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o\Dropbox\EXECUTAR_LTDA\EDITAIS_LICITAÇÕES\TRIBUNAL DE JUSTIÇA\CP - BARRAS\"/>
    </mc:Choice>
  </mc:AlternateContent>
  <bookViews>
    <workbookView xWindow="0" yWindow="0" windowWidth="20490" windowHeight="7755" activeTab="2"/>
  </bookViews>
  <sheets>
    <sheet name="Orçamento Sintético" sheetId="1" r:id="rId1"/>
    <sheet name="Cronograma" sheetId="2" r:id="rId2"/>
    <sheet name="BDI REFERENCIAL" sheetId="3" r:id="rId3"/>
    <sheet name="BDI DIFERENCIADO" sheetId="5" r:id="rId4"/>
    <sheet name="ENCARGOS" sheetId="4" r:id="rId5"/>
  </sheets>
  <definedNames>
    <definedName name="_xlnm._FilterDatabase" localSheetId="0" hidden="1">'Orçamento Sintético'!$A$1:$K$501</definedName>
    <definedName name="_xlnm.Print_Area" localSheetId="2">'BDI REFERENCIAL'!$A$1:$D$25</definedName>
    <definedName name="_xlnm.Print_Area" localSheetId="0">'Orçamento Sintético'!$A$1:$I$505</definedName>
  </definedNames>
  <calcPr calcId="152511"/>
</workbook>
</file>

<file path=xl/calcChain.xml><?xml version="1.0" encoding="utf-8"?>
<calcChain xmlns="http://schemas.openxmlformats.org/spreadsheetml/2006/main">
  <c r="D14" i="3" l="1"/>
  <c r="D20" i="3" s="1"/>
  <c r="D21" i="3" s="1"/>
  <c r="D35" i="5" l="1"/>
  <c r="D41" i="5" s="1"/>
  <c r="D29" i="5"/>
  <c r="D26" i="5"/>
  <c r="H407" i="1"/>
  <c r="H348" i="1"/>
  <c r="H349" i="1"/>
  <c r="H350" i="1"/>
  <c r="H351" i="1"/>
  <c r="H352" i="1"/>
  <c r="H347" i="1"/>
  <c r="I462" i="1"/>
  <c r="I460" i="1"/>
  <c r="I447" i="1"/>
  <c r="I415" i="1"/>
  <c r="I353" i="1"/>
  <c r="I296" i="1"/>
  <c r="I228" i="1" s="1"/>
  <c r="I229" i="1"/>
  <c r="I218" i="1"/>
  <c r="I194" i="1"/>
  <c r="I146" i="1"/>
  <c r="I134" i="1"/>
  <c r="I117" i="1"/>
  <c r="I106" i="1"/>
  <c r="I96" i="1"/>
  <c r="I79" i="1"/>
  <c r="I75" i="1"/>
  <c r="I53" i="1"/>
  <c r="I38" i="1"/>
  <c r="I31" i="1"/>
  <c r="I29" i="1"/>
  <c r="I5" i="1"/>
  <c r="H501" i="1" l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1" i="1"/>
  <c r="I461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I407" i="1"/>
  <c r="H406" i="1"/>
  <c r="I406" i="1" s="1"/>
  <c r="H405" i="1"/>
  <c r="I405" i="1" s="1"/>
  <c r="H404" i="1"/>
  <c r="I404" i="1" s="1"/>
  <c r="I403" i="1"/>
  <c r="H403" i="1"/>
  <c r="H402" i="1"/>
  <c r="I402" i="1" s="1"/>
  <c r="H401" i="1"/>
  <c r="I401" i="1" s="1"/>
  <c r="H400" i="1"/>
  <c r="I400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I352" i="1"/>
  <c r="I351" i="1"/>
  <c r="I350" i="1"/>
  <c r="I349" i="1"/>
  <c r="I348" i="1"/>
  <c r="I347" i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I243" i="1"/>
  <c r="H243" i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I193" i="1"/>
  <c r="H193" i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I136" i="1"/>
  <c r="H136" i="1"/>
  <c r="H135" i="1"/>
  <c r="I135" i="1" s="1"/>
  <c r="H133" i="1"/>
  <c r="I133" i="1" s="1"/>
  <c r="H132" i="1"/>
  <c r="I132" i="1" s="1"/>
  <c r="H131" i="1"/>
  <c r="I131" i="1" s="1"/>
  <c r="I130" i="1"/>
  <c r="H130" i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I123" i="1"/>
  <c r="H123" i="1"/>
  <c r="H122" i="1"/>
  <c r="I122" i="1" s="1"/>
  <c r="H121" i="1"/>
  <c r="I121" i="1" s="1"/>
  <c r="H120" i="1"/>
  <c r="I120" i="1" s="1"/>
  <c r="H119" i="1"/>
  <c r="I119" i="1" s="1"/>
  <c r="H118" i="1"/>
  <c r="I118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5" i="1"/>
  <c r="I105" i="1" s="1"/>
  <c r="H104" i="1"/>
  <c r="I104" i="1" s="1"/>
  <c r="H103" i="1"/>
  <c r="I103" i="1" s="1"/>
  <c r="H102" i="1"/>
  <c r="I102" i="1" s="1"/>
  <c r="I101" i="1"/>
  <c r="H101" i="1"/>
  <c r="I100" i="1"/>
  <c r="H100" i="1"/>
  <c r="H99" i="1"/>
  <c r="I99" i="1" s="1"/>
  <c r="H98" i="1"/>
  <c r="I98" i="1" s="1"/>
  <c r="H97" i="1"/>
  <c r="I97" i="1" s="1"/>
  <c r="I95" i="1"/>
  <c r="H95" i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I88" i="1"/>
  <c r="H88" i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8" i="1"/>
  <c r="I78" i="1" s="1"/>
  <c r="H77" i="1"/>
  <c r="I77" i="1" s="1"/>
  <c r="H76" i="1"/>
  <c r="I76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I66" i="1"/>
  <c r="H66" i="1"/>
  <c r="I65" i="1"/>
  <c r="H65" i="1"/>
  <c r="H64" i="1"/>
  <c r="I64" i="1" s="1"/>
  <c r="H63" i="1"/>
  <c r="I63" i="1" s="1"/>
  <c r="H62" i="1"/>
  <c r="I62" i="1" s="1"/>
  <c r="I61" i="1"/>
  <c r="H61" i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I54" i="1"/>
  <c r="H54" i="1"/>
  <c r="H52" i="1"/>
  <c r="I52" i="1" s="1"/>
  <c r="H51" i="1"/>
  <c r="I51" i="1" s="1"/>
  <c r="H50" i="1"/>
  <c r="I50" i="1" s="1"/>
  <c r="H49" i="1"/>
  <c r="I49" i="1" s="1"/>
  <c r="I48" i="1"/>
  <c r="H48" i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I30" i="1"/>
  <c r="H30" i="1"/>
  <c r="H28" i="1"/>
  <c r="I28" i="1" s="1"/>
  <c r="H27" i="1"/>
  <c r="I27" i="1" s="1"/>
  <c r="H26" i="1"/>
  <c r="I26" i="1" s="1"/>
  <c r="I25" i="1"/>
  <c r="H25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I18" i="1"/>
  <c r="H18" i="1"/>
  <c r="H17" i="1"/>
  <c r="I17" i="1" s="1"/>
  <c r="H16" i="1"/>
  <c r="I16" i="1" s="1"/>
  <c r="H15" i="1"/>
  <c r="I15" i="1" s="1"/>
  <c r="H14" i="1"/>
  <c r="I14" i="1" s="1"/>
  <c r="I13" i="1"/>
  <c r="H13" i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30" i="1"/>
  <c r="M30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6" i="1"/>
  <c r="M76" i="1" s="1"/>
  <c r="L77" i="1"/>
  <c r="M77" i="1" s="1"/>
  <c r="L78" i="1"/>
  <c r="M78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1" i="1"/>
  <c r="M461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6" i="1"/>
  <c r="M6" i="1" s="1"/>
  <c r="I332" i="1" l="1"/>
  <c r="G45" i="4"/>
  <c r="G49" i="4" s="1"/>
  <c r="F45" i="4"/>
  <c r="F49" i="4" s="1"/>
  <c r="G40" i="4"/>
  <c r="F40" i="4"/>
  <c r="G32" i="4"/>
  <c r="F32" i="4"/>
  <c r="G19" i="4"/>
  <c r="F19" i="4"/>
  <c r="C49" i="2" l="1"/>
  <c r="K49" i="2" s="1"/>
  <c r="C47" i="2"/>
  <c r="O47" i="2" s="1"/>
  <c r="C45" i="2"/>
  <c r="I45" i="2" s="1"/>
  <c r="C43" i="2"/>
  <c r="L43" i="2" s="1"/>
  <c r="C39" i="2"/>
  <c r="J39" i="2" s="1"/>
  <c r="C37" i="2"/>
  <c r="M37" i="2" s="1"/>
  <c r="C35" i="2"/>
  <c r="H35" i="2" s="1"/>
  <c r="C33" i="2"/>
  <c r="K33" i="2" s="1"/>
  <c r="C31" i="2"/>
  <c r="O31" i="2" s="1"/>
  <c r="C29" i="2"/>
  <c r="I29" i="2" s="1"/>
  <c r="C27" i="2"/>
  <c r="M27" i="2" s="1"/>
  <c r="C25" i="2"/>
  <c r="H25" i="2" s="1"/>
  <c r="C23" i="2"/>
  <c r="J23" i="2" s="1"/>
  <c r="C21" i="2"/>
  <c r="M21" i="2" s="1"/>
  <c r="C19" i="2"/>
  <c r="H19" i="2" s="1"/>
  <c r="C17" i="2"/>
  <c r="K17" i="2" s="1"/>
  <c r="C15" i="2"/>
  <c r="N15" i="2" s="1"/>
  <c r="C13" i="2"/>
  <c r="I13" i="2" s="1"/>
  <c r="C11" i="2"/>
  <c r="L11" i="2" s="1"/>
  <c r="C9" i="2"/>
  <c r="I9" i="2" s="1"/>
  <c r="C7" i="2"/>
  <c r="K7" i="2" s="1"/>
  <c r="O10" i="2"/>
  <c r="N10" i="2"/>
  <c r="M10" i="2"/>
  <c r="L10" i="2"/>
  <c r="K10" i="2"/>
  <c r="J10" i="2"/>
  <c r="I10" i="2"/>
  <c r="H10" i="2"/>
  <c r="G10" i="2"/>
  <c r="F10" i="2"/>
  <c r="E10" i="2"/>
  <c r="D10" i="2"/>
  <c r="N11" i="2" l="1"/>
  <c r="K23" i="2"/>
  <c r="D7" i="2"/>
  <c r="E7" i="2"/>
  <c r="L7" i="2"/>
  <c r="M7" i="2"/>
  <c r="F11" i="2"/>
  <c r="M11" i="2"/>
  <c r="E11" i="2"/>
  <c r="J29" i="2"/>
  <c r="J13" i="2"/>
  <c r="K13" i="2"/>
  <c r="I35" i="2"/>
  <c r="H31" i="2"/>
  <c r="I31" i="2"/>
  <c r="G15" i="2"/>
  <c r="O15" i="2"/>
  <c r="I19" i="2"/>
  <c r="F49" i="2"/>
  <c r="N49" i="2"/>
  <c r="G49" i="2"/>
  <c r="O49" i="2"/>
  <c r="D49" i="2"/>
  <c r="L49" i="2"/>
  <c r="E49" i="2"/>
  <c r="M49" i="2"/>
  <c r="H49" i="2"/>
  <c r="I49" i="2"/>
  <c r="J49" i="2"/>
  <c r="I47" i="2"/>
  <c r="J47" i="2"/>
  <c r="K47" i="2"/>
  <c r="H47" i="2"/>
  <c r="L47" i="2"/>
  <c r="E47" i="2"/>
  <c r="M47" i="2"/>
  <c r="F47" i="2"/>
  <c r="N47" i="2"/>
  <c r="D47" i="2"/>
  <c r="G47" i="2"/>
  <c r="D45" i="2"/>
  <c r="L45" i="2"/>
  <c r="E45" i="2"/>
  <c r="M45" i="2"/>
  <c r="J45" i="2"/>
  <c r="K45" i="2"/>
  <c r="F45" i="2"/>
  <c r="N45" i="2"/>
  <c r="G45" i="2"/>
  <c r="O45" i="2"/>
  <c r="H45" i="2"/>
  <c r="M43" i="2"/>
  <c r="F43" i="2"/>
  <c r="N43" i="2"/>
  <c r="G43" i="2"/>
  <c r="O43" i="2"/>
  <c r="H43" i="2"/>
  <c r="E43" i="2"/>
  <c r="I43" i="2"/>
  <c r="K43" i="2"/>
  <c r="J43" i="2"/>
  <c r="D43" i="2"/>
  <c r="E39" i="2"/>
  <c r="M39" i="2"/>
  <c r="F39" i="2"/>
  <c r="N39" i="2"/>
  <c r="D39" i="2"/>
  <c r="G39" i="2"/>
  <c r="H39" i="2"/>
  <c r="I39" i="2"/>
  <c r="K39" i="2"/>
  <c r="L39" i="2"/>
  <c r="O39" i="2"/>
  <c r="H37" i="2"/>
  <c r="I37" i="2"/>
  <c r="F37" i="2"/>
  <c r="N37" i="2"/>
  <c r="G37" i="2"/>
  <c r="O37" i="2"/>
  <c r="J37" i="2"/>
  <c r="K37" i="2"/>
  <c r="D37" i="2"/>
  <c r="L37" i="2"/>
  <c r="E37" i="2"/>
  <c r="K35" i="2"/>
  <c r="D35" i="2"/>
  <c r="L35" i="2"/>
  <c r="J35" i="2"/>
  <c r="E35" i="2"/>
  <c r="N35" i="2"/>
  <c r="G35" i="2"/>
  <c r="O35" i="2"/>
  <c r="M35" i="2"/>
  <c r="F35" i="2"/>
  <c r="E33" i="2"/>
  <c r="N33" i="2"/>
  <c r="G33" i="2"/>
  <c r="O33" i="2"/>
  <c r="D33" i="2"/>
  <c r="M33" i="2"/>
  <c r="F33" i="2"/>
  <c r="H33" i="2"/>
  <c r="L33" i="2"/>
  <c r="I33" i="2"/>
  <c r="J33" i="2"/>
  <c r="J31" i="2"/>
  <c r="K31" i="2"/>
  <c r="D31" i="2"/>
  <c r="L31" i="2"/>
  <c r="E31" i="2"/>
  <c r="M31" i="2"/>
  <c r="F31" i="2"/>
  <c r="N31" i="2"/>
  <c r="G31" i="2"/>
  <c r="D29" i="2"/>
  <c r="L29" i="2"/>
  <c r="E29" i="2"/>
  <c r="M29" i="2"/>
  <c r="K29" i="2"/>
  <c r="F29" i="2"/>
  <c r="N29" i="2"/>
  <c r="G29" i="2"/>
  <c r="O29" i="2"/>
  <c r="H29" i="2"/>
  <c r="O27" i="2"/>
  <c r="H27" i="2"/>
  <c r="N27" i="2"/>
  <c r="G27" i="2"/>
  <c r="I27" i="2"/>
  <c r="F27" i="2"/>
  <c r="J27" i="2"/>
  <c r="D27" i="2"/>
  <c r="L27" i="2"/>
  <c r="K27" i="2"/>
  <c r="E27" i="2"/>
  <c r="K25" i="2"/>
  <c r="I25" i="2"/>
  <c r="J25" i="2"/>
  <c r="D25" i="2"/>
  <c r="L25" i="2"/>
  <c r="M25" i="2"/>
  <c r="F25" i="2"/>
  <c r="N25" i="2"/>
  <c r="E25" i="2"/>
  <c r="G25" i="2"/>
  <c r="O25" i="2"/>
  <c r="E23" i="2"/>
  <c r="M23" i="2"/>
  <c r="F23" i="2"/>
  <c r="N23" i="2"/>
  <c r="D23" i="2"/>
  <c r="O23" i="2"/>
  <c r="I23" i="2"/>
  <c r="L23" i="2"/>
  <c r="G23" i="2"/>
  <c r="H23" i="2"/>
  <c r="G21" i="2"/>
  <c r="O21" i="2"/>
  <c r="H21" i="2"/>
  <c r="I21" i="2"/>
  <c r="F21" i="2"/>
  <c r="K21" i="2"/>
  <c r="D21" i="2"/>
  <c r="L21" i="2"/>
  <c r="N21" i="2"/>
  <c r="J21" i="2"/>
  <c r="E21" i="2"/>
  <c r="K19" i="2"/>
  <c r="D19" i="2"/>
  <c r="L19" i="2"/>
  <c r="J19" i="2"/>
  <c r="E19" i="2"/>
  <c r="M19" i="2"/>
  <c r="F19" i="2"/>
  <c r="N19" i="2"/>
  <c r="G19" i="2"/>
  <c r="O19" i="2"/>
  <c r="F17" i="2"/>
  <c r="G17" i="2"/>
  <c r="O17" i="2"/>
  <c r="D17" i="2"/>
  <c r="M17" i="2"/>
  <c r="N17" i="2"/>
  <c r="H17" i="2"/>
  <c r="L17" i="2"/>
  <c r="E17" i="2"/>
  <c r="I17" i="2"/>
  <c r="J17" i="2"/>
  <c r="I15" i="2"/>
  <c r="J15" i="2"/>
  <c r="H15" i="2"/>
  <c r="K15" i="2"/>
  <c r="D15" i="2"/>
  <c r="L15" i="2"/>
  <c r="E15" i="2"/>
  <c r="M15" i="2"/>
  <c r="F15" i="2"/>
  <c r="D13" i="2"/>
  <c r="L13" i="2"/>
  <c r="E13" i="2"/>
  <c r="M13" i="2"/>
  <c r="F13" i="2"/>
  <c r="G13" i="2"/>
  <c r="H13" i="2"/>
  <c r="N13" i="2"/>
  <c r="O13" i="2"/>
  <c r="G11" i="2"/>
  <c r="O11" i="2"/>
  <c r="H11" i="2"/>
  <c r="I11" i="2"/>
  <c r="J11" i="2"/>
  <c r="K11" i="2"/>
  <c r="D11" i="2"/>
  <c r="K9" i="2"/>
  <c r="D9" i="2"/>
  <c r="L9" i="2"/>
  <c r="E9" i="2"/>
  <c r="F9" i="2"/>
  <c r="N9" i="2"/>
  <c r="J9" i="2"/>
  <c r="M9" i="2"/>
  <c r="G9" i="2"/>
  <c r="O9" i="2"/>
  <c r="H9" i="2"/>
  <c r="F7" i="2"/>
  <c r="N7" i="2"/>
  <c r="G7" i="2"/>
  <c r="O7" i="2"/>
  <c r="H7" i="2"/>
  <c r="I7" i="2"/>
  <c r="J7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6" i="1"/>
  <c r="M408" i="1"/>
  <c r="L408" i="1"/>
  <c r="K408" i="1"/>
  <c r="H408" i="1"/>
  <c r="I408" i="1" s="1"/>
  <c r="I399" i="1" s="1"/>
  <c r="C41" i="2" l="1"/>
  <c r="G505" i="1"/>
  <c r="I510" i="1" s="1"/>
  <c r="K41" i="2" l="1"/>
  <c r="K51" i="2" s="1"/>
  <c r="G41" i="2"/>
  <c r="G51" i="2" s="1"/>
  <c r="M41" i="2"/>
  <c r="M51" i="2" s="1"/>
  <c r="I41" i="2"/>
  <c r="I51" i="2" s="1"/>
  <c r="L41" i="2"/>
  <c r="L51" i="2" s="1"/>
  <c r="N41" i="2"/>
  <c r="N51" i="2" s="1"/>
  <c r="H41" i="2"/>
  <c r="H51" i="2" s="1"/>
  <c r="J41" i="2"/>
  <c r="J51" i="2" s="1"/>
  <c r="F41" i="2"/>
  <c r="F51" i="2" s="1"/>
  <c r="O41" i="2"/>
  <c r="O51" i="2" s="1"/>
  <c r="E41" i="2"/>
  <c r="E51" i="2" s="1"/>
  <c r="C51" i="2"/>
  <c r="D41" i="2"/>
  <c r="D51" i="2" s="1"/>
  <c r="D52" i="2" s="1"/>
  <c r="D53" i="2" l="1"/>
  <c r="E52" i="2"/>
  <c r="E53" i="2" l="1"/>
  <c r="F52" i="2"/>
  <c r="F53" i="2" l="1"/>
  <c r="G52" i="2"/>
  <c r="G53" i="2" l="1"/>
  <c r="H52" i="2"/>
  <c r="I52" i="2" l="1"/>
  <c r="H53" i="2"/>
  <c r="J52" i="2" l="1"/>
  <c r="I53" i="2"/>
  <c r="J53" i="2" l="1"/>
  <c r="K52" i="2"/>
  <c r="K53" i="2" l="1"/>
  <c r="L52" i="2"/>
  <c r="M52" i="2" l="1"/>
  <c r="L53" i="2"/>
  <c r="N52" i="2" l="1"/>
  <c r="M53" i="2"/>
  <c r="O52" i="2" l="1"/>
  <c r="O53" i="2" s="1"/>
  <c r="N53" i="2"/>
</calcChain>
</file>

<file path=xl/sharedStrings.xml><?xml version="1.0" encoding="utf-8"?>
<sst xmlns="http://schemas.openxmlformats.org/spreadsheetml/2006/main" count="3647" uniqueCount="2111">
  <si>
    <t>B.D.I.</t>
  </si>
  <si>
    <t>Encargos Sociais</t>
  </si>
  <si>
    <t>Construção do Novo Fórum e JECC da Comarca de Barras - PI</t>
  </si>
  <si>
    <t>Desonerado: 
Horista:  83,37%
Mensalista:  47,61%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</si>
  <si>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</si>
  <si>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</si>
  <si>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</si>
  <si>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</si>
  <si>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</si>
  <si>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</si>
  <si>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</si>
  <si>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</si>
  <si>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</si>
  <si>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</si>
  <si>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SERVICOS PRELIMINARES</t>
  </si>
  <si>
    <t xml:space="preserve"> 1.1 </t>
  </si>
  <si>
    <t xml:space="preserve"> 000058 </t>
  </si>
  <si>
    <t>Próprio</t>
  </si>
  <si>
    <t>ART DE EXECUÇÃO - CREA/PI</t>
  </si>
  <si>
    <t>UND</t>
  </si>
  <si>
    <t xml:space="preserve"> 1.2 </t>
  </si>
  <si>
    <t xml:space="preserve"> 10832 </t>
  </si>
  <si>
    <t>ORSE</t>
  </si>
  <si>
    <t>As Built</t>
  </si>
  <si>
    <t>m²</t>
  </si>
  <si>
    <t xml:space="preserve"> 1.3 </t>
  </si>
  <si>
    <t xml:space="preserve"> 51 </t>
  </si>
  <si>
    <t>Placa de obra em chapa aço galvanizado, instalada</t>
  </si>
  <si>
    <t xml:space="preserve"> 1.4 </t>
  </si>
  <si>
    <t xml:space="preserve"> 98459 </t>
  </si>
  <si>
    <t>SINAPI</t>
  </si>
  <si>
    <t>TAPUME COM TELHA METÁLICA. AF_05/2018</t>
  </si>
  <si>
    <t xml:space="preserve"> 1.5 </t>
  </si>
  <si>
    <t xml:space="preserve"> 93207 </t>
  </si>
  <si>
    <t>EXECUÇÃO DE ESCRITÓRIO EM CANTEIRO DE OBRA EM CHAPA DE MADEIRA COMPENSADA, NÃO INCLUSO MOBILIÁRIO E EQUIPAMENTOS. AF_02/2016</t>
  </si>
  <si>
    <t xml:space="preserve"> 1.6 </t>
  </si>
  <si>
    <t xml:space="preserve"> 93208 </t>
  </si>
  <si>
    <t>EXECUÇÃO DE ALMOXARIFADO EM CANTEIRO DE OBRA EM CHAPA DE MADEIRA COMPENSADA, INCLUSO PRATELEIRAS. AF_02/2016</t>
  </si>
  <si>
    <t xml:space="preserve"> 1.7 </t>
  </si>
  <si>
    <t xml:space="preserve"> 93210 </t>
  </si>
  <si>
    <t>EXECUÇÃO DE REFEITÓRIO EM CANTEIRO DE OBRA EM CHAPA DE MADEIRA COMPENSADA, NÃO INCLUSO MOBILIÁRIO E EQUIPAMENTOS. AF_02/2016</t>
  </si>
  <si>
    <t xml:space="preserve"> 1.8 </t>
  </si>
  <si>
    <t xml:space="preserve"> 93212 </t>
  </si>
  <si>
    <t>EXECUÇÃO DE SANITÁRIO E VESTIÁRIO EM CANTEIRO DE OBRA EM CHAPA DE MADEIRA COMPENSADA, NÃO INCLUSO MOBILIÁRIO. AF_02/2016</t>
  </si>
  <si>
    <t xml:space="preserve"> 1.9 </t>
  </si>
  <si>
    <t xml:space="preserve"> 98519 </t>
  </si>
  <si>
    <t>REVOLVIMENTO E LIMPEZA MANUAL DE SOLO. AF_05/2018</t>
  </si>
  <si>
    <t xml:space="preserve"> 1.10 </t>
  </si>
  <si>
    <t xml:space="preserve"> 5029 </t>
  </si>
  <si>
    <t>Destocamento de árvores de porte médio e raízes profundas, sem auxílio mecânico</t>
  </si>
  <si>
    <t>un</t>
  </si>
  <si>
    <t xml:space="preserve"> 1.11 </t>
  </si>
  <si>
    <t xml:space="preserve"> 97622 </t>
  </si>
  <si>
    <t>DEMOLIÇÃO DE ALVENARIA DE BLOCO FURADO, DE FORMA MANUAL, SEM REAPROVEITAMENTO. AF_12/2017</t>
  </si>
  <si>
    <t>m³</t>
  </si>
  <si>
    <t xml:space="preserve"> 1.12 </t>
  </si>
  <si>
    <t xml:space="preserve"> 97644 </t>
  </si>
  <si>
    <t>REMOÇÃO DE PORTAS, DE FORMA MANUAL, SEM REAPROVEITAMENTO. AF_12/2017</t>
  </si>
  <si>
    <t xml:space="preserve"> 1.13 </t>
  </si>
  <si>
    <t xml:space="preserve"> 97645 </t>
  </si>
  <si>
    <t>REMOÇÃO DE JANELAS, DE FORMA MANUAL, SEM REAPROVEITAMENTO. AF_12/2017</t>
  </si>
  <si>
    <t xml:space="preserve"> 1.14 </t>
  </si>
  <si>
    <t xml:space="preserve"> 97647 </t>
  </si>
  <si>
    <t>REMOÇÃO DE TELHAS, DE FIBROCIMENTO, METÁLICA E CERÂMICA, DE FORMA MANUAL, SEM REAPROVEITAMENTO. AF_12/2017</t>
  </si>
  <si>
    <t xml:space="preserve"> 1.15 </t>
  </si>
  <si>
    <t xml:space="preserve"> 97650 </t>
  </si>
  <si>
    <t>REMOÇÃO DE TRAMA DE MADEIRA PARA COBERTURA, DE FORMA MANUAL, SEM REAPROVEITAMENTO. AF_12/2017</t>
  </si>
  <si>
    <t xml:space="preserve"> 1.16 </t>
  </si>
  <si>
    <t xml:space="preserve"> 97641 </t>
  </si>
  <si>
    <t>REMOÇÃO DE FORRO DE GESSO, DE FORMA MANUAL, SEM REAPROVEITAMENTO. AF_12/2017</t>
  </si>
  <si>
    <t xml:space="preserve"> 1.17 </t>
  </si>
  <si>
    <t xml:space="preserve"> 97626 </t>
  </si>
  <si>
    <t>DEMOLIÇÃO DE PILARES E VIGAS EM CONCRETO ARMADO, DE FORMA MANUAL, SEM REAPROVEITAMENTO. AF_12/2017</t>
  </si>
  <si>
    <t xml:space="preserve"> 1.18 </t>
  </si>
  <si>
    <t xml:space="preserve"> 97663 </t>
  </si>
  <si>
    <t>REMOÇÃO DE LOUÇAS, DE FORMA MANUAL, SEM REAPROVEITAMENTO. AF_12/2017</t>
  </si>
  <si>
    <t>UN</t>
  </si>
  <si>
    <t xml:space="preserve"> 1.19 </t>
  </si>
  <si>
    <t xml:space="preserve"> 97666 </t>
  </si>
  <si>
    <t>REMOÇÃO DE METAIS SANITÁRIOS, DE FORMA MANUAL, SEM REAPROVEITAMENTO. AF_12/2017</t>
  </si>
  <si>
    <t xml:space="preserve"> 1.20 </t>
  </si>
  <si>
    <t xml:space="preserve"> C1065 </t>
  </si>
  <si>
    <t>SEINFRA</t>
  </si>
  <si>
    <t>DEMOLIÇÃO DE PISO CERÂMICO SOBRE LASTRO DE CONCRETO</t>
  </si>
  <si>
    <t xml:space="preserve"> 1.21 </t>
  </si>
  <si>
    <t xml:space="preserve"> 100981 </t>
  </si>
  <si>
    <t>CARGA, MANOBRA E DESCARGA DE ENTULHO EM CAMINHÃO BASCULANTE 6 M³ - CARGA COM ESCAVADEIRA HIDRÁULICA  (CAÇAMBA DE 0,80 M³ / 111 HP) E DESCARGA LIVRE (UNIDADE: M3). AF_07/2020</t>
  </si>
  <si>
    <t xml:space="preserve"> 1.22 </t>
  </si>
  <si>
    <t xml:space="preserve"> 97914 </t>
  </si>
  <si>
    <t>TRANSPORTE COM CAMINHÃO BASCULANTE DE 6 M³, EM VIA URBANA PAVIMENTADA, DMT ATÉ 30 KM (UNIDADE: M3XKM). AF_07/2020</t>
  </si>
  <si>
    <t>M3XKM</t>
  </si>
  <si>
    <t xml:space="preserve"> 1.23 </t>
  </si>
  <si>
    <t xml:space="preserve"> 73992/001 </t>
  </si>
  <si>
    <t>LOCACAO CONVENCIONAL DE OBRA, ATRAVÉS DE GABARITO DE TABUAS CORRIDAS PONTALETADAS A CADA 1,50M, SEM REAPROVEITAMENTO</t>
  </si>
  <si>
    <t xml:space="preserve"> 2 </t>
  </si>
  <si>
    <t>ADMINISTRAÇÃO LOCAL DA OBRA</t>
  </si>
  <si>
    <t xml:space="preserve"> 2.1 </t>
  </si>
  <si>
    <t xml:space="preserve"> ADM </t>
  </si>
  <si>
    <t>MÊS</t>
  </si>
  <si>
    <t xml:space="preserve"> 3 </t>
  </si>
  <si>
    <t>MOVIMENTO DE TERRA</t>
  </si>
  <si>
    <t xml:space="preserve"> 3.1 </t>
  </si>
  <si>
    <t xml:space="preserve"> 96523 </t>
  </si>
  <si>
    <t>ESCAVAÇÃO MANUAL PARA BLOCO DE COROAMENTO OU SAPATA, COM PREVISÃO DE FÔRMA. AF_06/2017</t>
  </si>
  <si>
    <t xml:space="preserve"> 3.2 </t>
  </si>
  <si>
    <t xml:space="preserve"> 96527 </t>
  </si>
  <si>
    <t>ESCAVAÇÃO MANUAL DE VALA PARA VIGA BALDRAME, COM PREVISÃO DE FÔRMA. AF_06/2017</t>
  </si>
  <si>
    <t xml:space="preserve"> 3.3 </t>
  </si>
  <si>
    <t xml:space="preserve"> C0095 </t>
  </si>
  <si>
    <t>APILOAMENTO DE PISO OU FUNDO DE VALAS C/MAÇO DE 30 A 60 KG</t>
  </si>
  <si>
    <t xml:space="preserve"> 3.4 </t>
  </si>
  <si>
    <t xml:space="preserve"> 96995 </t>
  </si>
  <si>
    <t>REATERRO MANUAL APILOADO COM SOQUETE. AF_10/2017</t>
  </si>
  <si>
    <t xml:space="preserve"> 3.5 </t>
  </si>
  <si>
    <t xml:space="preserve"> 77 </t>
  </si>
  <si>
    <t>Aterro de caixão de ediificação, com fornec. de areia, adensada com água</t>
  </si>
  <si>
    <t xml:space="preserve"> 3.6 </t>
  </si>
  <si>
    <t xml:space="preserve"> COMPOSIÇÃO 2.1 </t>
  </si>
  <si>
    <t>CARGA MANUAL E TRANSPORTE DE MATERIAL DE BOTA FORA EM CAMINHÃO BASCULANTE 6M³ ATÉ 20 KM</t>
  </si>
  <si>
    <t xml:space="preserve"> 4 </t>
  </si>
  <si>
    <t>FUNDAÇÕES</t>
  </si>
  <si>
    <t xml:space="preserve"> 4.1 </t>
  </si>
  <si>
    <t xml:space="preserve"> 96619 </t>
  </si>
  <si>
    <t>LASTRO DE CONCRETO MAGRO, APLICADO EM BLOCOS DE COROAMENTO OU SAPATAS, ESPESSURA DE 5 CM. AF_08/2017</t>
  </si>
  <si>
    <t xml:space="preserve"> 4.2 </t>
  </si>
  <si>
    <t xml:space="preserve"> 87501 </t>
  </si>
  <si>
    <t>ALVENARIA DE VEDAÇÃO DE BLOCOS CERÂMICOS FURADOS NA HORIZONTAL DE 14X9X19CM (ESPESSURA 14CM, BLOCO DEITADO) DE PAREDES COM ÁREA LÍQUIDA MENOR QUE 6M² SEM VÃOS E ARGAMASSA DE ASSENTAMENTO COM PREPARO EM BETONEIRA. AF_06/2014</t>
  </si>
  <si>
    <t xml:space="preserve"> 4.3 </t>
  </si>
  <si>
    <t xml:space="preserve"> 94964 </t>
  </si>
  <si>
    <t>CONCRETO FCK = 20MPA, TRAÇO 1:2,7:3 (CIMENTO/ AREIA MÉDIA/ BRITA 1)  - PREPARO MECÂNICO COM BETONEIRA 400 L. AF_07/2016</t>
  </si>
  <si>
    <t xml:space="preserve"> 4.4 </t>
  </si>
  <si>
    <t xml:space="preserve"> 96544 </t>
  </si>
  <si>
    <t>ARMAÇÃO DE BLOCO, VIGA BALDRAME OU SAPATA UTILIZANDO AÇO CA-50 DE 6,3 MM - MONTAGEM. AF_06/2017</t>
  </si>
  <si>
    <t>KG</t>
  </si>
  <si>
    <t xml:space="preserve"> 4.5 </t>
  </si>
  <si>
    <t xml:space="preserve"> 96545 </t>
  </si>
  <si>
    <t>ARMAÇÃO DE BLOCO, VIGA BALDRAME OU SAPATA UTILIZANDO AÇO CA-50 DE 8 MM - MONTAGEM. AF_06/2017</t>
  </si>
  <si>
    <t xml:space="preserve"> 4.6 </t>
  </si>
  <si>
    <t xml:space="preserve"> 96546 </t>
  </si>
  <si>
    <t>ARMAÇÃO DE BLOCO, VIGA BALDRAME OU SAPATA UTILIZANDO AÇO CA-50 DE 10 MM - MONTAGEM. AF_06/2017</t>
  </si>
  <si>
    <t xml:space="preserve"> 4.7 </t>
  </si>
  <si>
    <t xml:space="preserve"> 96547 </t>
  </si>
  <si>
    <t>ARMAÇÃO DE BLOCO, VIGA BALDRAME OU SAPATA UTILIZANDO AÇO CA-50 DE 12,5 MM - MONTAGEM. AF_06/2017</t>
  </si>
  <si>
    <t xml:space="preserve"> 4.8 </t>
  </si>
  <si>
    <t xml:space="preserve"> 96548 </t>
  </si>
  <si>
    <t>ARMAÇÃO DE BLOCO, VIGA BALDRAME OU SAPATA UTILIZANDO AÇO CA-50 DE 16 MM - MONTAGEM. AF_06/2017</t>
  </si>
  <si>
    <t xml:space="preserve"> 4.9 </t>
  </si>
  <si>
    <t xml:space="preserve"> 96549 </t>
  </si>
  <si>
    <t>ARMAÇÃO DE BLOCO, VIGA BALDRAME OU SAPATA UTILIZANDO AÇO CA-50 DE 20 MM - MONTAGEM. AF_06/2017</t>
  </si>
  <si>
    <t xml:space="preserve"> 4.10 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</si>
  <si>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</si>
  <si>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</si>
  <si>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4.11 </t>
  </si>
  <si>
    <t xml:space="preserve"> 96535 </t>
  </si>
  <si>
    <t>FABRICAÇÃO, MONTAGEM E DESMONTAGEM DE FÔRMA PARA SAPATA, EM MADEIRA SERRADA, E=25 MM, 4 UTILIZAÇÕES. AF_06/2017</t>
  </si>
  <si>
    <t xml:space="preserve"> 4.12 </t>
  </si>
  <si>
    <t xml:space="preserve"> 96536 </t>
  </si>
  <si>
    <t>FABRICAÇÃO, MONTAGEM E DESMONTAGEM DE FÔRMA PARA VIGA BALDRAME, EM MADEIRA SERRADA, E=25 MM, 4 UTILIZAÇÕES. AF_06/2017</t>
  </si>
  <si>
    <t xml:space="preserve"> 4.13 </t>
  </si>
  <si>
    <t xml:space="preserve"> 74106/001 </t>
  </si>
  <si>
    <t>IMPERMEABILIZACAO DE ESTRUTURAS ENTERRADAS, COM TINTA ASFALTICA, DUAS DEMAOS.</t>
  </si>
  <si>
    <t xml:space="preserve"> 4.14 </t>
  </si>
  <si>
    <t xml:space="preserve"> 74157/004 </t>
  </si>
  <si>
    <t>LANCAMENTO/APLICACAO MANUAL DE CONCRETO EM FUNDACOES</t>
  </si>
  <si>
    <t xml:space="preserve"> 5 </t>
  </si>
  <si>
    <t>ESTRUTURA</t>
  </si>
  <si>
    <t xml:space="preserve"> 5.1 </t>
  </si>
  <si>
    <t xml:space="preserve"> 94965 </t>
  </si>
  <si>
    <t>CONCRETO FCK = 25MPA, TRAÇO 1:2,3:2,7 (CIMENTO/ AREIA MÉDIA/ BRITA 1)  - PREPARO MECÂNICO COM BETONEIRA 400 L. AF_07/2016</t>
  </si>
  <si>
    <t xml:space="preserve"> 5.2 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</si>
  <si>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</si>
  <si>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</si>
  <si>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5.3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</si>
  <si>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</si>
  <si>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</si>
  <si>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5.4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</si>
  <si>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</si>
  <si>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</si>
  <si>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5.5 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</si>
  <si>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</si>
  <si>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</si>
  <si>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5.6 </t>
  </si>
  <si>
    <t xml:space="preserve"> 92780 </t>
  </si>
  <si>
    <t>ARMAÇÃO DE PILAR OU VIGA DE UMA ESTRUTURA CONVENCIONAL DE CONCRETO ARMADO EM UMA EDIFICAÇÃO TÉRREA OU SOBRADO UTILIZANDO AÇO CA-50 DE 16,0 MM - MONTAGEM. AF_12/2015</t>
  </si>
  <si>
    <t xml:space="preserve"> 5.7 </t>
  </si>
  <si>
    <t xml:space="preserve"> 92781 </t>
  </si>
  <si>
    <t>ARMAÇÃO DE PILAR OU VIGA DE UMA ESTRUTURA CONVENCIONAL DE CONCRETO ARMADO EM UMA EDIFICAÇÃO TÉRREA OU SOBRADO UTILIZANDO AÇO CA-50 DE 20,0 MM - MONTAGEM. AF_12/2015</t>
  </si>
  <si>
    <t xml:space="preserve"> 5.8 </t>
  </si>
  <si>
    <t xml:space="preserve"> 5.9 </t>
  </si>
  <si>
    <t xml:space="preserve"> 95944 </t>
  </si>
  <si>
    <t>ARMAÇÃO DE ESCADA, DE UMA ESTRUTURA CONVENCIONAL DE CONCRETO ARMADO UTILIZANDO AÇO CA-50 DE 6,3 MM - MONTAGEM. AF_11/2020</t>
  </si>
  <si>
    <t xml:space="preserve"> 5.10 </t>
  </si>
  <si>
    <t xml:space="preserve"> 95945 </t>
  </si>
  <si>
    <t>ARMAÇÃO DE ESCADA, DE UMA ESTRUTURA CONVENCIONAL DE CONCRETO ARMADO UTILIZANDO AÇO CA-50 DE 8,0 MM - MONTAGEM. AF_11/2020</t>
  </si>
  <si>
    <t xml:space="preserve"> 5.11 </t>
  </si>
  <si>
    <t xml:space="preserve"> 92916 </t>
  </si>
  <si>
    <t>ARMAÇÃO DE ESTRUTURAS DE CONCRETO ARMADO, EXCETO VIGAS, PILARES, LAJES E FUNDAÇÕES, UTILIZANDO AÇO CA-50 DE 6,3 MM - MONTAGEM. AF_12/2015</t>
  </si>
  <si>
    <t xml:space="preserve"> 5.12 </t>
  </si>
  <si>
    <t xml:space="preserve"> 92917 </t>
  </si>
  <si>
    <t>ARMAÇÃO DE ESTRUTURAS DE CONCRETO ARMADO, EXCETO VIGAS, PILARES, LAJES E FUNDAÇÕES, UTILIZANDO AÇO CA-50 DE 8,0 MM - MONTAGEM. AF_12/2015</t>
  </si>
  <si>
    <t xml:space="preserve"> 5.13 </t>
  </si>
  <si>
    <t xml:space="preserve"> 92919 </t>
  </si>
  <si>
    <t>ARMAÇÃO DE ESTRUTURAS DE CONCRETO ARMADO, EXCETO VIGAS, PILARES, LAJES E FUNDAÇÕES, UTILIZANDO AÇO CA-50 DE 10,0 MM - MONTAGEM. AF_12/2015</t>
  </si>
  <si>
    <t xml:space="preserve"> 5.14 </t>
  </si>
  <si>
    <t xml:space="preserve"> 92439 </t>
  </si>
  <si>
    <t>MONTAGEM E DESMONTAGEM DE FÔRMA DE PILARES RETANGULARES E ESTRUTURAS SIMILARES, PÉ-DIREITO SIMPLES, EM CHAPA DE MADEIRA COMPENSADA PLASTIFICADA, 14 UTILIZAÇÕES. AF_09/2020</t>
  </si>
  <si>
    <t xml:space="preserve"> 5.15 </t>
  </si>
  <si>
    <t xml:space="preserve"> 92480 </t>
  </si>
  <si>
    <t>MONTAGEM E DESMONTAGEM DE FÔRMA DE VIGA, ESCORAMENTO METÁLICO, PÉ-DIREITO SIMPLES, EM CHAPA DE MADEIRA PLASTIFICADA, 18 UTILIZAÇÕES. AF_09/2020</t>
  </si>
  <si>
    <t xml:space="preserve"> 5.16 </t>
  </si>
  <si>
    <t xml:space="preserve"> 102038 </t>
  </si>
  <si>
    <t>MONTAGEM E DESMONTAGEM DE FÔRMA PARA ESCADAS, COM 2 LANCES EM "L" E LAJE CASCATA, EM CHAPA DE MADEIRA COMPENSADA PLASTIFICADA, 10 UTILIZAÇÕES. AF_11/2020</t>
  </si>
  <si>
    <t xml:space="preserve"> 5.17 </t>
  </si>
  <si>
    <t xml:space="preserve"> 92873 </t>
  </si>
  <si>
    <t>LANÇAMENTO COM USO DE BALDES, ADENSAMENTO E ACABAMENTO DE CONCRETO EM ESTRUTURAS. AF_12/2015</t>
  </si>
  <si>
    <t xml:space="preserve"> 5.18 </t>
  </si>
  <si>
    <t xml:space="preserve"> 74141/003 </t>
  </si>
  <si>
    <t>LAJE PRE-MOLD BETA 16 P/3,5KN/M2 VAO 5,2M INCL VIGOTAS TIJOLOS ARMADU-RA NEGATIVA CAPEAMENTO 3CM CONCRETO 15MPA ESCORAMENTO MATERIAL E MAO  DE OBRA.</t>
  </si>
  <si>
    <t xml:space="preserve"> 5.19 </t>
  </si>
  <si>
    <t xml:space="preserve"> 74202/001 </t>
  </si>
  <si>
    <t>LAJE PRE-MOLDADA P/FORRO, SOBRECARGA 100KG/M2, VAOS ATE 3,50M/E=8CM, C/LAJOTAS E CAP.C/CONC FCK=20MPA, 3CM, INTER-EIXO 38CM, C/ESCORAMENTO (REAPR.3X) E FERRAGEM NEGATIVA</t>
  </si>
  <si>
    <t xml:space="preserve"> 5.20 </t>
  </si>
  <si>
    <t xml:space="preserve"> 93183 </t>
  </si>
  <si>
    <t>VERGA PRÉ-MOLDADA PARA JANELAS COM MAIS DE 1,5 M DE VÃO. AF_03/2016</t>
  </si>
  <si>
    <t>M</t>
  </si>
  <si>
    <t xml:space="preserve"> 5.21 </t>
  </si>
  <si>
    <t xml:space="preserve"> 93185 </t>
  </si>
  <si>
    <t>VERGA PRÉ-MOLDADA PARA PORTAS COM MAIS DE 1,5 M DE VÃO. AF_03/2016</t>
  </si>
  <si>
    <t xml:space="preserve"> 6 </t>
  </si>
  <si>
    <t>PAREDES E PAINÉIS</t>
  </si>
  <si>
    <t xml:space="preserve"> 6.1 </t>
  </si>
  <si>
    <t xml:space="preserve"> 87523 </t>
  </si>
  <si>
    <t>ALVENARIA DE VEDAÇÃO DE BLOCOS CERÂMICOS FURADOS NA HORIZONTAL DE 9X14X19CM (ESPESSURA 9CM) DE PAREDES COM ÁREA LÍQUIDA MAIOR OU IGUAL A 6M² COM VÃOS E ARGAMASSA DE ASSENTAMENTO COM PREPARO EM BETONEIRA. AF_06/2014</t>
  </si>
  <si>
    <t xml:space="preserve"> 6.2 </t>
  </si>
  <si>
    <t xml:space="preserve"> 2374 </t>
  </si>
  <si>
    <t>Muro em alvenaria bloco cerâmico, e= 0,09m, c/ alv de pedra 0,35 x 0,60m, colunas (9x20cm) e cintamento (9x15cm) superior e inferior concreto armado fck = 15,0 Mpa cada 3,00m, chapisco e reboco</t>
  </si>
  <si>
    <t xml:space="preserve"> 6.3 </t>
  </si>
  <si>
    <t xml:space="preserve"> 89977 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</si>
  <si>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</si>
  <si>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 xml:space="preserve"> 7 </t>
  </si>
  <si>
    <t>ESQUADRIAS E FERRAGENS</t>
  </si>
  <si>
    <t xml:space="preserve"> 7.1 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</si>
  <si>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</si>
  <si>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</si>
  <si>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7.2 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</si>
  <si>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</si>
  <si>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</si>
  <si>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7.3 </t>
  </si>
  <si>
    <t xml:space="preserve"> 85010 </t>
  </si>
  <si>
    <t>CAIXILHO FIXO, DE ALUMINIO, PARA VIDRO</t>
  </si>
  <si>
    <t xml:space="preserve"> 7.4 </t>
  </si>
  <si>
    <t xml:space="preserve"> 90790 </t>
  </si>
  <si>
    <t>KIT DE PORTA-PRONTA DE MADEIRA EM ACABAMENTO MELAMÍNICO BRANCO, FOLHA LEVE OU MÉDIA, 80X210CM, EXCLUSIVE FECHADURA, FIXAÇÃO COM PREENCHIMENTO PARCIAL DE ESPUMA EXPANSIVA - FORNECIMENTO E INSTALAÇÃO. AF_12/2019</t>
  </si>
  <si>
    <t xml:space="preserve"> 7.5 </t>
  </si>
  <si>
    <t xml:space="preserve"> 91306 </t>
  </si>
  <si>
    <t>FECHADURA DE EMBUTIR PARA PORTAS INTERNAS, COMPLETA, ACABAMENTO PADRÃO MÉDIO, COM EXECUÇÃO DE FURO - FORNECIMENTO E INSTALAÇÃO. AF_12/2019</t>
  </si>
  <si>
    <t xml:space="preserve"> 7.6 </t>
  </si>
  <si>
    <t xml:space="preserve"> COMPOSIÇÃO 6.2 </t>
  </si>
  <si>
    <t>PORTA EM MADEIRA COMPENSADA, DE CORRER, LISA, SEMI-ÔCA 0.80 X 2.10M, REVESTIDA COM FORMICA (INCLUSIVE BATENTES E FERRAGENS)</t>
  </si>
  <si>
    <t>und</t>
  </si>
  <si>
    <t xml:space="preserve"> 7.7 </t>
  </si>
  <si>
    <t xml:space="preserve"> 91341 </t>
  </si>
  <si>
    <t>PORTA EM ALUMÍNIO DE ABRIR TIPO VENEZIANA COM GUARNIÇÃO, FIXAÇÃO COM PARAFUSOS - FORNECIMENTO E INSTALAÇÃO. AF_12/2019</t>
  </si>
  <si>
    <t xml:space="preserve"> 7.8 </t>
  </si>
  <si>
    <t xml:space="preserve"> 11946 </t>
  </si>
  <si>
    <t>Porta em alumínio, cor N/P/B, moldura-vidro,completa, inclusive caixilhos, dobradiças ou roldanas e fechadura, exclusive vidro</t>
  </si>
  <si>
    <t xml:space="preserve"> 7.9 </t>
  </si>
  <si>
    <t xml:space="preserve"> 68050 </t>
  </si>
  <si>
    <t>PORTA DE CORRER EM ALUMINIO, COM DUAS FOLHAS PARA VIDRO, INCLUSO VIDRO LISO INCOLOR, FECHADURA E PUXADOR, SEM GUARNICAO/ALIZAR/VISTA</t>
  </si>
  <si>
    <t xml:space="preserve"> 7.10 </t>
  </si>
  <si>
    <t xml:space="preserve"> 11347 </t>
  </si>
  <si>
    <t>Fornecimento e instalação de fachada em pele de vidro, em vidro laminado 3+3 refletivo</t>
  </si>
  <si>
    <t xml:space="preserve"> 7.11 </t>
  </si>
  <si>
    <t xml:space="preserve"> 73933/004 </t>
  </si>
  <si>
    <t>PORTA DE FERRO DE ABRIR TIPO BARRA CHATA, COM REQUADRO E GUARNICAO COMPLETA</t>
  </si>
  <si>
    <t xml:space="preserve"> 7.12 </t>
  </si>
  <si>
    <t xml:space="preserve"> 1875 </t>
  </si>
  <si>
    <t>Tranca de cela - grade tipo i</t>
  </si>
  <si>
    <t xml:space="preserve"> 7.13 </t>
  </si>
  <si>
    <t xml:space="preserve"> 11955 </t>
  </si>
  <si>
    <t>Portão em alumínio, cor N/B/P, em perfís búzio quadrado ou lambril, completo inclusive rodízios, perfís e fechadura</t>
  </si>
  <si>
    <t xml:space="preserve"> 7.14 </t>
  </si>
  <si>
    <t xml:space="preserve"> 9072 </t>
  </si>
  <si>
    <t>Portão em ferro, em gradil metálico, padrão belgo ou equivalente, de correr</t>
  </si>
  <si>
    <t xml:space="preserve"> 7.15 </t>
  </si>
  <si>
    <t xml:space="preserve"> 72119 </t>
  </si>
  <si>
    <t>VIDRO TEMPERADO INCOLOR, ESPESSURA 8MM, FORNECIMENTO E INSTALACAO, INCLUSIVE MASSA PARA VEDACAO</t>
  </si>
  <si>
    <t xml:space="preserve"> 7.16 </t>
  </si>
  <si>
    <t xml:space="preserve"> 4347 </t>
  </si>
  <si>
    <t>Grade de proteção para jaulas, em aço mecânico, com barras verticais 1", a cada 12cm, barras horizontais duplas de 1" x 1/4" a cada 55cm, soldadas</t>
  </si>
  <si>
    <t xml:space="preserve"> 8 </t>
  </si>
  <si>
    <t>COBERTURA</t>
  </si>
  <si>
    <t xml:space="preserve"> 8.1 </t>
  </si>
  <si>
    <t xml:space="preserve"> COMPOSIÇÃO 7.1 </t>
  </si>
  <si>
    <t>FABRICAÇÃO E INSTALAÇÃO DE TESOURA INTEIRA EM AÇO, VÃO DE 12,75 M, PARA TELHA METÁLICA, INCLUSO IÇAMENTO.</t>
  </si>
  <si>
    <t xml:space="preserve"> 8.2 </t>
  </si>
  <si>
    <t xml:space="preserve"> 73970/002 </t>
  </si>
  <si>
    <t>ESTRUTURA METALICA EM ACO ESTRUTURAL PERFIL I 6 X 3 3/8</t>
  </si>
  <si>
    <t xml:space="preserve"> 8.3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</si>
  <si>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</si>
  <si>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</si>
  <si>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8.4 </t>
  </si>
  <si>
    <t xml:space="preserve"> 94216 </t>
  </si>
  <si>
    <t>TELHAMENTO COM TELHA METÁLICA TERMOACÚSTICA E = 30 MM, COM ATÉ 2 ÁGUAS, INCLUSO IÇAMENTO. AF_07/2019</t>
  </si>
  <si>
    <t xml:space="preserve"> 8.5 </t>
  </si>
  <si>
    <t xml:space="preserve"> 94231 </t>
  </si>
  <si>
    <t>RUFO EM CHAPA DE AÇO GALVANIZADO NÚMERO 24, CORTE DE 25 CM, INCLUSO TRANSPORTE VERTICAL. AF_07/2019</t>
  </si>
  <si>
    <t xml:space="preserve"> 8.6 </t>
  </si>
  <si>
    <t xml:space="preserve"> 94229 </t>
  </si>
  <si>
    <t>CALHA EM CHAPA DE AÇO GALVANIZADO NÚMERO 24, DESENVOLVIMENTO DE 100 CM, INCLUSO TRANSPORTE VERTICAL. AF_07/2019</t>
  </si>
  <si>
    <t xml:space="preserve"> 8.7 </t>
  </si>
  <si>
    <t xml:space="preserve"> 9077 </t>
  </si>
  <si>
    <t>Cumeeira termoacústica</t>
  </si>
  <si>
    <t>m</t>
  </si>
  <si>
    <t xml:space="preserve"> 8.8 </t>
  </si>
  <si>
    <t xml:space="preserve"> 71623 </t>
  </si>
  <si>
    <t>CHAPIM DE CONCRETO APARENTE COM ACABAMENTO DESEMPENADO, FORMA DE COMPENSADO PLASTIFICADO (MADEIRIT) DE 14 X 10 CM, FUNDIDO NO LOCAL.</t>
  </si>
  <si>
    <t xml:space="preserve"> 8.9 </t>
  </si>
  <si>
    <t xml:space="preserve"> COMPOSIÇÃO 7.2 </t>
  </si>
  <si>
    <t>CALHA EM CONCRETO C=1,00M</t>
  </si>
  <si>
    <t xml:space="preserve"> 9 </t>
  </si>
  <si>
    <t>REVESTIMENTOS</t>
  </si>
  <si>
    <t xml:space="preserve"> 9.1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</si>
  <si>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</si>
  <si>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</si>
  <si>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9.2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</si>
  <si>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</si>
  <si>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</si>
  <si>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9.3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</si>
  <si>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</si>
  <si>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</si>
  <si>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9.4 </t>
  </si>
  <si>
    <t xml:space="preserve"> 90408 </t>
  </si>
  <si>
    <t>MASSA ÚNICA, PARA RECEBIMENTO DE PINTURA, EM ARGAMASSA TRAÇO 1:2:8, PREPARO MECÂNICO COM BETONEIRA 400L, APLICADA MANUALMENTE EM TETO, ESPESSURA DE 10MM, COM EXECUÇÃO DE TALISCAS. AF_03/2015</t>
  </si>
  <si>
    <t xml:space="preserve"> 9.5 </t>
  </si>
  <si>
    <t xml:space="preserve"> 87775 </t>
  </si>
  <si>
    <t>EMBOÇO OU MASSA ÚNICA EM ARGAMASSA TRAÇO 1:2:8, PREPARO MECÂNICO COM BETONEIRA 400 L, APLICADA MANUALMENTE EM PANOS DE FACHADA COM PRESENÇA DE VÃOS, ESPESSURA DE 25 MM. AF_06/2014</t>
  </si>
  <si>
    <t xml:space="preserve"> 9.6 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</si>
  <si>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</si>
  <si>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</si>
  <si>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9.7 </t>
  </si>
  <si>
    <t xml:space="preserve"> 87268 </t>
  </si>
  <si>
    <t>REVESTIMENTO CERÂMICO PARA PAREDES INTERNAS COM PLACAS TIPO ESMALTADA EXTRA DE DIMENSÕES 25X35 CM APLICADAS EM AMBIENTES DE ÁREA MENOR QUE 5 M² NA ALTURA INTEIRA DAS PAREDES. AF_06/2014</t>
  </si>
  <si>
    <t xml:space="preserve"> 9.8 </t>
  </si>
  <si>
    <t xml:space="preserve"> COMPOSIÇÃO 8.1 </t>
  </si>
  <si>
    <t>REVESTIMENTO EM MDF CARVALHO AVELÃ E=25 MM</t>
  </si>
  <si>
    <t xml:space="preserve"> 9.9 </t>
  </si>
  <si>
    <t xml:space="preserve"> 8803 </t>
  </si>
  <si>
    <t>Bate maca em placa MDF e=6mm revestido com chapa aço inox escovado - Rev 01</t>
  </si>
  <si>
    <t xml:space="preserve"> 9.10 </t>
  </si>
  <si>
    <t xml:space="preserve"> 3149 </t>
  </si>
  <si>
    <t>Película insulfilm aplicada ou Similar</t>
  </si>
  <si>
    <t xml:space="preserve"> 10 </t>
  </si>
  <si>
    <t>PISOS</t>
  </si>
  <si>
    <t xml:space="preserve"> 10.1 </t>
  </si>
  <si>
    <t xml:space="preserve"> 96620 </t>
  </si>
  <si>
    <t>LASTRO DE CONCRETO MAGRO, APLICADO EM PISOS, LAJES SOBRE SOLO OU RADIERS. AF_08/2017</t>
  </si>
  <si>
    <t xml:space="preserve"> 10.2 </t>
  </si>
  <si>
    <t xml:space="preserve"> 87630 </t>
  </si>
  <si>
    <t>CONTRAPISO EM ARGAMASSA TRAÇO 1:4 (CIMENTO E AREIA), PREPARO MECÂNICO COM BETONEIRA 400 L, APLICADO EM ÁREAS SECAS SOBRE LAJE, ADERIDO, ESPESSURA 3CM. AF_06/2014</t>
  </si>
  <si>
    <t xml:space="preserve"> 10.3 </t>
  </si>
  <si>
    <t xml:space="preserve"> 87263 </t>
  </si>
  <si>
    <t>REVESTIMENTO CERÂMICO PARA PISO COM PLACAS TIPO PORCELANATO DE DIMENSÕES 60X60 CM APLICADA EM AMBIENTES DE ÁREA MAIOR QUE 10 M². AF_06/2014</t>
  </si>
  <si>
    <t xml:space="preserve"> 10.4 </t>
  </si>
  <si>
    <t xml:space="preserve"> 00004786 </t>
  </si>
  <si>
    <t>PISO EM GRANILITE, MARMORITE OU GRANITINA, AGREGADO COR PRETO, CINZA, PALHA OU BRANCO, E=  *8* MM (INCLUSO EXECUCAO)</t>
  </si>
  <si>
    <t xml:space="preserve"> 10.5 </t>
  </si>
  <si>
    <t xml:space="preserve"> 98688 </t>
  </si>
  <si>
    <t>RODAPÉ EM POLIESTIRENO, ALTURA 5 CM. AF_09/2020</t>
  </si>
  <si>
    <t xml:space="preserve"> 10.6 </t>
  </si>
  <si>
    <t xml:space="preserve"> 9087 </t>
  </si>
  <si>
    <t>Rodape em perfil de aluminio, aplicado</t>
  </si>
  <si>
    <t xml:space="preserve"> 10.7 </t>
  </si>
  <si>
    <t xml:space="preserve"> 5014 </t>
  </si>
  <si>
    <t>Fornecimento e Instalação de Carpete Berber Point 650 da Beaulieu e=6mm</t>
  </si>
  <si>
    <t xml:space="preserve"> 10.8 </t>
  </si>
  <si>
    <t xml:space="preserve"> 98680 </t>
  </si>
  <si>
    <t>PISO CIMENTADO, TRAÇO 1:3 (CIMENTO E AREIA), ACABAMENTO LISO, ESPESSURA 3,0 CM, PREPARO MECÂNICO DA ARGAMASSA. AF_09/2020</t>
  </si>
  <si>
    <t xml:space="preserve"> 10.9 </t>
  </si>
  <si>
    <t xml:space="preserve"> 10.10 </t>
  </si>
  <si>
    <t xml:space="preserve"> 98678 </t>
  </si>
  <si>
    <t>PISO ELEVADO COM ESTRUTURA EM AÇO, COMPOSTO POR PEDESTAIS E LONGARINAS. AF_09/2020</t>
  </si>
  <si>
    <t xml:space="preserve"> 10.11 </t>
  </si>
  <si>
    <t xml:space="preserve"> 98673 </t>
  </si>
  <si>
    <t>PISO VINÍLICO SEMI-FLEXÍVEL EM PLACAS, PADRÃO LISO, ESPESSURA 3,2 MM, FIXADO COM COLA. AF_06/2018</t>
  </si>
  <si>
    <t xml:space="preserve"> 10.12 </t>
  </si>
  <si>
    <t xml:space="preserve"> 92398 </t>
  </si>
  <si>
    <t>EXECUÇÃO DE PÁTIO/ESTACIONAMENTO EM PISO INTERTRAVADO, COM BLOCO RETANGULAR COR NATURAL DE 20 X 10 CM, ESPESSURA 8 CM. AF_12/2015</t>
  </si>
  <si>
    <t xml:space="preserve"> 10.13 </t>
  </si>
  <si>
    <t xml:space="preserve"> 94996 </t>
  </si>
  <si>
    <t>EXECUÇÃO DE PASSEIO (CALÇADA) OU PISO DE CONCRETO COM CONCRETO MOLDADO IN LOCO, FEITO EM OBRA, ACABAMENTO CONVENCIONAL, ESPESSURA 10 CM, ARMADO. AF_07/2016</t>
  </si>
  <si>
    <t xml:space="preserve"> 10.14 </t>
  </si>
  <si>
    <t xml:space="preserve"> 3212 </t>
  </si>
  <si>
    <t>Colchão de areia</t>
  </si>
  <si>
    <t xml:space="preserve"> 10.15 </t>
  </si>
  <si>
    <t xml:space="preserve"> 7323 </t>
  </si>
  <si>
    <t>Piso tátil direcional e/ou alerta, em borracha, p/deficientes visuais, dimensões 25x25cm, aplicado, rejuntado, exclusive regularização de base</t>
  </si>
  <si>
    <t xml:space="preserve"> 10.16 </t>
  </si>
  <si>
    <t xml:space="preserve"> 9418 </t>
  </si>
  <si>
    <t>Piso tátil direcional e/ou alerta, de concreto, na cor natural, p/deficientes visuais, dimensões 25x25cm, aplicado com argamassa industrializada ac-ii, rejuntado, exclusive regularização de base</t>
  </si>
  <si>
    <t xml:space="preserve"> 11 </t>
  </si>
  <si>
    <t>PINTURA</t>
  </si>
  <si>
    <t xml:space="preserve"> 11.1 </t>
  </si>
  <si>
    <t xml:space="preserve"> 88485 </t>
  </si>
  <si>
    <t>APLICAÇÃO DE FUNDO SELADOR ACRÍLICO EM PAREDES, UMA DEMÃO. AF_06/2014</t>
  </si>
  <si>
    <t xml:space="preserve"> 11.2 </t>
  </si>
  <si>
    <t xml:space="preserve"> 88484 </t>
  </si>
  <si>
    <t>APLICAÇÃO DE FUNDO SELADOR ACRÍLICO EM TETO, UMA DEMÃO. AF_06/2014</t>
  </si>
  <si>
    <t xml:space="preserve"> 11.3 </t>
  </si>
  <si>
    <t xml:space="preserve"> 88411 </t>
  </si>
  <si>
    <t>APLICAÇÃO MANUAL DE FUNDO SELADOR ACRÍLICO EM PANOS COM PRESENÇA DE VÃOS DE EDIFÍCIOS DE MÚLTIPLOS PAVIMENTOS. AF_06/2014</t>
  </si>
  <si>
    <t xml:space="preserve"> 11.4 </t>
  </si>
  <si>
    <t xml:space="preserve"> 88497 </t>
  </si>
  <si>
    <t>APLICAÇÃO E LIXAMENTO DE MASSA LÁTEX EM PAREDES, DUAS DEMÃOS. AF_06/2014</t>
  </si>
  <si>
    <t xml:space="preserve"> 11.5 </t>
  </si>
  <si>
    <t xml:space="preserve"> 88496 </t>
  </si>
  <si>
    <t>APLICAÇÃO E LIXAMENTO DE MASSA LÁTEX EM TETO, DUAS DEMÃOS. AF_06/2014</t>
  </si>
  <si>
    <t xml:space="preserve"> 11.6 </t>
  </si>
  <si>
    <t xml:space="preserve"> 88489 </t>
  </si>
  <si>
    <t>APLICAÇÃO MANUAL DE PINTURA COM TINTA LÁTEX ACRÍLICA EM PAREDES, DUAS DEMÃOS. AF_06/2014</t>
  </si>
  <si>
    <t xml:space="preserve"> 11.7 </t>
  </si>
  <si>
    <t xml:space="preserve"> 88488 </t>
  </si>
  <si>
    <t>APLICAÇÃO MANUAL DE PINTURA COM TINTA LÁTEX ACRÍLICA EM TETO, DUAS DEMÃOS. AF_06/2014</t>
  </si>
  <si>
    <t xml:space="preserve"> 11.8 </t>
  </si>
  <si>
    <t xml:space="preserve"> 88416 </t>
  </si>
  <si>
    <t>APLICAÇÃO MANUAL DE PINTURA COM TINTA TEXTURIZADA ACRÍLICA EM PANOS COM PRESENÇA DE VÃOS DE EDIFÍCIOS DE MÚLTIPLOS PAVIMENTOS, UMA COR. AF_06/2014</t>
  </si>
  <si>
    <t xml:space="preserve"> 11.9 </t>
  </si>
  <si>
    <t xml:space="preserve"> 73924/002 </t>
  </si>
  <si>
    <t>PINTURA ESMALTE ACETINADO, DUAS DEMAOS, SOBRE SUPERFICIE METALICA</t>
  </si>
  <si>
    <t xml:space="preserve"> 11.10 </t>
  </si>
  <si>
    <t xml:space="preserve"> 3724 </t>
  </si>
  <si>
    <t>Demarcação de pavimentos com pintura de 1 demão de resina acrílica, e aplicação de micro-esferas para sinalização horizontal (Estacionamentos, faixas de pedrestres, etc.)</t>
  </si>
  <si>
    <t xml:space="preserve"> 11.11 </t>
  </si>
  <si>
    <t xml:space="preserve"> 72815 </t>
  </si>
  <si>
    <t>APLICACAO DE TINTA A BASE DE EPOXI SOBRE PISO</t>
  </si>
  <si>
    <t xml:space="preserve"> 12 </t>
  </si>
  <si>
    <t>INSTALAÇÕES HIDRÁULICAS</t>
  </si>
  <si>
    <t xml:space="preserve"> 12.1 </t>
  </si>
  <si>
    <t xml:space="preserve"> 89356 </t>
  </si>
  <si>
    <t>TUBO, PVC, SOLDÁVEL, DN 25MM, INSTALADO EM RAMAL OU SUB-RAMAL DE ÁGUA - FORNECIMENTO E INSTALAÇÃO. AF_12/2014</t>
  </si>
  <si>
    <t xml:space="preserve"> 12.2 </t>
  </si>
  <si>
    <t xml:space="preserve"> 89357 </t>
  </si>
  <si>
    <t>TUBO, PVC, SOLDÁVEL, DN 32MM, INSTALADO EM RAMAL OU SUB-RAMAL DE ÁGUA - FORNECIMENTO E INSTALAÇÃO. AF_12/2014</t>
  </si>
  <si>
    <t xml:space="preserve"> 12.3 </t>
  </si>
  <si>
    <t xml:space="preserve"> 89448 </t>
  </si>
  <si>
    <t>TUBO, PVC, SOLDÁVEL, DN 40MM, INSTALADO EM PRUMADA DE ÁGUA - FORNECIMENTO E INSTALAÇÃO. AF_12/2014</t>
  </si>
  <si>
    <t xml:space="preserve"> 12.4 </t>
  </si>
  <si>
    <t xml:space="preserve"> 89449 </t>
  </si>
  <si>
    <t>TUBO, PVC, SOLDÁVEL, DN 50MM, INSTALADO EM PRUMADA DE ÁGUA - FORNECIMENTO E INSTALAÇÃO. AF_12/2014</t>
  </si>
  <si>
    <t xml:space="preserve"> 12.5 </t>
  </si>
  <si>
    <t xml:space="preserve"> 89401 </t>
  </si>
  <si>
    <t>TUBO, PVC, SOLDÁVEL, DN 20MM, INSTALADO EM RAMAL DE DISTRIBUIÇÃO DE ÁGUA - FORNECIMENTO E INSTALAÇÃO. AF_12/2014</t>
  </si>
  <si>
    <t xml:space="preserve"> 12.6 </t>
  </si>
  <si>
    <t xml:space="preserve"> 89362 </t>
  </si>
  <si>
    <t>JOELHO 90 GRAUS, PVC, SOLDÁVEL, DN 25MM, INSTALADO EM RAMAL OU SUB-RAMAL DE ÁGUA - FORNECIMENTO E INSTALAÇÃO. AF_12/2014</t>
  </si>
  <si>
    <t xml:space="preserve"> 12.7 </t>
  </si>
  <si>
    <t xml:space="preserve"> 89367 </t>
  </si>
  <si>
    <t>JOELHO 90 GRAUS, PVC, SOLDÁVEL, DN 32MM, INSTALADO EM RAMAL OU SUB-RAMAL DE ÁGUA - FORNECIMENTO E INSTALAÇÃO. AF_12/2014</t>
  </si>
  <si>
    <t xml:space="preserve"> 12.8 </t>
  </si>
  <si>
    <t xml:space="preserve"> 89497 </t>
  </si>
  <si>
    <t>JOELHO 90 GRAUS, PVC, SOLDÁVEL, DN 40MM, INSTALADO EM PRUMADA DE ÁGUA - FORNECIMENTO E INSTALAÇÃO. AF_12/2014</t>
  </si>
  <si>
    <t xml:space="preserve"> 12.9 </t>
  </si>
  <si>
    <t xml:space="preserve"> 89501 </t>
  </si>
  <si>
    <t>JOELHO 90 GRAUS, PVC, SOLDÁVEL, DN 50MM, INSTALADO EM PRUMADA DE ÁGUA - FORNECIMENTO E INSTALAÇÃO. AF_12/2014</t>
  </si>
  <si>
    <t xml:space="preserve"> 12.10 </t>
  </si>
  <si>
    <t xml:space="preserve"> 89505 </t>
  </si>
  <si>
    <t>JOELHO 90 GRAUS, PVC, SOLDÁVEL, DN 60MM, INSTALADO EM PRUMADA DE ÁGUA - FORNECIMENTO E INSTALAÇÃO. AF_12/2014</t>
  </si>
  <si>
    <t xml:space="preserve"> 12.11 </t>
  </si>
  <si>
    <t xml:space="preserve"> C3557 </t>
  </si>
  <si>
    <t>MUTIRÃO MISTO - JOELHO REDUÇÃO 90 PVC SOLDÁVEL C/ROSCA D=25mmX1/2"</t>
  </si>
  <si>
    <t xml:space="preserve"> 12.12 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</si>
  <si>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</si>
  <si>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</si>
  <si>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12.13 </t>
  </si>
  <si>
    <t xml:space="preserve"> 90374 </t>
  </si>
  <si>
    <t>TÊ COM BUCHA DE LATÃO NA BOLSA CENTRAL, PVC, SOLDÁVEL, DN 25MM X 3/4, INSTALADO EM RAMAL OU SUB-RAMAL DE ÁGUA - FORNECIMENTO E INSTALAÇÃO. AF_03/2015</t>
  </si>
  <si>
    <t xml:space="preserve"> 12.14 </t>
  </si>
  <si>
    <t xml:space="preserve"> 89395 </t>
  </si>
  <si>
    <t>TE, PVC, SOLDÁVEL, DN 25MM, INSTALADO EM RAMAL OU SUB-RAMAL DE ÁGUA - FORNECIMENTO E INSTALAÇÃO. AF_12/2014</t>
  </si>
  <si>
    <t xml:space="preserve"> 12.15 </t>
  </si>
  <si>
    <t xml:space="preserve"> 89398 </t>
  </si>
  <si>
    <t>TE, PVC, SOLDÁVEL, DN 32MM, INSTALADO EM RAMAL OU SUB-RAMAL DE ÁGUA - FORNECIMENTO E INSTALAÇÃO. AF_12/2014</t>
  </si>
  <si>
    <t xml:space="preserve"> 12.16 </t>
  </si>
  <si>
    <t xml:space="preserve"> 89623 </t>
  </si>
  <si>
    <t>TE, PVC, SOLDÁVEL, DN 40MM, INSTALADO EM PRUMADA DE ÁGUA - FORNECIMENTO E INSTALAÇÃO. AF_12/2014</t>
  </si>
  <si>
    <t xml:space="preserve"> 12.17 </t>
  </si>
  <si>
    <t xml:space="preserve"> 89625 </t>
  </si>
  <si>
    <t>TE, PVC, SOLDÁVEL, DN 50MM, INSTALADO EM PRUMADA DE ÁGUA - FORNECIMENTO E INSTALAÇÃO. AF_12/2014</t>
  </si>
  <si>
    <t xml:space="preserve"> 12.18 </t>
  </si>
  <si>
    <t xml:space="preserve"> 89378 </t>
  </si>
  <si>
    <t>LUVA, PVC, SOLDÁVEL, DN 25MM, INSTALADO EM RAMAL OU SUB-RAMAL DE ÁGUA - FORNECIMENTO E INSTALAÇÃO. AF_12/2014</t>
  </si>
  <si>
    <t xml:space="preserve"> 12.19 </t>
  </si>
  <si>
    <t xml:space="preserve"> 89386 </t>
  </si>
  <si>
    <t>LUVA, PVC, SOLDÁVEL, DN 32MM, INSTALADO EM RAMAL OU SUB-RAMAL DE ÁGUA - FORNECIMENTO E INSTALAÇÃO. AF_12/2014</t>
  </si>
  <si>
    <t xml:space="preserve"> 12.20 </t>
  </si>
  <si>
    <t xml:space="preserve"> 89575 </t>
  </si>
  <si>
    <t>LUVA, PVC, SOLDÁVEL, DN 50MM, INSTALADO EM PRUMADA DE ÁGUA - FORNECIMENTO E INSTALAÇÃO. AF_12/2014</t>
  </si>
  <si>
    <t xml:space="preserve"> 12.21 </t>
  </si>
  <si>
    <t xml:space="preserve"> 89371 </t>
  </si>
  <si>
    <t>LUVA, PVC, SOLDÁVEL, DN 20MM, INSTALADO EM RAMAL OU SUB-RAMAL DE ÁGUA - FORNECIMENTO E INSTALAÇÃO. AF_12/2014</t>
  </si>
  <si>
    <t xml:space="preserve"> 12.22 </t>
  </si>
  <si>
    <t xml:space="preserve"> 89534 </t>
  </si>
  <si>
    <t>LUVA SOLDÁVEL E COM ROSCA, PVC, SOLDÁVEL, DN 25MM X 3/4, INSTALADO EM PRUMADA DE ÁGUA - FORNECIMENTO E INSTALAÇÃO. AF_12/2014</t>
  </si>
  <si>
    <t xml:space="preserve"> 12.23 </t>
  </si>
  <si>
    <t xml:space="preserve"> 89391 </t>
  </si>
  <si>
    <t>ADAPTADOR CURTO COM BOLSA E ROSCA PARA REGISTRO, PVC, SOLDÁVEL, DN 32MM X 1, INSTALADO EM RAMAL OU SUB-RAMAL DE ÁGUA - FORNECIMENTO E INSTALAÇÃO. AF_12/2014</t>
  </si>
  <si>
    <t xml:space="preserve"> 12.24 </t>
  </si>
  <si>
    <t xml:space="preserve"> 89383 </t>
  </si>
  <si>
    <t>ADAPTADOR CURTO COM BOLSA E ROSCA PARA REGISTRO, PVC, SOLDÁVEL, DN 25MM X 3/4, INSTALADO EM RAMAL OU SUB-RAMAL DE ÁGUA - FORNECIMENTO E INSTALAÇÃO. AF_12/2014</t>
  </si>
  <si>
    <t xml:space="preserve"> 12.25 </t>
  </si>
  <si>
    <t xml:space="preserve"> 94662 </t>
  </si>
  <si>
    <t>ADAPTADOR CURTO COM BOLSA E ROSCA PARA REGISTRO, PVC, SOLDÁVEL, DN 50 MM X 1 1/2 , INSTALADO EM RESERVAÇÃO DE ÁGUA DE EDIFICAÇÃO QUE POSSUA RESERVATÓRIO DE FIBRA/FIBROCIMENTO   FORNECIMENTO E INSTALAÇÃO. AF_06/2016</t>
  </si>
  <si>
    <t xml:space="preserve"> 12.26 </t>
  </si>
  <si>
    <t xml:space="preserve"> 00000820 </t>
  </si>
  <si>
    <t>BUCHA DE REDUCAO DE PVC, SOLDAVEL, LONGA, COM 50 X 32 MM, PARA AGUA FRIA PREDIAL</t>
  </si>
  <si>
    <t xml:space="preserve"> 12.27 </t>
  </si>
  <si>
    <t xml:space="preserve"> C0497 </t>
  </si>
  <si>
    <t>BUCHA REDUÇÃO PVC ROSC. D=1"X3/4" (32X25mm)</t>
  </si>
  <si>
    <t xml:space="preserve"> 12.28 </t>
  </si>
  <si>
    <t xml:space="preserve"> 9502 </t>
  </si>
  <si>
    <t>Ducha higiênica com registro, linha Link, ref. 1984.C.ACT. LNK, da DECA ou similar</t>
  </si>
  <si>
    <t xml:space="preserve"> 12.29 </t>
  </si>
  <si>
    <t xml:space="preserve"> 1356 </t>
  </si>
  <si>
    <t>Fornecimento e instalação de plug de pvc roscável d = 1/2"</t>
  </si>
  <si>
    <t xml:space="preserve"> 12.30 </t>
  </si>
  <si>
    <t xml:space="preserve"> 94794 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</si>
  <si>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</si>
  <si>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 xml:space="preserve"> 12.31 </t>
  </si>
  <si>
    <t xml:space="preserve"> 94494 </t>
  </si>
  <si>
    <t>REGISTRO DE GAVETA BRUTO, LATÃO, ROSCÁVEL, 3/4, INSTALADO EM RESERVAÇÃO DE ÁGUA DE EDIFICAÇÃO QUE POSSUA RESERVATÓRIO DE FIBRA/FIBROCIMENTO  FORNECIMENTO E INSTALAÇÃO. AF_06/2016</t>
  </si>
  <si>
    <t xml:space="preserve"> 12.32 </t>
  </si>
  <si>
    <t xml:space="preserve"> 89987 </t>
  </si>
  <si>
    <t>REGISTRO DE GAVETA BRUTO, LATÃO, ROSCÁVEL, 3/4", COM ACABAMENTO E CANOPLA CROMADOS. FORNECIDO E INSTALADO EM RAMAL DE ÁGUA. AF_12/2014</t>
  </si>
  <si>
    <t xml:space="preserve"> 12.33 </t>
  </si>
  <si>
    <t xml:space="preserve"> 94793 </t>
  </si>
  <si>
    <t>REGISTRO DE GAVETA BRUTO, LATÃO, ROSCÁVEL, 1 1/4, COM ACABAMENTO E CANOPLA CROMADOS, INSTALADO EM RESERVAÇÃO DE ÁGUA DE EDIFICAÇÃO QUE POSSUA RESERVATÓRIO DE FIBRA/FIBROCIMENTO  FORNECIMENTO E INSTALAÇÃO. AF_06/2016</t>
  </si>
  <si>
    <t xml:space="preserve"> 12.34 </t>
  </si>
  <si>
    <t xml:space="preserve"> 90443 </t>
  </si>
  <si>
    <t>RASGO EM ALVENARIA PARA RAMAIS/ DISTRIBUIÇÃO COM DIAMETROS MENORES OU IGUAIS A 40 MM. AF_05/2015</t>
  </si>
  <si>
    <t xml:space="preserve"> 12.35 </t>
  </si>
  <si>
    <t xml:space="preserve"> C4000 </t>
  </si>
  <si>
    <t>TORNEIRA TIPO JARDIM CROMADA</t>
  </si>
  <si>
    <t xml:space="preserve"> 12.36 </t>
  </si>
  <si>
    <t xml:space="preserve"> 89985 </t>
  </si>
  <si>
    <t>REGISTRO DE PRESSÃO BRUTO, LATÃO, ROSCÁVEL, 3/4", COM ACABAMENTO E CANOPLA CROMADOS. FORNECIDO E INSTALADO EM RAMAL DE ÁGUA. AF_12/2014</t>
  </si>
  <si>
    <t xml:space="preserve"> 12.37 </t>
  </si>
  <si>
    <t xml:space="preserve"> 89624 </t>
  </si>
  <si>
    <t>TÊ DE REDUÇÃO, PVC, SOLDÁVEL, DN 40MM X 32MM, INSTALADO EM PRUMADA DE ÁGUA - FORNECIMENTO E INSTALAÇÃO. AF_12/2014</t>
  </si>
  <si>
    <t xml:space="preserve"> 12.38 </t>
  </si>
  <si>
    <t xml:space="preserve"> 89622 </t>
  </si>
  <si>
    <t>TÊ DE REDUÇÃO, PVC, SOLDÁVEL, DN 32MM X 25MM, INSTALADO EM PRUMADA DE ÁGUA - FORNECIMENTO E INSTALAÇÃO. AF_12/2014</t>
  </si>
  <si>
    <t xml:space="preserve"> 12.39 </t>
  </si>
  <si>
    <t xml:space="preserve"> 89626 </t>
  </si>
  <si>
    <t>TÊ DE REDUÇÃO, PVC, SOLDÁVEL, DN 50MM X 40MM, INSTALADO EM PRUMADA DE ÁGUA - FORNECIMENTO E INSTALAÇÃO. AF_12/2014</t>
  </si>
  <si>
    <t xml:space="preserve"> 12.40 </t>
  </si>
  <si>
    <t xml:space="preserve"> 89627 </t>
  </si>
  <si>
    <t>TÊ DE REDUÇÃO, PVC, SOLDÁVEL, DN 50MM X 25MM, INSTALADO EM PRUMADA DE ÁGUA - FORNECIMENTO E INSTALAÇÃO. AF_12/2014</t>
  </si>
  <si>
    <t xml:space="preserve"> 12.41 </t>
  </si>
  <si>
    <t xml:space="preserve"> 12.42 </t>
  </si>
  <si>
    <t xml:space="preserve"> 12.43 </t>
  </si>
  <si>
    <t xml:space="preserve"> 90375 </t>
  </si>
  <si>
    <t>BUCHA DE REDUÇÃO, PVC, SOLDÁVEL, DN 40MM X 32MM, INSTALADO EM RAMAL OU SUB-RAMAL DE ÁGUA - FORNECIMENTO E INSTALAÇÃO. AF_03/2015</t>
  </si>
  <si>
    <t xml:space="preserve"> 12.44 </t>
  </si>
  <si>
    <t xml:space="preserve"> 95644 </t>
  </si>
  <si>
    <t>KIT CAVALETE PARA MEDIÇÃO DE ÁGUA - ENTRADA INDIVIDUALIZADA, EM PVC DN 32 (1), PARA 1 MEDIDOR  FORNECIMENTO E INSTALAÇÃO (EXCLUSIVE HIDRÔMETRO). AF_11/2016</t>
  </si>
  <si>
    <t xml:space="preserve"> 12.45 </t>
  </si>
  <si>
    <t xml:space="preserve"> COMPOSIÇÃO 12.45 </t>
  </si>
  <si>
    <t>BUCHA DE REDUÇÃO, PVC, SOLDÁVEL, DN 50MM X 25MM, INSTALADO EM RAMAL OU SUB-RAMAL DE ÁGUA - FORNECIMENTO E INSTALAÇÃO. AF_03/2015</t>
  </si>
  <si>
    <t xml:space="preserve"> 12.46 </t>
  </si>
  <si>
    <t xml:space="preserve"> 102116 </t>
  </si>
  <si>
    <t>BOMBA CENTRÍFUGA, TRIFÁSICA, 1,5 CV OU 1,48 HP, HM 10 A 24 M, Q 6,1 A 21,9 M3/H - FORNECIMENTO E INSTALAÇÃO. AF_12/2020</t>
  </si>
  <si>
    <t xml:space="preserve"> 12.47 </t>
  </si>
  <si>
    <t xml:space="preserve"> 88503 </t>
  </si>
  <si>
    <t>CAIXA D´ÁGUA EM POLIETILENO, 1000 LITROS, COM ACESSÓRIOS</t>
  </si>
  <si>
    <t xml:space="preserve"> 13 </t>
  </si>
  <si>
    <t>INSTALAÇÕES SANITÁRIAS</t>
  </si>
  <si>
    <t xml:space="preserve"> 13.1 </t>
  </si>
  <si>
    <t xml:space="preserve"> 89711 </t>
  </si>
  <si>
    <t>TUBO PVC, SERIE NORMAL, ESGOTO PREDIAL, DN 40 MM, FORNECIDO E INSTALADO EM RAMAL DE DESCARGA OU RAMAL DE ESGOTO SANITÁRIO. AF_12/2014</t>
  </si>
  <si>
    <t xml:space="preserve"> 13.2 </t>
  </si>
  <si>
    <t xml:space="preserve"> 89798 </t>
  </si>
  <si>
    <t>TUBO PVC, SERIE NORMAL, ESGOTO PREDIAL, DN 50 MM, FORNECIDO E INSTALADO EM PRUMADA DE ESGOTO SANITÁRIO OU VENTILAÇÃO. AF_12/2014</t>
  </si>
  <si>
    <t xml:space="preserve"> 13.3 </t>
  </si>
  <si>
    <t xml:space="preserve"> 89714 </t>
  </si>
  <si>
    <t>TUBO PVC, SERIE NORMAL, ESGOTO PREDIAL, DN 100 MM, FORNECIDO E INSTALADO EM RAMAL DE DESCARGA OU RAMAL DE ESGOTO SANITÁRIO. AF_12/2014</t>
  </si>
  <si>
    <t xml:space="preserve"> 13.4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</si>
  <si>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</si>
  <si>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</si>
  <si>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13.5 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</si>
  <si>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</si>
  <si>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</si>
  <si>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13.6 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</si>
  <si>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</si>
  <si>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</si>
  <si>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13.7 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</si>
  <si>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</si>
  <si>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</si>
  <si>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13.8 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</si>
  <si>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</si>
  <si>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</si>
  <si>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13.9 </t>
  </si>
  <si>
    <t xml:space="preserve"> 00003659 </t>
  </si>
  <si>
    <t>JUNCAO SIMPLES, PVC, DN 100 X 50 MM, SERIE NORMAL PARA ESGOTO PREDIAL</t>
  </si>
  <si>
    <t xml:space="preserve"> 13.10 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</si>
  <si>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</si>
  <si>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</si>
  <si>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13.11 </t>
  </si>
  <si>
    <t xml:space="preserve"> 89833 </t>
  </si>
  <si>
    <t>TE, PVC, SERIE NORMAL, ESGOTO PREDIAL, DN 100 X 100 MM, JUNTA ELÁSTICA, FORNECIDO E INSTALADO EM PRUMADA DE ESGOTO SANITÁRIO OU VENTILAÇÃO. AF_12/2014</t>
  </si>
  <si>
    <t xml:space="preserve"> 13.12 </t>
  </si>
  <si>
    <t xml:space="preserve"> 00011655 </t>
  </si>
  <si>
    <t>TE SANITARIO, PVC, DN 100 X 50 MM, SERIE NORMAL, PARA ESGOTO PREDIAL</t>
  </si>
  <si>
    <t xml:space="preserve"> 13.13 </t>
  </si>
  <si>
    <t xml:space="preserve"> 74166/001 </t>
  </si>
  <si>
    <t>CAIXA DE INSPEÇÃO EM CONCRETO PRÉ-MOLDADO DN 60CM COM TAMPA H= 60CM - FORNECIMENTO E INSTALACAO</t>
  </si>
  <si>
    <t xml:space="preserve"> 13.14 </t>
  </si>
  <si>
    <t xml:space="preserve"> 89707 </t>
  </si>
  <si>
    <t>CAIXA SIFONADA, PVC, DN 100 X 100 X 50 MM, JUNTA ELÁSTICA, FORNECIDA E INSTALADA EM RAMAL DE DESCARGA OU EM RAMAL DE ESGOTO SANITÁRIO. AF_12/2014</t>
  </si>
  <si>
    <t xml:space="preserve"> 13.15 </t>
  </si>
  <si>
    <t xml:space="preserve"> 89752 </t>
  </si>
  <si>
    <t>LUVA SIMPLES, PVC, SERIE NORMAL, ESGOTO PREDIAL, DN 40 MM, JUNTA SOLDÁVEL, FORNECIDO E INSTALADO EM RAMAL DE DESCARGA OU RAMAL DE ESGOTO SANITÁRIO. AF_12/2014</t>
  </si>
  <si>
    <t xml:space="preserve"> 13.16 </t>
  </si>
  <si>
    <t xml:space="preserve"> 89753 </t>
  </si>
  <si>
    <t>LUVA SIMPLES, PVC, SERIE NORMAL, ESGOTO PREDIAL, DN 50 MM, JUNTA ELÁSTICA, FORNECIDO E INSTALADO EM RAMAL DE DESCARGA OU RAMAL DE ESGOTO SANITÁRIO. AF_12/2014</t>
  </si>
  <si>
    <t xml:space="preserve"> 13.17 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</si>
  <si>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</si>
  <si>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</si>
  <si>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13.18 </t>
  </si>
  <si>
    <t xml:space="preserve"> C4824 </t>
  </si>
  <si>
    <t>TERMINAL DE VENTILAÇÃO PVC 100MM</t>
  </si>
  <si>
    <t xml:space="preserve"> 13.19 </t>
  </si>
  <si>
    <t xml:space="preserve"> 13.20 </t>
  </si>
  <si>
    <t xml:space="preserve"> C1256 </t>
  </si>
  <si>
    <t>ESCAVAÇÃO MANUAL CAMPO ABERTO EM TERRA ATÉ 2M</t>
  </si>
  <si>
    <t xml:space="preserve"> 13.21 </t>
  </si>
  <si>
    <t xml:space="preserve"> COMPOSIÇÃO 12.1 </t>
  </si>
  <si>
    <t>RALO SECO PVC CONICO, 100 X 40 MM, COM GRELHA QUADRADA - INSTALADO</t>
  </si>
  <si>
    <t xml:space="preserve"> 13.22 </t>
  </si>
  <si>
    <t xml:space="preserve"> 98069 </t>
  </si>
  <si>
    <t>TANQUE SÉPTICO RETANGULAR, EM ALVENARIA COM TIJOLOS CERÂMICOS MACIÇOS, DIMENSÕES INTERNAS: 1,6 X 4,4 X 1,8 M, VOLUME ÚTIL: 9856 L (PARA 68 CONTRIBUINTES). AF_12/2020</t>
  </si>
  <si>
    <t xml:space="preserve"> 13.23 </t>
  </si>
  <si>
    <t xml:space="preserve"> 1745 </t>
  </si>
  <si>
    <t>Sumidouro paredes com blocos cerâmicos 6 furos e dimensões internas de 2,50 x 1,00 x 1,50 m</t>
  </si>
  <si>
    <t xml:space="preserve"> 14 </t>
  </si>
  <si>
    <t>INSTALAÇÕES ÁGUAS PLUVIAIS</t>
  </si>
  <si>
    <t xml:space="preserve"> 14.1 </t>
  </si>
  <si>
    <t xml:space="preserve"> 89578 </t>
  </si>
  <si>
    <t>TUBO PVC, SÉRIE R, ÁGUA PLUVIAL, DN 100 MM, FORNECIDO E INSTALADO EM CONDUTORES VERTICAIS DE ÁGUAS PLUVIAIS. AF_12/2014</t>
  </si>
  <si>
    <t xml:space="preserve"> 14.2 </t>
  </si>
  <si>
    <t xml:space="preserve"> 89584 </t>
  </si>
  <si>
    <t>JOELHO 90 GRAUS, PVC, SERIE R, ÁGUA PLUVIAL, DN 100 MM, JUNTA ELÁSTICA, FORNECIDO E INSTALADO EM CONDUTORES VERTICAIS DE ÁGUAS PLUVIAIS. AF_12/2014</t>
  </si>
  <si>
    <t xml:space="preserve"> 14.3 </t>
  </si>
  <si>
    <t xml:space="preserve"> 89585 </t>
  </si>
  <si>
    <t>JOELHO 45 GRAUS, PVC, SERIE R, ÁGUA PLUVIAL, DN 100 MM, JUNTA ELÁSTICA, FORNECIDO E INSTALADO EM CONDUTORES VERTICAIS DE ÁGUAS PLUVIAIS. AF_12/2014</t>
  </si>
  <si>
    <t xml:space="preserve"> 14.4 </t>
  </si>
  <si>
    <t xml:space="preserve"> 89671 </t>
  </si>
  <si>
    <t>LUVA DE CORRER, PVC, SERIE R, ÁGUA PLUVIAL, DN 100 MM, JUNTA ELÁSTICA, FORNECIDO E INSTALADO EM CONDUTORES VERTICAIS DE ÁGUAS PLUVIAIS. AF_12/2014</t>
  </si>
  <si>
    <t xml:space="preserve"> 14.5 </t>
  </si>
  <si>
    <t xml:space="preserve"> COMPOSIÇÃO 13.1 </t>
  </si>
  <si>
    <t>CAIXA DE AREIA 50X50X50CM EM ALVENARIA COM TAMPA EM GRELHA METALICA</t>
  </si>
  <si>
    <t xml:space="preserve"> 14.6 </t>
  </si>
  <si>
    <t xml:space="preserve"> 14.7 </t>
  </si>
  <si>
    <t xml:space="preserve"> 4283 </t>
  </si>
  <si>
    <t>Ralo hemisférico em fº fº, tipo abacaxi Ø 100mm</t>
  </si>
  <si>
    <t xml:space="preserve"> 14.8 </t>
  </si>
  <si>
    <t xml:space="preserve"> 14.9 </t>
  </si>
  <si>
    <t xml:space="preserve"> 83623 </t>
  </si>
  <si>
    <t>GRELHA DE FERRO FUNDIDO PARA CANALETA LARG = 30CM, FORNECIMENTO E ASSENTAMENTO</t>
  </si>
  <si>
    <t xml:space="preserve"> 15 </t>
  </si>
  <si>
    <t>INSTALAÇÕES ELÉTRICAS</t>
  </si>
  <si>
    <t xml:space="preserve"> 15.1 </t>
  </si>
  <si>
    <t>BAIXA TENSÃO</t>
  </si>
  <si>
    <t xml:space="preserve"> 15.1.1 </t>
  </si>
  <si>
    <t xml:space="preserve"> 91941 </t>
  </si>
  <si>
    <t>CAIXA RETANGULAR 4" X 2" BAIXA (0,30 M DO PISO), PVC, INSTALADA EM PAREDE - FORNECIMENTO E INSTALAÇÃO. AF_12/2015</t>
  </si>
  <si>
    <t xml:space="preserve"> 15.1.2 </t>
  </si>
  <si>
    <t xml:space="preserve"> 91937 </t>
  </si>
  <si>
    <t>CAIXA OCTOGONAL 3" X 3", PVC, INSTALADA EM LAJE - FORNECIMENTO E INSTALAÇÃO. AF_12/2015</t>
  </si>
  <si>
    <t xml:space="preserve"> 15.1.3 </t>
  </si>
  <si>
    <t xml:space="preserve"> 7746 </t>
  </si>
  <si>
    <t>Caixa de passagem em aluminio 4' x 2" - Fornecimento e assentamento</t>
  </si>
  <si>
    <t xml:space="preserve"> 15.1.4 </t>
  </si>
  <si>
    <t xml:space="preserve"> 708 </t>
  </si>
  <si>
    <t>Fornecimento e instalação de caixa de passagem 20x20x10cm em chapa galvanizada de sobrepor</t>
  </si>
  <si>
    <t xml:space="preserve"> 15.1.5 </t>
  </si>
  <si>
    <t xml:space="preserve"> 91875 </t>
  </si>
  <si>
    <t>LUVA PARA ELETRODUTO, PVC, ROSCÁVEL, DN 25 MM (3/4"), PARA CIRCUITOS TERMINAIS, INSTALADA EM FORRO - FORNECIMENTO E INSTALAÇÃO. AF_12/2015</t>
  </si>
  <si>
    <t xml:space="preserve"> 15.1.6 </t>
  </si>
  <si>
    <t xml:space="preserve"> 91876 </t>
  </si>
  <si>
    <t>LUVA PARA ELETRODUTO, PVC, ROSCÁVEL, DN 32 MM (1"), PARA CIRCUITOS TERMINAIS, INSTALADA EM FORRO - FORNECIMENTO E INSTALAÇÃO. AF_12/2015</t>
  </si>
  <si>
    <t xml:space="preserve"> 15.1.7 </t>
  </si>
  <si>
    <t xml:space="preserve"> 93015 </t>
  </si>
  <si>
    <t>LUVA PARA ELETRODUTO, PVC, ROSCÁVEL, DN 75 MM (2 1/2") - FORNECIMENTO E INSTALAÇÃO. AF_12/2015</t>
  </si>
  <si>
    <t xml:space="preserve"> 15.1.8 </t>
  </si>
  <si>
    <t xml:space="preserve"> 91881 </t>
  </si>
  <si>
    <t>LUVA PARA ELETRODUTO, PVC, ROSCÁVEL, DN 40 MM (1 1/4"), PARA CIRCUITOS TERMINAIS, INSTALADA EM LAJE - FORNECIMENTO E INSTALAÇÃO. AF_12/2015</t>
  </si>
  <si>
    <t xml:space="preserve"> 15.1.9 </t>
  </si>
  <si>
    <t xml:space="preserve"> 92980 </t>
  </si>
  <si>
    <t>CABO DE COBRE FLEXÍVEL ISOLADO, 10 MM², ANTI-CHAMA 0,6/1,0 KV, PARA DISTRIBUIÇÃO - FORNECIMENTO E INSTALAÇÃO. AF_12/2015</t>
  </si>
  <si>
    <t xml:space="preserve"> 15.1.10 </t>
  </si>
  <si>
    <t xml:space="preserve"> 91931 </t>
  </si>
  <si>
    <t>CABO DE COBRE FLEXÍVEL ISOLADO, 6 MM², ANTI-CHAMA 0,6/1,0 KV, PARA CIRCUITOS TERMINAIS - FORNECIMENTO E INSTALAÇÃO. AF_12/2015</t>
  </si>
  <si>
    <t xml:space="preserve"> 15.1.11 </t>
  </si>
  <si>
    <t xml:space="preserve"> 91935 </t>
  </si>
  <si>
    <t>CABO DE COBRE FLEXÍVEL ISOLADO, 16 MM², ANTI-CHAMA 0,6/1,0 KV, PARA CIRCUITOS TERMINAIS - FORNECIMENTO E INSTALAÇÃO. AF_12/2015</t>
  </si>
  <si>
    <t xml:space="preserve"> 15.1.12 </t>
  </si>
  <si>
    <t xml:space="preserve"> 92984 </t>
  </si>
  <si>
    <t>CABO DE COBRE FLEXÍVEL ISOLADO, 25 MM², ANTI-CHAMA 0,6/1,0 KV, PARA DISTRIBUIÇÃO - FORNECIMENTO E INSTALAÇÃO. AF_12/2015</t>
  </si>
  <si>
    <t xml:space="preserve"> 15.1.13 </t>
  </si>
  <si>
    <t xml:space="preserve"> 92986 </t>
  </si>
  <si>
    <t>CABO DE COBRE FLEXÍVEL ISOLADO, 35 MM², ANTI-CHAMA 0,6/1,0 KV, PARA DISTRIBUIÇÃO - FORNECIMENTO E INSTALAÇÃO. AF_12/2015</t>
  </si>
  <si>
    <t xml:space="preserve"> 15.1.14 </t>
  </si>
  <si>
    <t xml:space="preserve"> 92988 </t>
  </si>
  <si>
    <t>CABO DE COBRE FLEXÍVEL ISOLADO, 50 MM², ANTI-CHAMA 0,6/1,0 KV, PARA DISTRIBUIÇÃO - FORNECIMENTO E INSTALAÇÃO. AF_12/2015</t>
  </si>
  <si>
    <t xml:space="preserve"> 15.1.15 </t>
  </si>
  <si>
    <t xml:space="preserve"> 92992 </t>
  </si>
  <si>
    <t>CABO DE COBRE FLEXÍVEL ISOLADO, 95 MM², ANTI-CHAMA 0,6/1,0 KV, PARA DISTRIBUIÇÃO - FORNECIMENTO E INSTALAÇÃO. AF_12/2015</t>
  </si>
  <si>
    <t xml:space="preserve"> 15.1.16 </t>
  </si>
  <si>
    <t xml:space="preserve"> 91926 </t>
  </si>
  <si>
    <t>CABO DE COBRE FLEXÍVEL ISOLADO, 2,5 MM², ANTI-CHAMA 450/750 V, PARA CIRCUITOS TERMINAIS - FORNECIMENTO E INSTALAÇÃO. AF_12/2015</t>
  </si>
  <si>
    <t xml:space="preserve"> 15.1.17 </t>
  </si>
  <si>
    <t xml:space="preserve"> 91928 </t>
  </si>
  <si>
    <t>CABO DE COBRE FLEXÍVEL ISOLADO, 4 MM², ANTI-CHAMA 450/750 V, PARA CIRCUITOS TERMINAIS - FORNECIMENTO E INSTALAÇÃO. AF_12/2015</t>
  </si>
  <si>
    <t xml:space="preserve"> 15.1.18 </t>
  </si>
  <si>
    <t xml:space="preserve"> 91930 </t>
  </si>
  <si>
    <t>CABO DE COBRE FLEXÍVEL ISOLADO, 6 MM², ANTI-CHAMA 450/750 V, PARA CIRCUITOS TERMINAIS - FORNECIMENTO E INSTALAÇÃO. AF_12/2015</t>
  </si>
  <si>
    <t xml:space="preserve"> 15.1.19 </t>
  </si>
  <si>
    <t xml:space="preserve"> 97882 </t>
  </si>
  <si>
    <t>CAIXA ENTERRADA ELÉTRICA RETANGULAR, EM CONCRETO PRÉ-MOLDADO, FUNDO COM BRITA, DIMENSÕES INTERNAS: 0,4X0,4X0,4 M. AF_12/2020</t>
  </si>
  <si>
    <t xml:space="preserve"> 15.1.20 </t>
  </si>
  <si>
    <t xml:space="preserve"> 97881 </t>
  </si>
  <si>
    <t>CAIXA ENTERRADA ELÉTRICA RETANGULAR, EM CONCRETO PRÉ-MOLDADO, FUNDO COM BRITA, DIMENSÕES INTERNAS: 0,3X0,3X0,3 M. AF_12/2020</t>
  </si>
  <si>
    <t xml:space="preserve"> 15.1.21 </t>
  </si>
  <si>
    <t xml:space="preserve"> 91955 </t>
  </si>
  <si>
    <t>INTERRUPTOR PARALELO (1 MÓDULO), 10A/250V, INCLUINDO SUPORTE E PLACA - FORNECIMENTO E INSTALAÇÃO. AF_12/2015</t>
  </si>
  <si>
    <t xml:space="preserve"> 15.1.22 </t>
  </si>
  <si>
    <t xml:space="preserve"> 91953 </t>
  </si>
  <si>
    <t>INTERRUPTOR SIMPLES (1 MÓDULO), 10A/250V, INCLUINDO SUPORTE E PLACA - FORNECIMENTO E INSTALAÇÃO. AF_12/2015</t>
  </si>
  <si>
    <t xml:space="preserve"> 15.1.23 </t>
  </si>
  <si>
    <t xml:space="preserve"> 91959 </t>
  </si>
  <si>
    <t>INTERRUPTOR SIMPLES (2 MÓDULOS), 10A/250V, INCLUINDO SUPORTE E PLACA - FORNECIMENTO E INSTALAÇÃO. AF_12/2015</t>
  </si>
  <si>
    <t xml:space="preserve"> 15.1.24 </t>
  </si>
  <si>
    <t xml:space="preserve"> 91967 </t>
  </si>
  <si>
    <t>INTERRUPTOR SIMPLES (3 MÓDULOS), 10A/250V, INCLUINDO SUPORTE E PLACA - FORNECIMENTO E INSTALAÇÃO. AF_12/2015</t>
  </si>
  <si>
    <t xml:space="preserve"> 15.1.25 </t>
  </si>
  <si>
    <t xml:space="preserve"> 92000 </t>
  </si>
  <si>
    <t>TOMADA BAIXA DE EMBUTIR (1 MÓDULO), 2P+T 10 A, INCLUINDO SUPORTE E PLACA - FORNECIMENTO E INSTALAÇÃO. AF_12/2015</t>
  </si>
  <si>
    <t xml:space="preserve"> 15.1.26 </t>
  </si>
  <si>
    <t xml:space="preserve"> 91997 </t>
  </si>
  <si>
    <t>TOMADA MÉDIA DE EMBUTIR (1 MÓDULO), 2P+T 20 A, INCLUINDO SUPORTE E PLACA - FORNECIMENTO E INSTALAÇÃO. AF_12/2015</t>
  </si>
  <si>
    <t xml:space="preserve"> 15.1.27 </t>
  </si>
  <si>
    <t xml:space="preserve"> 92008 </t>
  </si>
  <si>
    <t>TOMADA BAIXA DE EMBUTIR (2 MÓDULOS), 2P+T 10 A, INCLUINDO SUPORTE E PLACA - FORNECIMENTO E INSTALAÇÃO. AF_12/2015</t>
  </si>
  <si>
    <t xml:space="preserve"> 15.1.28 </t>
  </si>
  <si>
    <t xml:space="preserve"> 92004 </t>
  </si>
  <si>
    <t>TOMADA MÉDIA DE EMBUTIR (2 MÓDULOS), 2P+T 10 A, INCLUINDO SUPORTE E PLACA - FORNECIMENTO E INSTALAÇÃO. AF_12/2015</t>
  </si>
  <si>
    <t xml:space="preserve"> 15.1.29 </t>
  </si>
  <si>
    <t xml:space="preserve"> 91992 </t>
  </si>
  <si>
    <t>TOMADA ALTA DE EMBUTIR (1 MÓDULO), 2P+T 10 A, INCLUINDO SUPORTE E PLACA - FORNECIMENTO E INSTALAÇÃO. AF_12/2015</t>
  </si>
  <si>
    <t xml:space="preserve"> 15.1.30 </t>
  </si>
  <si>
    <t xml:space="preserve"> 91993 </t>
  </si>
  <si>
    <t>TOMADA ALTA DE EMBUTIR (1 MÓDULO), 2P+T 20 A, INCLUINDO SUPORTE E PLACA - FORNECIMENTO E INSTALAÇÃO. AF_12/2015</t>
  </si>
  <si>
    <t xml:space="preserve"> 15.1.31 </t>
  </si>
  <si>
    <t xml:space="preserve"> 780 </t>
  </si>
  <si>
    <t>Tomada 2p+t, ABNT, 10 A, para piso, com placa em metal amarelo e caixa pvc</t>
  </si>
  <si>
    <t xml:space="preserve"> 15.1.32 </t>
  </si>
  <si>
    <t xml:space="preserve"> 101895 </t>
  </si>
  <si>
    <t>DISJUNTOR TERMOMAGNÉTICO TRIPOLAR , CORRENTE NOMINAL DE 125A - FORNECIMENTO E INSTALAÇÃO. AF_10/2020</t>
  </si>
  <si>
    <t xml:space="preserve"> 15.1.33 </t>
  </si>
  <si>
    <t xml:space="preserve"> 101897 </t>
  </si>
  <si>
    <t>DISJUNTOR TERMOMAGNÉTICO TRIPOLAR , CORRENTE NOMINAL DE 250A - FORNECIMENTO E INSTALAÇÃO. AF_10/2020</t>
  </si>
  <si>
    <t xml:space="preserve"> 15.1.34 </t>
  </si>
  <si>
    <t xml:space="preserve"> 93671 </t>
  </si>
  <si>
    <t>DISJUNTOR TRIPOLAR TIPO DIN, CORRENTE NOMINAL DE 32A - FORNECIMENTO E INSTALAÇÃO. AF_10/2020</t>
  </si>
  <si>
    <t xml:space="preserve"> 15.1.35 </t>
  </si>
  <si>
    <t xml:space="preserve"> 93672 </t>
  </si>
  <si>
    <t>DISJUNTOR TRIPOLAR TIPO DIN, CORRENTE NOMINAL DE 40A - FORNECIMENTO E INSTALAÇÃO. AF_10/2020</t>
  </si>
  <si>
    <t xml:space="preserve"> 15.1.36 </t>
  </si>
  <si>
    <t xml:space="preserve"> 93673 </t>
  </si>
  <si>
    <t>DISJUNTOR TRIPOLAR TIPO DIN, CORRENTE NOMINAL DE 50A - FORNECIMENTO E INSTALAÇÃO. AF_10/2020</t>
  </si>
  <si>
    <t xml:space="preserve"> 15.1.37 </t>
  </si>
  <si>
    <t xml:space="preserve"> 101894 </t>
  </si>
  <si>
    <t>DISJUNTOR TRIPOLAR TIPO NEMA, CORRENTE NOMINAL DE 60 ATÉ 100A - FORNECIMENTO E INSTALAÇÃO. AF_10/2020</t>
  </si>
  <si>
    <t xml:space="preserve"> 15.1.38 </t>
  </si>
  <si>
    <t xml:space="preserve"> 93657 </t>
  </si>
  <si>
    <t>DISJUNTOR MONOPOLAR TIPO DIN, CORRENTE NOMINAL DE 32A - FORNECIMENTO E INSTALAÇÃO. AF_10/2020</t>
  </si>
  <si>
    <t xml:space="preserve"> 15.1.39 </t>
  </si>
  <si>
    <t xml:space="preserve"> 93655 </t>
  </si>
  <si>
    <t>DISJUNTOR MONOPOLAR TIPO DIN, CORRENTE NOMINAL DE 20A - FORNECIMENTO E INSTALAÇÃO. AF_10/2020</t>
  </si>
  <si>
    <t xml:space="preserve"> 15.1.40 </t>
  </si>
  <si>
    <t xml:space="preserve"> 9041 </t>
  </si>
  <si>
    <t>Dispositivo de proteção contra surto de tensão DPS 60kA - 275v</t>
  </si>
  <si>
    <t xml:space="preserve"> 15.1.41 </t>
  </si>
  <si>
    <t xml:space="preserve"> 7996 </t>
  </si>
  <si>
    <t>Disjuntor bipolar DR 25 A  - Dispositivo residual diferencial, tipo AC, 30MA, ref.5SM1 312-OMB, Siemens ou similar</t>
  </si>
  <si>
    <t xml:space="preserve"> 15.1.42 </t>
  </si>
  <si>
    <t xml:space="preserve"> 91864 </t>
  </si>
  <si>
    <t>ELETRODUTO RÍGIDO ROSCÁVEL, PVC, DN 32 MM (1"), PARA CIRCUITOS TERMINAIS, INSTALADO EM FORRO - FORNECIMENTO E INSTALAÇÃO. AF_12/2015</t>
  </si>
  <si>
    <t xml:space="preserve"> 15.1.43 </t>
  </si>
  <si>
    <t xml:space="preserve"> 91863 </t>
  </si>
  <si>
    <t>ELETRODUTO RÍGIDO ROSCÁVEL, PVC, DN 25 MM (3/4"), PARA CIRCUITOS TERMINAIS, INSTALADO EM FORRO - FORNECIMENTO E INSTALAÇÃO. AF_12/2015</t>
  </si>
  <si>
    <t xml:space="preserve"> 15.1.44 </t>
  </si>
  <si>
    <t xml:space="preserve"> 91865 </t>
  </si>
  <si>
    <t>ELETRODUTO RÍGIDO ROSCÁVEL, PVC, DN 40 MM (1 1/4"), PARA CIRCUITOS TERMINAIS, INSTALADO EM FORRO - FORNECIMENTO E INSTALAÇÃO. AF_12/2015</t>
  </si>
  <si>
    <t xml:space="preserve"> 15.1.45 </t>
  </si>
  <si>
    <t xml:space="preserve"> 93008 </t>
  </si>
  <si>
    <t>ELETRODUTO RÍGIDO ROSCÁVEL, PVC, DN 50 MM (1 1/2") - FORNECIMENTO E INSTALAÇÃO. AF_12/2015</t>
  </si>
  <si>
    <t xml:space="preserve"> 15.1.46 </t>
  </si>
  <si>
    <t xml:space="preserve"> 93009 </t>
  </si>
  <si>
    <t>ELETRODUTO RÍGIDO ROSCÁVEL, PVC, DN 60 MM (2") - FORNECIMENTO E INSTALAÇÃO. AF_12/2015</t>
  </si>
  <si>
    <t xml:space="preserve"> 15.1.47 </t>
  </si>
  <si>
    <t xml:space="preserve"> 97670 </t>
  </si>
  <si>
    <t>ELETRODUTO FLEXÍVEL CORRUGADO, PEAD, DN 100 (4) - FORNECIMENTO E INSTALAÇÃO. AF_04/2016</t>
  </si>
  <si>
    <t xml:space="preserve"> 15.1.48 </t>
  </si>
  <si>
    <t xml:space="preserve"> 93010 </t>
  </si>
  <si>
    <t>ELETRODUTO RÍGIDO ROSCÁVEL, PVC, DN 75 MM (2 1/2") - FORNECIMENTO E INSTALAÇÃO. AF_12/2015</t>
  </si>
  <si>
    <t xml:space="preserve"> 15.1.49 </t>
  </si>
  <si>
    <t xml:space="preserve"> 12807 </t>
  </si>
  <si>
    <t>Refletor Slim  LED 50W de potência, branco Frio, 6500k, Autovolt, marca G-light ou similar</t>
  </si>
  <si>
    <t xml:space="preserve"> 15.1.50 </t>
  </si>
  <si>
    <t xml:space="preserve"> 539 </t>
  </si>
  <si>
    <t>Luminária fluorescente de embutir c/ aletas 2 x 20 w (tecnolux ref.fle-6440 ou similar), completa</t>
  </si>
  <si>
    <t xml:space="preserve"> 15.1.51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</si>
  <si>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</si>
  <si>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</si>
  <si>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15.1.52 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</si>
  <si>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</si>
  <si>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</si>
  <si>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15.1.53 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</si>
  <si>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</si>
  <si>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</si>
  <si>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15.1.54 </t>
  </si>
  <si>
    <t xml:space="preserve"> 12233 </t>
  </si>
  <si>
    <t>Quadro de distribuição de embutir, em chapa de aço, para até 70 disjuntores, com barramento, padrão DIN, exclusive disjuntores</t>
  </si>
  <si>
    <t xml:space="preserve"> 15.1.55 </t>
  </si>
  <si>
    <t xml:space="preserve"> 15.1.56 </t>
  </si>
  <si>
    <t xml:space="preserve"> 765 </t>
  </si>
  <si>
    <t>Fornecimento e instalação de eletrocalha metálica  50 x  50 x 3000 mm (ref. valemam ou similar)</t>
  </si>
  <si>
    <t xml:space="preserve"> 15.1.57 </t>
  </si>
  <si>
    <t xml:space="preserve"> COMPOSIÇÃO 15.1.57 </t>
  </si>
  <si>
    <t>FORNECIMENTO E INSTALAÇÃO DE GRUPO GERADOR CABINADO 150 KVA, 380/220 V, 60 HZ, COM QUADRO AUTOMÁTICO</t>
  </si>
  <si>
    <t xml:space="preserve"> 15.1.58 </t>
  </si>
  <si>
    <t xml:space="preserve"> 97608 </t>
  </si>
  <si>
    <t>LUMINÁRIA ARANDELA TIPO TARTARUGA, COM GRADE, DE SOBREPOR, COM 1 LÂMPADA FLUORESCENTE DE 15 W, SEM REATOR - FORNECIMENTO E INSTALAÇÃO. AF_02/2020</t>
  </si>
  <si>
    <t xml:space="preserve"> 15.1.59 </t>
  </si>
  <si>
    <t xml:space="preserve"> 97597 </t>
  </si>
  <si>
    <t>SENSOR DE PRESENÇA COM FOTOCÉLULA, FIXAÇÃO EM TETO - FORNECIMENTO E INSTALAÇÃO. AF_02/2020</t>
  </si>
  <si>
    <t xml:space="preserve"> 15.1.60 </t>
  </si>
  <si>
    <t xml:space="preserve"> 97585 </t>
  </si>
  <si>
    <t>LUMINÁRIA TIPO CALHA, DE SOBREPOR, COM 2 LÂMPADAS TUBULARES FLUORESCENTES DE 18 W, COM REATOR DE PARTIDA RÁPIDA - FORNECIMENTO E INSTALAÇÃO. AF_02/2020</t>
  </si>
  <si>
    <t xml:space="preserve"> 15.1.61 </t>
  </si>
  <si>
    <t xml:space="preserve"> COMPOSIÇÃO 15.1.61 </t>
  </si>
  <si>
    <t>LUMINÁRIA PLAFON REDONDO COM VIDRO FOSCO, EMBUTIR, COM 2 LEDS DE 10 W</t>
  </si>
  <si>
    <t xml:space="preserve"> 15.1.62 </t>
  </si>
  <si>
    <t xml:space="preserve"> 00001574 </t>
  </si>
  <si>
    <t>TERMINAL A COMPRESSAO EM COBRE ESTANHADO PARA CABO 10 MM2, 1 FURO E 1 COMPRESSAO, PARA PARAFUSO DE FIXACAO M6</t>
  </si>
  <si>
    <t xml:space="preserve"> 15.1.63 </t>
  </si>
  <si>
    <t xml:space="preserve"> 00001575 </t>
  </si>
  <si>
    <t>TERMINAL A COMPRESSAO EM COBRE ESTANHADO PARA CABO 16 MM2, 1 FURO E 1 COMPRESSAO, PARA PARAFUSO DE FIXACAO M6</t>
  </si>
  <si>
    <t xml:space="preserve"> 15.1.64 </t>
  </si>
  <si>
    <t xml:space="preserve"> 00001577 </t>
  </si>
  <si>
    <t>TERMINAL A COMPRESSAO EM COBRE ESTANHADO PARA CABO 35 MM2, 1 FURO E 1 COMPRESSAO, PARA PARAFUSO DE FIXACAO M8</t>
  </si>
  <si>
    <t xml:space="preserve"> 15.1.65 </t>
  </si>
  <si>
    <t xml:space="preserve"> 00001578 </t>
  </si>
  <si>
    <t>TERMINAL A COMPRESSAO EM COBRE ESTANHADO PARA CABO 50 MM2, 1 FURO E 1 COMPRESSAO, PARA PARAFUSO DE FIXACAO M8</t>
  </si>
  <si>
    <t xml:space="preserve"> 15.1.66 </t>
  </si>
  <si>
    <t xml:space="preserve"> 7826 </t>
  </si>
  <si>
    <t>Quadro de comando para 2 bombas de recalques de 1/3 a 2 cv, trifásica, 220 volts, com chave seletora, acionamento manual/automático, relé de sobrecarga e contatora</t>
  </si>
  <si>
    <t xml:space="preserve"> 15.2 </t>
  </si>
  <si>
    <t>SUBESTAÇÃO</t>
  </si>
  <si>
    <t xml:space="preserve"> 15.2.1 </t>
  </si>
  <si>
    <t xml:space="preserve"> 2833 </t>
  </si>
  <si>
    <t>Fornecimento de alça preformada para estai 9,5mm mr</t>
  </si>
  <si>
    <t xml:space="preserve"> 15.2.2 </t>
  </si>
  <si>
    <t xml:space="preserve"> 00043130 </t>
  </si>
  <si>
    <t>ARAME GALVANIZADO 12 BWG, D = 2,76 MM (0,048 KG/M) OU 14 BWG, D = 2,11 MM (0,026 KG/M)</t>
  </si>
  <si>
    <t xml:space="preserve"> 15.2.3 </t>
  </si>
  <si>
    <t xml:space="preserve"> 00000379 </t>
  </si>
  <si>
    <t>ARRUELA QUADRADA EM ACO GALVANIZADO, DIMENSAO = 38 MM, ESPESSURA = 3MM, DIAMETRO DO FURO= 18 MM</t>
  </si>
  <si>
    <t xml:space="preserve"> 15.2.4 </t>
  </si>
  <si>
    <t xml:space="preserve"> 00013348 </t>
  </si>
  <si>
    <t>ARRUELA  EM ACO GALVANIZADO, DIAMETRO EXTERNO = 35MM, ESPESSURA = 3MM, DIAMETRO DO FURO= 18MM</t>
  </si>
  <si>
    <t xml:space="preserve"> 15.2.5 </t>
  </si>
  <si>
    <t xml:space="preserve"> 4634 </t>
  </si>
  <si>
    <t xml:space="preserve"> 15.2.6 </t>
  </si>
  <si>
    <t xml:space="preserve"> COMPOSIÇÃO 15.2.6 </t>
  </si>
  <si>
    <t>CABO DE ALUMÍNIO PROTEGIDO EM XLPE, 15KV 50MM²</t>
  </si>
  <si>
    <t xml:space="preserve"> 15.2.7 </t>
  </si>
  <si>
    <t xml:space="preserve"> 96977 </t>
  </si>
  <si>
    <t>CORDOALHA DE COBRE NU 50 MM², ENTERRADA, SEM ISOLADOR - FORNECIMENTO E INSTALAÇÃO. AF_12/2017</t>
  </si>
  <si>
    <t xml:space="preserve"> 15.2.8 </t>
  </si>
  <si>
    <t xml:space="preserve"> 15.2.9 </t>
  </si>
  <si>
    <t xml:space="preserve"> 11381 </t>
  </si>
  <si>
    <t>Quadro de medição indireta para transformadores de até 225 kva</t>
  </si>
  <si>
    <t xml:space="preserve"> 15.2.10 </t>
  </si>
  <si>
    <t xml:space="preserve"> 00000568 </t>
  </si>
  <si>
    <t>CANTONEIRA (ABAS IGUAIS) EM FERRO GALVANIZADO, 50,8 MM X 9,53 MM (L X E), 6,99 KG/M</t>
  </si>
  <si>
    <t xml:space="preserve"> 15.2.11 </t>
  </si>
  <si>
    <t xml:space="preserve"> 681 </t>
  </si>
  <si>
    <t>Conector para haste de aterramento 5/8" - fornecimento</t>
  </si>
  <si>
    <t xml:space="preserve"> 15.2.12 </t>
  </si>
  <si>
    <t xml:space="preserve"> 2862 </t>
  </si>
  <si>
    <t>Fornecimento de cruzeta de concreto retangular 1900mm</t>
  </si>
  <si>
    <t xml:space="preserve"> 15.2.13 </t>
  </si>
  <si>
    <t xml:space="preserve"> 15.2.14 </t>
  </si>
  <si>
    <t xml:space="preserve"> COMPOSIÇÃO 15.2.14 </t>
  </si>
  <si>
    <t>ELETRODUTO DE AÇO GALVANIZADO DE 2 1/2" (65MM) - FORNECIMENTO E INSTALAÇÃO</t>
  </si>
  <si>
    <t xml:space="preserve"> 15.2.15 </t>
  </si>
  <si>
    <t xml:space="preserve"> 101907 </t>
  </si>
  <si>
    <t>EXTINTOR DE INCÊNDIO PORTÁTIL COM CARGA DE CO2 DE 6 KG, CLASSE BC - FORNECIMENTO E INSTALAÇÃO. AF_10/2020_P</t>
  </si>
  <si>
    <t xml:space="preserve"> 15.2.16 </t>
  </si>
  <si>
    <t xml:space="preserve"> 91932 </t>
  </si>
  <si>
    <t>CABO DE COBRE FLEXÍVEL ISOLADO, 10 MM², ANTI-CHAMA 450/750 V, PARA CIRCUITOS TERMINAIS - FORNECIMENTO E INSTALAÇÃO. AF_12/2015</t>
  </si>
  <si>
    <t xml:space="preserve"> 15.2.17 </t>
  </si>
  <si>
    <t xml:space="preserve"> 00021127 </t>
  </si>
  <si>
    <t>FITA ISOLANTE ADESIVA ANTICHAMA, USO ATE 750 V, EM ROLO DE 19 MM X 5 M</t>
  </si>
  <si>
    <t xml:space="preserve"> 15.2.18 </t>
  </si>
  <si>
    <t xml:space="preserve"> 00000404 </t>
  </si>
  <si>
    <t>FITA ISOLANTE DE BORRACHA AUTOFUSAO, USO ATE 69 KV (ALTA TENSAO)</t>
  </si>
  <si>
    <t xml:space="preserve"> 15.2.19 </t>
  </si>
  <si>
    <t xml:space="preserve"> 00000402 </t>
  </si>
  <si>
    <t>GANCHO OLHAL EM ACO GALVANIZADO, ESPESSURA 16MM, ABERTURA 21MM</t>
  </si>
  <si>
    <t xml:space="preserve"> 15.2.20 </t>
  </si>
  <si>
    <t xml:space="preserve"> 10630 </t>
  </si>
  <si>
    <t xml:space="preserve"> 15.2.21 </t>
  </si>
  <si>
    <t xml:space="preserve"> 96985 </t>
  </si>
  <si>
    <t>HASTE DE ATERRAMENTO 5/8  PARA SPDA - FORNECIMENTO E INSTALAÇÃO. AF_12/2017</t>
  </si>
  <si>
    <t xml:space="preserve"> 15.2.22 </t>
  </si>
  <si>
    <t xml:space="preserve"> 101547 </t>
  </si>
  <si>
    <t>ISOLADOR, TIPO DISCO, PARA TENSÃO 15 KV - FORNECIMENTO E INSTALAÇÃO. AF_07/2020</t>
  </si>
  <si>
    <t xml:space="preserve"> 15.2.23 </t>
  </si>
  <si>
    <t xml:space="preserve"> 00007581 </t>
  </si>
  <si>
    <t>SAPATILHA EM ACO GALVANIZADO PARA CABOS COM DIAMETRO NOMINAL ATE 5/8"</t>
  </si>
  <si>
    <t xml:space="preserve"> 15.2.24 </t>
  </si>
  <si>
    <t xml:space="preserve"> 00000441 </t>
  </si>
  <si>
    <t>PARAFUSO M16 EM ACO GALVANIZADO, COMPRIMENTO = 150 MM, DIAMETRO = 16 MM, ROSCA MAQUINA, CABECA QUADRADA</t>
  </si>
  <si>
    <t xml:space="preserve"> 15.2.25 </t>
  </si>
  <si>
    <t xml:space="preserve"> 00000439 </t>
  </si>
  <si>
    <t>PARAFUSO M16 EM ACO GALVANIZADO, COMPRIMENTO = 300 MM, DIAMETRO = 16 MM, ROSCA MAQUINA, CABECA QUADRADA</t>
  </si>
  <si>
    <t xml:space="preserve"> 15.2.26 </t>
  </si>
  <si>
    <t xml:space="preserve"> 00000437 </t>
  </si>
  <si>
    <t>PARAFUSO M16 EM ACO GALVANIZADO, COMPRIMENTO = 400 MM, DIAMETRO = 16 MM, ROSCA DUPLA</t>
  </si>
  <si>
    <t xml:space="preserve"> 15.2.27 </t>
  </si>
  <si>
    <t xml:space="preserve"> 12876 </t>
  </si>
  <si>
    <t>Fornecimento e instalação de Para raios tipo polimérico 15kv - 12ka</t>
  </si>
  <si>
    <t xml:space="preserve"> 15.2.28 </t>
  </si>
  <si>
    <t xml:space="preserve"> COMPOSIÇÃO 15.2.28 </t>
  </si>
  <si>
    <t>POSTE DE CONCRETO DUPLO T 11/600 - FORNECIMENTO E ASSENTAMENTO</t>
  </si>
  <si>
    <t xml:space="preserve"> 15.2.29 </t>
  </si>
  <si>
    <t xml:space="preserve"> 4136 </t>
  </si>
  <si>
    <t>Manilha sapatilha preformada, fornecimento</t>
  </si>
  <si>
    <t xml:space="preserve"> 15.2.30 </t>
  </si>
  <si>
    <t xml:space="preserve"> 00007576 </t>
  </si>
  <si>
    <t>SUPORTE EM ACO GALVANIZADO PARA TRANSFORMADOR PARA POSTE DUPLO T 185 X 95 MM, CHAPA DE 5/16"</t>
  </si>
  <si>
    <t xml:space="preserve"> 15.2.31 </t>
  </si>
  <si>
    <t xml:space="preserve"> 12617 </t>
  </si>
  <si>
    <t>Curva para eletroduto galvanizado, diâm = 2 1/2"</t>
  </si>
  <si>
    <t xml:space="preserve"> 15.2.32 </t>
  </si>
  <si>
    <t xml:space="preserve"> 00002640 </t>
  </si>
  <si>
    <t>LUVA PARA ELETRODUTO, EM ACO GALVANIZADO ELETROLITICO, DIAMETRO DE 65 MM (2 1/2")</t>
  </si>
  <si>
    <t xml:space="preserve"> 15.2.33 </t>
  </si>
  <si>
    <t xml:space="preserve"> 7924 </t>
  </si>
  <si>
    <t>Terminal de compressão para cabo de  95 mm2 - fornecimento e instalação</t>
  </si>
  <si>
    <t xml:space="preserve"> 15.2.34 </t>
  </si>
  <si>
    <t xml:space="preserve"> 3923 </t>
  </si>
  <si>
    <t>Cabo de aço galvanizado 10mm (tensor)</t>
  </si>
  <si>
    <t xml:space="preserve"> 15.2.35 </t>
  </si>
  <si>
    <t xml:space="preserve"> 102106 </t>
  </si>
  <si>
    <t>TRANSFORMADOR DE DISTRIBUIÇÃO, 150 KVA, TRIFÁSICO, 60 HZ, CLASSE 15 KV, IMERSO EM ÓLEO MINERAL, INSTALAÇÃO EM POSTE (NÃO INCLUSO SUPORTE) - FORNECIMENTO E INSTALAÇÃO. AF_12/2020</t>
  </si>
  <si>
    <t xml:space="preserve"> 16 </t>
  </si>
  <si>
    <t>INSTALAÇÕES DE CLIMATIZAÇÃO</t>
  </si>
  <si>
    <t xml:space="preserve"> 16.1 </t>
  </si>
  <si>
    <t xml:space="preserve"> 97327 </t>
  </si>
  <si>
    <t>TUBO EM COBRE FLEXÍVEL, DN 1/4, COM ISOLAMENTO, INSTALADO EM RAMAL DE ALIMENTAÇÃO DE AR CONDICIONADO COM CONDENSADORA INDIVIDUAL   FORNECIMENTO E INSTALAÇÃO. AF_12/2015</t>
  </si>
  <si>
    <t xml:space="preserve"> 16.2 </t>
  </si>
  <si>
    <t xml:space="preserve"> 97328 </t>
  </si>
  <si>
    <t>TUBO EM COBRE FLEXÍVEL, DN 3/8", COM ISOLAMENTO, INSTALADO EM RAMAL DE ALIMENTAÇÃO DE AR CONDICIONADO COM CONDENSADORA INDIVIDUAL  FORNECIMENTO E INSTALAÇÃO. AF_12/2015</t>
  </si>
  <si>
    <t xml:space="preserve"> 16.3 </t>
  </si>
  <si>
    <t xml:space="preserve"> 97329 </t>
  </si>
  <si>
    <t>TUBO EM COBRE FLEXÍVEL, DN 1/2", COM ISOLAMENTO, INSTALADO EM RAMAL DE ALIMENTAÇÃO DE AR CONDICIONADO COM CONDENSADORA INDIVIDUAL  FORNECIMENTO E INSTALAÇÃO. AF_12/2015</t>
  </si>
  <si>
    <t xml:space="preserve"> 16.4 </t>
  </si>
  <si>
    <t xml:space="preserve"> 97330 </t>
  </si>
  <si>
    <t>TUBO EM COBRE FLEXÍVEL, DN 5/8", COM ISOLAMENTO, INSTALADO EM RAMAL DE ALIMENTAÇÃO DE AR CONDICIONADO COM CONDENSADORA INDIVIDUAL  FORNECIMENTO E INSTALAÇÃO. AF_12/2015</t>
  </si>
  <si>
    <t xml:space="preserve"> 16.5 </t>
  </si>
  <si>
    <t xml:space="preserve"> C4780 </t>
  </si>
  <si>
    <t>REDE FRIGORÍGENA C/ TUBO DE COBRE 3/4" FLEXÍVEL, ISOLADO COM BORRACHA ELASTOMÉRICA, SUSTENTAÇÃO, SOLDA E LIMPEZA</t>
  </si>
  <si>
    <t xml:space="preserve"> 16.6 </t>
  </si>
  <si>
    <t xml:space="preserve"> 16.7 </t>
  </si>
  <si>
    <t xml:space="preserve"> 16.8 </t>
  </si>
  <si>
    <t xml:space="preserve"> 89369 </t>
  </si>
  <si>
    <t>CURVA 90 GRAUS, PVC, SOLDÁVEL, DN 32MM, INSTALADO EM RAMAL OU SUB-RAMAL DE ÁGUA - FORNECIMENTO E INSTALAÇÃO. AF_12/2014</t>
  </si>
  <si>
    <t xml:space="preserve"> 16.9 </t>
  </si>
  <si>
    <t xml:space="preserve"> 89370 </t>
  </si>
  <si>
    <t>CURVA 45 GRAUS, PVC, SOLDÁVEL, DN 32MM, INSTALADO EM RAMAL OU SUB-RAMAL DE ÁGUA - FORNECIMENTO E INSTALAÇÃO. AF_12/2014</t>
  </si>
  <si>
    <t xml:space="preserve"> 16.10 </t>
  </si>
  <si>
    <t xml:space="preserve"> 4179 </t>
  </si>
  <si>
    <t>Cabo de cobre PP Cordplast 3 x 2,5 mm2, 450/750v - fornecimento</t>
  </si>
  <si>
    <t xml:space="preserve"> 16.11 </t>
  </si>
  <si>
    <t xml:space="preserve"> 11413 </t>
  </si>
  <si>
    <t>Cabo de cobre PP Cordplast 3 x 1,5 mm2, 450/750v - fornecimento e instalação</t>
  </si>
  <si>
    <t xml:space="preserve"> 16.12 </t>
  </si>
  <si>
    <t xml:space="preserve"> 4235 </t>
  </si>
  <si>
    <t>Cabo de cobre PP Cordplast 5 x 4.0 mm2, 450/750v - fornecimento</t>
  </si>
  <si>
    <t xml:space="preserve"> 16.13 </t>
  </si>
  <si>
    <t xml:space="preserve"> 4132 </t>
  </si>
  <si>
    <t>Instalação de condicionador de ar tipo split high wall, 8000 btu</t>
  </si>
  <si>
    <t xml:space="preserve"> 16.14 </t>
  </si>
  <si>
    <t xml:space="preserve"> 4271 </t>
  </si>
  <si>
    <t>Un</t>
  </si>
  <si>
    <t xml:space="preserve"> 16.15 </t>
  </si>
  <si>
    <t xml:space="preserve"> 00043194 </t>
  </si>
  <si>
    <t>AR CONDICIONADO SPLIT ON/OFF, HI-WALL (PAREDE), 9000 BTUS/H, CICLO FRIO, 60 HZ, CLASSIFICACAO ENERGETICA A - SELO PROCEL, GAS HFC, CONTROLE S/ FIO</t>
  </si>
  <si>
    <t xml:space="preserve"> 16.16 </t>
  </si>
  <si>
    <t xml:space="preserve"> 00039555 </t>
  </si>
  <si>
    <t>AR CONDICIONADO SPLIT ON/OFF, HI-WALL (PAREDE), 12000 BTUS/H, CICLO QUENTE/FRIO, 60 HZ, CLASSIFICACAO ENERGETICA A - SELO PROCEL, GAS HFC, CONTROLE S/ FIO</t>
  </si>
  <si>
    <t xml:space="preserve"> 16.17 </t>
  </si>
  <si>
    <t xml:space="preserve"> 00043191 </t>
  </si>
  <si>
    <t>AR CONDICIONADO SPLIT ON/OFF, HI-WALL (PAREDE), 18000 BTUS/H, CICLO FRIO, 60 HZ, CLASSIFICACAO ENERGETICA A - SELO PROCEL, GAS HFC, CONTROLE S/ FIO</t>
  </si>
  <si>
    <t xml:space="preserve"> 16.18 </t>
  </si>
  <si>
    <t xml:space="preserve"> 00043192 </t>
  </si>
  <si>
    <t>AR CONDICIONADO SPLIT ON/OFF, HI-WALL (PAREDE), 24000 BTUS/H, CICLO FRIO, 60 HZ, CLASSIFICACAO ENERGETICA A - SELO PROCEL, GAS HFC, CONTROLE S/ FIO</t>
  </si>
  <si>
    <t xml:space="preserve"> 16.19 </t>
  </si>
  <si>
    <t xml:space="preserve"> 00043187 </t>
  </si>
  <si>
    <t>AR CONDICIONADO SPLIT ON/OFF, PISO TETO, 36.000 BTU/H, CICLO FRIO, 60HZ, CLASSIFICACAO ENERGETICA C - SELO PROCEL, GAS HFC, CONTROLE S/FIO</t>
  </si>
  <si>
    <t xml:space="preserve"> 16.20 </t>
  </si>
  <si>
    <t xml:space="preserve"> 00043188 </t>
  </si>
  <si>
    <t>AR CONDICIONADO SPLIT ON/OFF, PISO TETO, 48.000 BTU/H, CICLO FRIO, 60HZ, CLASSIFICACAO ENERGETICA C - SELO PROCEL, GAS HFC, CONTROLE S/FIO</t>
  </si>
  <si>
    <t xml:space="preserve"> 17 </t>
  </si>
  <si>
    <t>INSTALAÇÕES DE CABEAMENTO ESTRUTURADO E CFTV</t>
  </si>
  <si>
    <t xml:space="preserve"> 17.1 </t>
  </si>
  <si>
    <t xml:space="preserve"> 758 </t>
  </si>
  <si>
    <t>Fornecimento e instalação de rack  de piso 19" x 16u x 570mm (gabinete)</t>
  </si>
  <si>
    <t xml:space="preserve"> 17.2 </t>
  </si>
  <si>
    <t xml:space="preserve"> 98297 </t>
  </si>
  <si>
    <t>CABO ELETRÔNICO CATEGORIA 6, INSTALADO EM EDIFICAÇÃO INSTITUCIONAL - FORNECIMENTO E INSTALAÇÃO. AF_11/2019</t>
  </si>
  <si>
    <t xml:space="preserve"> 17.3 </t>
  </si>
  <si>
    <t xml:space="preserve"> 11242 </t>
  </si>
  <si>
    <t>Fornecimento e instalação de conector rj 45 macho cat 6</t>
  </si>
  <si>
    <t xml:space="preserve"> 17.4 </t>
  </si>
  <si>
    <t xml:space="preserve"> 17.5 </t>
  </si>
  <si>
    <t xml:space="preserve"> 91936 </t>
  </si>
  <si>
    <t>CAIXA OCTOGONAL 4" X 4", PVC, INSTALADA EM LAJE - FORNECIMENTO E INSTALAÇÃO. AF_12/2015</t>
  </si>
  <si>
    <t xml:space="preserve"> 17.6 </t>
  </si>
  <si>
    <t xml:space="preserve"> 11214 </t>
  </si>
  <si>
    <t>Tomada para lógica rj45, com caixa pvc, embutida, cat. 6</t>
  </si>
  <si>
    <t xml:space="preserve"> 17.7 </t>
  </si>
  <si>
    <t xml:space="preserve"> 11234 </t>
  </si>
  <si>
    <t>Tomada dupla para lógica RJ45, cat.6, com caixa pvc, embutir, completa</t>
  </si>
  <si>
    <t xml:space="preserve"> 17.8 </t>
  </si>
  <si>
    <t xml:space="preserve"> 17.9 </t>
  </si>
  <si>
    <t xml:space="preserve"> 91870 </t>
  </si>
  <si>
    <t>ELETRODUTO RÍGIDO ROSCÁVEL, PVC, DN 20 MM (1/2"), PARA CIRCUITOS TERMINAIS, INSTALADO EM PAREDE - FORNECIMENTO E INSTALAÇÃO. AF_12/2015</t>
  </si>
  <si>
    <t xml:space="preserve"> 17.10 </t>
  </si>
  <si>
    <t xml:space="preserve"> 17.11 </t>
  </si>
  <si>
    <t xml:space="preserve"> 17.12 </t>
  </si>
  <si>
    <t xml:space="preserve"> 17.13 </t>
  </si>
  <si>
    <t xml:space="preserve"> 17.14 </t>
  </si>
  <si>
    <t xml:space="preserve"> 17.15 </t>
  </si>
  <si>
    <t xml:space="preserve"> 17.16 </t>
  </si>
  <si>
    <t xml:space="preserve"> 762 </t>
  </si>
  <si>
    <t>Fornecimento e instalação de eletrocalha perfurada 100 x   50 x 3000 mm (ref. mopa ou similar)</t>
  </si>
  <si>
    <t xml:space="preserve"> 17.17 </t>
  </si>
  <si>
    <t xml:space="preserve"> 3400 </t>
  </si>
  <si>
    <t>Fornecimento e instalação de eletrocalha perfurada 200 x  50 x 3000 mm (ref. mopa ou similar)</t>
  </si>
  <si>
    <t xml:space="preserve"> 17.18 </t>
  </si>
  <si>
    <t xml:space="preserve"> 749 </t>
  </si>
  <si>
    <t>Fornecimento e instalação de eletrocalha metálica  75 x  50 x 3000 mm (ref. vl 3.01 ge 75/50 valemam ou similar)</t>
  </si>
  <si>
    <t xml:space="preserve"> 17.19 </t>
  </si>
  <si>
    <t xml:space="preserve"> 9218 </t>
  </si>
  <si>
    <t xml:space="preserve"> 17.20 </t>
  </si>
  <si>
    <t xml:space="preserve"> 8362 </t>
  </si>
  <si>
    <t>Fornecimento e montagem de guia de cabos horizontais fechado de corpo de aço sae 1020, prof=40mm</t>
  </si>
  <si>
    <t xml:space="preserve"> 17.21 </t>
  </si>
  <si>
    <t xml:space="preserve"> 755 </t>
  </si>
  <si>
    <t>Fornecimento e instalação de no-break 110/220 v, 1.2 kva com 03 saídas 110 v ac</t>
  </si>
  <si>
    <t xml:space="preserve"> 17.22 </t>
  </si>
  <si>
    <t xml:space="preserve"> 98302 </t>
  </si>
  <si>
    <t>PATCH PANEL 24 PORTAS, CATEGORIA 6 - FORNECIMENTO E INSTALAÇÃO. AF_11/2019</t>
  </si>
  <si>
    <t xml:space="preserve"> 17.23 </t>
  </si>
  <si>
    <t xml:space="preserve"> 98304 </t>
  </si>
  <si>
    <t>PATCH PANEL 48 PORTAS, CATEGORIA 6 - FORNECIMENTO E INSTALAÇÃO. AF_11/2019</t>
  </si>
  <si>
    <t xml:space="preserve"> 17.24 </t>
  </si>
  <si>
    <t xml:space="preserve"> 00039606 </t>
  </si>
  <si>
    <t>PATCH CORD, CATEGORIA 6, EXTENSAO DE 1,50 M</t>
  </si>
  <si>
    <t xml:space="preserve"> 17.25 </t>
  </si>
  <si>
    <t xml:space="preserve"> 00039607 </t>
  </si>
  <si>
    <t>PATCH CORD, CATEGORIA 6, EXTENSAO DE 2,50 M</t>
  </si>
  <si>
    <t xml:space="preserve"> 17.26 </t>
  </si>
  <si>
    <t xml:space="preserve"> 11419 </t>
  </si>
  <si>
    <t>Régua (filtro de linha) com 8 tomadas</t>
  </si>
  <si>
    <t xml:space="preserve"> 17.27 </t>
  </si>
  <si>
    <t xml:space="preserve"> 11420 </t>
  </si>
  <si>
    <t>Bloco terminal para telefone - 10 pares</t>
  </si>
  <si>
    <t xml:space="preserve"> 17.28 </t>
  </si>
  <si>
    <t xml:space="preserve"> 10727 </t>
  </si>
  <si>
    <t>Fornecimento e instalação de voice panel 24 portas cat 6</t>
  </si>
  <si>
    <t xml:space="preserve"> 17.29 </t>
  </si>
  <si>
    <t xml:space="preserve"> COMPOSIÇÃO 17.29 </t>
  </si>
  <si>
    <t>SWITCH GERENCIÁVEL 48 PORTAS RJ 45 100/1000 MBPS E 4 PORTAS SFP 100/1000, HP 1920S-48 JL382A OU SIMILAR EQUIVALENTE</t>
  </si>
  <si>
    <t xml:space="preserve"> 17.30 </t>
  </si>
  <si>
    <t xml:space="preserve"> 98268 </t>
  </si>
  <si>
    <t>CABO TELEFÔNICO CI-50 20 PARES INSTALADO EM ENTRADA DE EDIFICAÇÃO - FORNECIMENTO E INSTALAÇÃO. AF_11/2019</t>
  </si>
  <si>
    <t xml:space="preserve"> 17.31 </t>
  </si>
  <si>
    <t xml:space="preserve"> 100562 </t>
  </si>
  <si>
    <t>QUADRO DE DISTRIBUICAO PARA TELEFONE N.4, 60X60X12CM EM CHAPA METALICA, DE EMBUTIR, SEM ACESSORIOS, PADRAO TELEBRAS, FORNECIMENTO E INSTALAÇÃO. AF_11/2019</t>
  </si>
  <si>
    <t xml:space="preserve"> 17.32 </t>
  </si>
  <si>
    <t xml:space="preserve"> COMPOSIÇÃO 17.32 </t>
  </si>
  <si>
    <t>CAMERA IP FULL HD, POE, 2MP, VIP 3220D/VIP 3220B FULL HD INTELBRAS OU SIMILAR</t>
  </si>
  <si>
    <t xml:space="preserve"> 17.33 </t>
  </si>
  <si>
    <t xml:space="preserve"> COMPOSIÇÃO 17.33 </t>
  </si>
  <si>
    <t>NVR STAND ALONE 16 CANAIS COM POE, INTELBRAS 3116P OU SIMILAR, FORNECIMENTO E INSTALAÇÃO, INCLUI HD 4 TB PARA CFTV</t>
  </si>
  <si>
    <t xml:space="preserve"> 17.34 </t>
  </si>
  <si>
    <t xml:space="preserve"> 11417 </t>
  </si>
  <si>
    <t>Bandeja para rack 19", deslizante, perfurada, 400mm de profundidade</t>
  </si>
  <si>
    <t xml:space="preserve"> 17.35 </t>
  </si>
  <si>
    <t xml:space="preserve"> COMPOSIÇÃO 17.35 </t>
  </si>
  <si>
    <t>DIVISOR DE SINAL DE ANTENA DE TV COM 4 SAÍDAS</t>
  </si>
  <si>
    <t xml:space="preserve"> 17.36 </t>
  </si>
  <si>
    <t xml:space="preserve"> COMPOSIÇÃO 17.36 </t>
  </si>
  <si>
    <t>ANTENA PARABÓLICA COM CAPTADOR DE SINAIS E MODULADOR DE ÁUDIO/VIDEO</t>
  </si>
  <si>
    <t xml:space="preserve"> 17.37 </t>
  </si>
  <si>
    <t xml:space="preserve"> 11418 </t>
  </si>
  <si>
    <t>Tomada para lógica, rj45, com placa</t>
  </si>
  <si>
    <t xml:space="preserve"> 17.38 </t>
  </si>
  <si>
    <t>Mesa de som / Mixer 5 canais c/ USB Omx 52 - Oneal ou similar</t>
  </si>
  <si>
    <t xml:space="preserve"> 17.39 </t>
  </si>
  <si>
    <t xml:space="preserve"> 12657 </t>
  </si>
  <si>
    <t>Tomada para antena de TV, sem caixa, inclusive conector emenda para cabo coaxial</t>
  </si>
  <si>
    <t xml:space="preserve"> 17.40 </t>
  </si>
  <si>
    <t xml:space="preserve"> 11750 </t>
  </si>
  <si>
    <t>Cabo coaxial rg-6</t>
  </si>
  <si>
    <t xml:space="preserve"> 17.41 </t>
  </si>
  <si>
    <t xml:space="preserve"> 17.42 </t>
  </si>
  <si>
    <t xml:space="preserve"> 101795 </t>
  </si>
  <si>
    <t>CAIXA ENTERRADA PARA INSTALAÇÕES TELEFÔNICAS TIPO R1, EM ALVENARIA COM BLOCOS DE CONCRETO, DIMENSÕES INTERNAS: 0,35X0,60X0,60 M, EXCLUINDO TAMPÃO. AF_12/2020</t>
  </si>
  <si>
    <t xml:space="preserve"> 17.43 </t>
  </si>
  <si>
    <t xml:space="preserve"> 101798 </t>
  </si>
  <si>
    <t>TAMPA PARA CAIXA TIPO R1, EM FERRO FUNDIDO, DIMENSÕES INTERNAS: 0,40 X 0,60 M - FORNECIMENTO E INSTALAÇÃO. AF_12/2020</t>
  </si>
  <si>
    <t xml:space="preserve"> 17.44 </t>
  </si>
  <si>
    <t xml:space="preserve"> 1843 </t>
  </si>
  <si>
    <t xml:space="preserve"> 17.45 </t>
  </si>
  <si>
    <t xml:space="preserve"> 11064 </t>
  </si>
  <si>
    <t>Fornecimento e instalação de catracas eletrônicas, para deficiente, com leitor de proximidade, tipo Pedestal, da Prime ou similar, inclusive frete, treinamento, software, cartões de proximidade e cofre coletor</t>
  </si>
  <si>
    <t xml:space="preserve"> 18 </t>
  </si>
  <si>
    <t>INSTALAÇÕES DE SONORIZAÇÃO</t>
  </si>
  <si>
    <t xml:space="preserve"> 18.1 </t>
  </si>
  <si>
    <t xml:space="preserve"> 416 </t>
  </si>
  <si>
    <t>Fio flexível 2 x 2,5mm2 (paralelo ou torcido)</t>
  </si>
  <si>
    <t xml:space="preserve"> 18.2 </t>
  </si>
  <si>
    <t xml:space="preserve"> 18.3 </t>
  </si>
  <si>
    <t xml:space="preserve"> 91862 </t>
  </si>
  <si>
    <t>ELETRODUTO RÍGIDO ROSCÁVEL, PVC, DN 20 MM (1/2"), PARA CIRCUITOS TERMINAIS, INSTALADO EM FORRO - FORNECIMENTO E INSTALAÇÃO. AF_12/2015</t>
  </si>
  <si>
    <t xml:space="preserve"> 18.4 </t>
  </si>
  <si>
    <t xml:space="preserve"> 18.5 </t>
  </si>
  <si>
    <t xml:space="preserve"> 18.6 </t>
  </si>
  <si>
    <t xml:space="preserve"> 4436 </t>
  </si>
  <si>
    <t xml:space="preserve"> 18.7 </t>
  </si>
  <si>
    <t xml:space="preserve"> 8681 </t>
  </si>
  <si>
    <t>Fornecimento e instalação de mini rack de parede 19" x 5u x 350mm</t>
  </si>
  <si>
    <t xml:space="preserve"> 18.8 </t>
  </si>
  <si>
    <t xml:space="preserve"> 11527 </t>
  </si>
  <si>
    <t xml:space="preserve"> 18.9 </t>
  </si>
  <si>
    <t xml:space="preserve"> 4350 </t>
  </si>
  <si>
    <t xml:space="preserve"> 18.10 </t>
  </si>
  <si>
    <t xml:space="preserve"> 11752 </t>
  </si>
  <si>
    <t>Cabo balanceado 2 x 0,30mm (para microfone)</t>
  </si>
  <si>
    <t xml:space="preserve"> 18.11 </t>
  </si>
  <si>
    <t xml:space="preserve"> 10243 </t>
  </si>
  <si>
    <t>Conector XLR 05 pinos em alumínio com grau proteção IP66</t>
  </si>
  <si>
    <t xml:space="preserve"> 18.12 </t>
  </si>
  <si>
    <t xml:space="preserve"> COMPOSIÇÃO 18.12 </t>
  </si>
  <si>
    <t>TOMADA XLR PARA MICROFONE, PARA PISO, COM PLACA E CAIXA</t>
  </si>
  <si>
    <t xml:space="preserve"> 18.13 </t>
  </si>
  <si>
    <t xml:space="preserve"> 4439 </t>
  </si>
  <si>
    <t>Caixa acústica BS ref B-52 FF250 60 w (RMS)</t>
  </si>
  <si>
    <t xml:space="preserve"> 18.14 </t>
  </si>
  <si>
    <t xml:space="preserve"> 8914 </t>
  </si>
  <si>
    <t xml:space="preserve"> 18.15 </t>
  </si>
  <si>
    <t xml:space="preserve"> 13247 </t>
  </si>
  <si>
    <t xml:space="preserve"> 19 </t>
  </si>
  <si>
    <t>INSTALAÇÕES DE COMBATE A INCÊNDIO</t>
  </si>
  <si>
    <t xml:space="preserve"> 19.1 </t>
  </si>
  <si>
    <t xml:space="preserve"> 101908 </t>
  </si>
  <si>
    <t>EXTINTOR DE INCÊNDIO PORTÁTIL COM CARGA DE PQS DE 4 KG, CLASSE BC - FORNECIMENTO E INSTALAÇÃO. AF_10/2020_P</t>
  </si>
  <si>
    <t xml:space="preserve"> 19.2 </t>
  </si>
  <si>
    <t xml:space="preserve"> 11173 </t>
  </si>
  <si>
    <t>Bomba para incêndio jockey 2cv</t>
  </si>
  <si>
    <t xml:space="preserve"> 19.3 </t>
  </si>
  <si>
    <t xml:space="preserve"> 94714 </t>
  </si>
  <si>
    <t>ADAPTADOR COM FLANGES LIVRES, PVC, SOLDÁVEL, DN 85 MM X 3 , INSTALADO EM RESERVAÇÃO DE ÁGUA DE EDIFICAÇÃO QUE POSSUA RESERVATÓRIO DE FIBRA/FIBROCIMENTO   FORNECIMENTO E INSTALAÇÃO. AF_06/2016</t>
  </si>
  <si>
    <t xml:space="preserve"> 19.4 </t>
  </si>
  <si>
    <t xml:space="preserve"> 94474 </t>
  </si>
  <si>
    <t>COTOVELO 45 GRAUS, EM FERRO GALVANIZADO, CONEXÃO ROSQUEADA, DN 65 (2 1/2), INSTALADO EM RESERVAÇÃO DE ÁGUA DE EDIFICAÇÃO QUE POSSUA RESERVATÓRIO DE FIBRA/FIBROCIMENTO  FORNECIMENTO E INSTALAÇÃO. AF_06/2016</t>
  </si>
  <si>
    <t xml:space="preserve"> 19.5 </t>
  </si>
  <si>
    <t xml:space="preserve"> 94473 </t>
  </si>
  <si>
    <t>COTOVELO 90 GRAUS, EM FERRO GALVANIZADO, CONEXÃO ROSQUEADA, DN 65 (2 1/2), INSTALADO EM RESERVAÇÃO DE ÁGUA DE EDIFICAÇÃO QUE POSSUA RESERVATÓRIO DE FIBRA/FIBROCIMENTO  FORNECIMENTO E INSTALAÇÃO. AF_06/2016</t>
  </si>
  <si>
    <t xml:space="preserve"> 19.6 </t>
  </si>
  <si>
    <t xml:space="preserve"> 92377 </t>
  </si>
  <si>
    <t>NIPLE, EM FERRO GALVANIZADO, DN 65 (2 1/2"), CONEXÃO ROSQUEADA, INSTALADO EM REDE DE ALIMENTAÇÃO PARA HIDRANTE - FORNECIMENTO E INSTALAÇÃO. AF_10/2020</t>
  </si>
  <si>
    <t xml:space="preserve"> 19.7 </t>
  </si>
  <si>
    <t xml:space="preserve"> 92336 </t>
  </si>
  <si>
    <t>TUBO DE AÇO GALVANIZADO COM COSTURA, CLASSE MÉDIA, CONEXÃO RANHURADA, DN 65 (2 1/2"), INSTALADO EM PRUMADAS - FORNECIMENTO E INSTALAÇÃO. AF_10/2020</t>
  </si>
  <si>
    <t xml:space="preserve"> 19.8 </t>
  </si>
  <si>
    <t xml:space="preserve"> 92337 </t>
  </si>
  <si>
    <t>TUBO DE AÇO GALVANIZADO COM COSTURA, CLASSE MÉDIA, CONEXÃO RANHURADA, DN 80 (3"), INSTALADO EM PRUMADAS - FORNECIMENTO E INSTALAÇÃO. AF_10/2020</t>
  </si>
  <si>
    <t xml:space="preserve"> 19.9 </t>
  </si>
  <si>
    <t xml:space="preserve"> 92357 </t>
  </si>
  <si>
    <t>TÊ, EM FERRO GALVANIZADO, DN 65 (2 1/2"), CONEXÃO ROSQUEADA, INSTALADO EM PRUMADAS - FORNECIMENTO E INSTALAÇÃO. AF_10/2020</t>
  </si>
  <si>
    <t xml:space="preserve"> 19.10 </t>
  </si>
  <si>
    <t xml:space="preserve"> 92358 </t>
  </si>
  <si>
    <t>TÊ, EM FERRO GALVANIZADO, DN 80 (3"), CONEXÃO ROSQUEADA, INSTALADO EM PRUMADAS - FORNECIMENTO E INSTALAÇÃO. AF_10/2020</t>
  </si>
  <si>
    <t xml:space="preserve"> 19.11 </t>
  </si>
  <si>
    <t xml:space="preserve"> 97599 </t>
  </si>
  <si>
    <t>LUMINÁRIA DE EMERGÊNCIA, COM 30 LÂMPADAS LED DE 2 W, SEM REATOR - FORNECIMENTO E INSTALAÇÃO. AF_02/2020</t>
  </si>
  <si>
    <t xml:space="preserve"> 19.12 </t>
  </si>
  <si>
    <t xml:space="preserve"> 12895 </t>
  </si>
  <si>
    <t>Placa de sinalizacao, fotoluminescente, em pvc , rota de fuga</t>
  </si>
  <si>
    <t xml:space="preserve"> 19.13 </t>
  </si>
  <si>
    <t xml:space="preserve"> 12884 </t>
  </si>
  <si>
    <t>Placa de sinalizacao, fotoluminescente, 38x19 cm, em pvc , com seta indicativa de sentido (esquerda ou direita) de saída de emergência- Placa S2</t>
  </si>
  <si>
    <t xml:space="preserve"> 19.14 </t>
  </si>
  <si>
    <t xml:space="preserve"> 12894 </t>
  </si>
  <si>
    <t>Placa de sinalizacao, fotoluminescente, em pvc , com logotipo "Hidrante de incêndio" -  Placa E9</t>
  </si>
  <si>
    <t xml:space="preserve"> 19.15 </t>
  </si>
  <si>
    <t xml:space="preserve"> 12888 </t>
  </si>
  <si>
    <t>Placa de sinalizacao, fotoluminescente, em pvc , com logotipo "Extintor de incêndio portátil"- Placa E5</t>
  </si>
  <si>
    <t xml:space="preserve"> 19.16 </t>
  </si>
  <si>
    <t xml:space="preserve"> 11829 </t>
  </si>
  <si>
    <t>Acionador manual (botoeira) "aperte aqui", p/instal. incendio - endereçável</t>
  </si>
  <si>
    <t xml:space="preserve"> 19.17 </t>
  </si>
  <si>
    <t xml:space="preserve"> 11824 </t>
  </si>
  <si>
    <t>Sirene aúdiovisual endereçavel, 120db, para alarme de incêndio</t>
  </si>
  <si>
    <t xml:space="preserve"> 19.18 </t>
  </si>
  <si>
    <t xml:space="preserve"> 8691 </t>
  </si>
  <si>
    <t>Sirene de alcance - 1.500m, 100A/220v, com estrobo</t>
  </si>
  <si>
    <t xml:space="preserve"> 19.19 </t>
  </si>
  <si>
    <t xml:space="preserve"> 96765 </t>
  </si>
  <si>
    <t>ABRIGO PARA HIDRANTE, 90X60X17CM, COM REGISTRO GLOBO ANGULAR 45 GRAUS 2 1/2", ADAPTADOR STORZ 2 1/2", MANGUEIRA DE INCÊNDIO 20M, REDUÇÃO 2 1/2" X 1 1/2" E ESGUICHO EM LATÃO 1 1/2" - FORNECIMENTO E INSTALAÇÃO. AF_10/2020</t>
  </si>
  <si>
    <t xml:space="preserve"> 19.20 </t>
  </si>
  <si>
    <t xml:space="preserve"> 8940 </t>
  </si>
  <si>
    <t>Válvula de fluxo contínuo galvanizada (p/ incendio)</t>
  </si>
  <si>
    <t xml:space="preserve"> 19.21 </t>
  </si>
  <si>
    <t xml:space="preserve"> 99624 </t>
  </si>
  <si>
    <t>VÁLVULA DE RETENÇÃO HORIZONTAL, DE BRONZE, ROSCÁVEL, 2 1/2" - FORNECIMENTO E INSTALAÇÃO. AF_01/2019</t>
  </si>
  <si>
    <t xml:space="preserve"> 19.22 </t>
  </si>
  <si>
    <t xml:space="preserve"> 10796 </t>
  </si>
  <si>
    <t xml:space="preserve"> 19.23 </t>
  </si>
  <si>
    <t xml:space="preserve"> 8058 </t>
  </si>
  <si>
    <t>Central de alarme e detecção de incendio, capacidade: 8 laços, com 2 linhas, mod.VR-8L, Verin ou similar</t>
  </si>
  <si>
    <t xml:space="preserve"> 19.24 </t>
  </si>
  <si>
    <t xml:space="preserve"> 94499 </t>
  </si>
  <si>
    <t>REGISTRO DE GAVETA BRUTO, LATÃO, ROSCÁVEL, 2 1/2, INSTALADO EM RESERVAÇÃO DE ÁGUA DE EDIFICAÇÃO QUE POSSUA RESERVATÓRIO DE FIBRA/FIBROCIMENTO  FORNECIMENTO E INSTALAÇÃO. AF_06/2016</t>
  </si>
  <si>
    <t xml:space="preserve"> 19.25 </t>
  </si>
  <si>
    <t xml:space="preserve"> 94500 </t>
  </si>
  <si>
    <t>REGISTRO DE GAVETA BRUTO, LATÃO, ROSCÁVEL, 3, INSTALADO EM RESERVAÇÃO DE ÁGUA DE EDIFICAÇÃO QUE POSSUA RESERVATÓRIO DE FIBRA/FIBROCIMENTO  FORNECIMENTO E INSTALAÇÃO. AF_06/2016</t>
  </si>
  <si>
    <t xml:space="preserve"> 19.26 </t>
  </si>
  <si>
    <t xml:space="preserve"> 92347 </t>
  </si>
  <si>
    <t>LUVA, EM FERRO GALVANIZADO, DN 65 (2 1/2"), CONEXÃO ROSQUEADA, INSTALADO EM PRUMADAS - FORNECIMENTO E INSTALAÇÃO. AF_10/2020</t>
  </si>
  <si>
    <t xml:space="preserve"> 19.27 </t>
  </si>
  <si>
    <t xml:space="preserve"> 92349 </t>
  </si>
  <si>
    <t>LUVA, EM FERRO GALVANIZADO, DN 80 (3"), CONEXÃO ROSQUEADA, INSTALADO EM PRUMADAS - FORNECIMENTO E INSTALAÇÃO. AF_10/2020</t>
  </si>
  <si>
    <t xml:space="preserve"> 19.28 </t>
  </si>
  <si>
    <t xml:space="preserve"> 9736 </t>
  </si>
  <si>
    <t>Barra antipânico simples sem chave para uma porta ref. MH2585 ou similar</t>
  </si>
  <si>
    <t xml:space="preserve"> 19.29 </t>
  </si>
  <si>
    <t xml:space="preserve"> 19.30 </t>
  </si>
  <si>
    <t xml:space="preserve"> 19.31 </t>
  </si>
  <si>
    <t xml:space="preserve"> 95749 </t>
  </si>
  <si>
    <t>ELETRODUTO DE AÇO GALVANIZADO, CLASSE LEVE, DN 20 MM (3/4), APARENTE, INSTALADO EM PAREDE - FORNECIMENTO E INSTALAÇÃO. AF_11/2016_P</t>
  </si>
  <si>
    <t xml:space="preserve"> 20 </t>
  </si>
  <si>
    <t>SISTEMA DE PROTEÇÃO CONTRA DESCARGAS ATMOSFÉRICAS (SPDA)</t>
  </si>
  <si>
    <t xml:space="preserve"> 20.1 </t>
  </si>
  <si>
    <t xml:space="preserve"> 20.2 </t>
  </si>
  <si>
    <t xml:space="preserve"> 20.3 </t>
  </si>
  <si>
    <t xml:space="preserve"> 96973 </t>
  </si>
  <si>
    <t>CORDOALHA DE COBRE NU 35 MM², NÃO ENTERRADA, COM ISOLADOR - FORNECIMENTO E INSTALAÇÃO. AF_12/2017</t>
  </si>
  <si>
    <t xml:space="preserve"> 20.4 </t>
  </si>
  <si>
    <t xml:space="preserve"> 20.5 </t>
  </si>
  <si>
    <t xml:space="preserve"> 96989 </t>
  </si>
  <si>
    <t>CAPTOR TIPO FRANKLIN PARA SPDA - FORNECIMENTO E INSTALAÇÃO. AF_12/2017</t>
  </si>
  <si>
    <t xml:space="preserve"> 20.6 </t>
  </si>
  <si>
    <t xml:space="preserve"> 96988 </t>
  </si>
  <si>
    <t>MASTRO 1 ½  PARA SPDA - FORNECIMENTO E INSTALAÇÃO. AF_12/2017</t>
  </si>
  <si>
    <t xml:space="preserve"> 20.7 </t>
  </si>
  <si>
    <t xml:space="preserve"> 96987 </t>
  </si>
  <si>
    <t>BASE METÁLICA PARA MASTRO 1 ½  PARA SPDA - FORNECIMENTO E INSTALAÇÃO. AF_12/2017</t>
  </si>
  <si>
    <t xml:space="preserve"> 20.8 </t>
  </si>
  <si>
    <t xml:space="preserve"> 20.9 </t>
  </si>
  <si>
    <t xml:space="preserve"> 98111 </t>
  </si>
  <si>
    <t>CAIXA DE INSPEÇÃO PARA ATERRAMENTO, CIRCULAR, EM POLIETILENO, DIÂMETRO INTERNO = 0,3 M. AF_12/2020</t>
  </si>
  <si>
    <t xml:space="preserve"> 20.10 </t>
  </si>
  <si>
    <t xml:space="preserve"> 9051 </t>
  </si>
  <si>
    <t>Caixa de equalização p/aterramento 20x20x10cm de sobrepor p/11 terminais de pressão c/barramento</t>
  </si>
  <si>
    <t xml:space="preserve"> 20.11 </t>
  </si>
  <si>
    <t xml:space="preserve"> 8795 </t>
  </si>
  <si>
    <t>Terminal aéreo em aço galvanizado 3/8" x 50cm, com fixação horizontal</t>
  </si>
  <si>
    <t xml:space="preserve"> 20.12 </t>
  </si>
  <si>
    <t xml:space="preserve"> 10694 </t>
  </si>
  <si>
    <t>Conector em latão tipo minigar para cabos 16 - 50 mm² (SPDA)</t>
  </si>
  <si>
    <t xml:space="preserve"> 21 </t>
  </si>
  <si>
    <t>SISTEMA FOTOVOLTAICO</t>
  </si>
  <si>
    <t xml:space="preserve"> 21.1 </t>
  </si>
  <si>
    <t xml:space="preserve"> COMPOSIÇÃO 21.1 </t>
  </si>
  <si>
    <t>FORNECIMENTO E INSTALAÇÃO DE KIT GERADOR FOTOVOLTAICO 29,70KWP, INCLUINDO MÓDULOS, INVERSOR, CABOS, FIXAÇÃO E PROTEÇÃO</t>
  </si>
  <si>
    <t xml:space="preserve"> 22 </t>
  </si>
  <si>
    <t>SERVIÇOS DIVERSOS</t>
  </si>
  <si>
    <t xml:space="preserve"> 22.1 </t>
  </si>
  <si>
    <t xml:space="preserve"> 96114 </t>
  </si>
  <si>
    <t>FORRO EM DRYWALL, PARA AMBIENTES COMERCIAIS, INCLUSIVE ESTRUTURA DE FIXAÇÃO. AF_05/2017_P</t>
  </si>
  <si>
    <t xml:space="preserve"> 22.2 </t>
  </si>
  <si>
    <t xml:space="preserve"> 99054 </t>
  </si>
  <si>
    <t>ACABAMENTOS PARA FORRO (SANCA DE GESSO MONTADA NA OBRA). AF_05/2017_P</t>
  </si>
  <si>
    <t xml:space="preserve"> 22.3 </t>
  </si>
  <si>
    <t xml:space="preserve"> 96359 </t>
  </si>
  <si>
    <t>PAREDE COM PLACAS DE GESSO ACARTONADO (DRYWALL), PARA USO INTERNO, COM DUAS FACES SIMPLES E ESTRUTURA METÁLICA COM GUIAS SIMPLES, COM VÃOS AF_06/2017_P</t>
  </si>
  <si>
    <t xml:space="preserve"> 22.4 </t>
  </si>
  <si>
    <t xml:space="preserve"> 86942 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</si>
  <si>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</si>
  <si>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 xml:space="preserve"> 22.5 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</si>
  <si>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</si>
  <si>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</si>
  <si>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 xml:space="preserve"> 22.6 </t>
  </si>
  <si>
    <t xml:space="preserve"> 2003 </t>
  </si>
  <si>
    <t>Bacia turca (celite ref 003006), caixa de descarga de embutir (montana) ou similares</t>
  </si>
  <si>
    <t xml:space="preserve"> 22.7 </t>
  </si>
  <si>
    <t xml:space="preserve"> 8492 </t>
  </si>
  <si>
    <t>Barra de apoio, reta, fixa, em aço inox, l=80cm, d=1 1/2", Jackwal ou similar</t>
  </si>
  <si>
    <t xml:space="preserve"> 22.8 </t>
  </si>
  <si>
    <t xml:space="preserve"> 12122 </t>
  </si>
  <si>
    <t>Barra de apoio, reta, fixa, em aço inox, l=40cm, d=1 1/2", Jackwal ou similar</t>
  </si>
  <si>
    <t xml:space="preserve"> 22.9 </t>
  </si>
  <si>
    <t xml:space="preserve"> 93441 </t>
  </si>
  <si>
    <t>BANCADA GRANITO CINZA  150 X 60 CM, COM CUBA DE EMBUTIR DE AÇO, VÁLVULA AMERICANA EM METAL, SIFÃO FLEXÍVEL EM PVC, ENGATE FLEXÍVEL 30 CM, TORNEIRA CROMADA LONGA, DE PAREDE, 1/2 OU 3/4, P/ COZINHA, PADRÃO POPULAR - FORNEC. E INSTALAÇÃO. AF_01/2020</t>
  </si>
  <si>
    <t xml:space="preserve"> 22.10 </t>
  </si>
  <si>
    <t xml:space="preserve"> 86909 </t>
  </si>
  <si>
    <t>TORNEIRA CROMADA TUBO MÓVEL, DE MESA, 1/2 OU 3/4, PARA PIA DE COZINHA, PADRÃO ALTO - FORNECIMENTO E INSTALAÇÃO. AF_01/2020</t>
  </si>
  <si>
    <t xml:space="preserve"> 22.11 </t>
  </si>
  <si>
    <t xml:space="preserve"> 86920 </t>
  </si>
  <si>
    <t>TANQUE DE LOUÇA BRANCA COM COLUNA, 30L OU EQUIVALENTE, INCLUSO SIFÃO FLEXÍVEL EM PVC, VÁLVULA PLÁSTICA E TORNEIRA DE METAL CROMADO PADRÃO POPULAR - FORNECIMENTO E INSTALAÇÃO. AF_01/2020</t>
  </si>
  <si>
    <t xml:space="preserve"> 22.12 </t>
  </si>
  <si>
    <t xml:space="preserve"> 95544 </t>
  </si>
  <si>
    <t>PAPELEIRA DE PAREDE EM METAL CROMADO SEM TAMPA, INCLUSO FIXAÇÃO. AF_01/2020</t>
  </si>
  <si>
    <t xml:space="preserve"> 22.13 </t>
  </si>
  <si>
    <t xml:space="preserve"> 95547 </t>
  </si>
  <si>
    <t>SABONETEIRA PLASTICA TIPO DISPENSER PARA SABONETE LIQUIDO COM RESERVATORIO 800 A 1500 ML, INCLUSO FIXAÇÃO. AF_01/2020</t>
  </si>
  <si>
    <t xml:space="preserve"> 22.14 </t>
  </si>
  <si>
    <t xml:space="preserve"> 95543 </t>
  </si>
  <si>
    <t>PORTA TOALHA BANHO EM METAL CROMADO, TIPO BARRA, INCLUSO FIXAÇÃO. AF_01/2020</t>
  </si>
  <si>
    <t xml:space="preserve"> 22.15 </t>
  </si>
  <si>
    <t xml:space="preserve"> 2024 </t>
  </si>
  <si>
    <t>Chuveiro simples articulado, de metal cromado, (deca ref1995), c/ registro de pressão (deca linha c40 ref1416) ou similares</t>
  </si>
  <si>
    <t xml:space="preserve"> 22.16 </t>
  </si>
  <si>
    <t xml:space="preserve"> 100849 </t>
  </si>
  <si>
    <t>ASSENTO SANITÁRIO CONVENCIONAL - FORNECIMENTO E INSTALACAO. AF_01/2020</t>
  </si>
  <si>
    <t xml:space="preserve"> 22.17 </t>
  </si>
  <si>
    <t xml:space="preserve"> 74194/001 </t>
  </si>
  <si>
    <t>ESCADA TIPO MARINHEIRO EM TUBO ACO GALVANIZADO 1 1/2" 5 DEGRAUS</t>
  </si>
  <si>
    <t xml:space="preserve"> 22.18 </t>
  </si>
  <si>
    <t xml:space="preserve"> 5057 </t>
  </si>
  <si>
    <t>Revestimento metálico em alumínio composto (Alucobond), e=0,3mm, pintura Kaynar 500 composta por seis camadas,  inclusive estrutura metálica auxiliar em perfil de viga "U" de 2" - fornecimento e montagem</t>
  </si>
  <si>
    <t xml:space="preserve"> 22.19 </t>
  </si>
  <si>
    <t xml:space="preserve"> 96485 </t>
  </si>
  <si>
    <t>FORRO EM RÉGUAS DE PVC, LISO, PARA AMBIENTES RESIDENCIAIS, INCLUSIVE ESTRUTURA DE FIXAÇÃO. AF_05/2017_P</t>
  </si>
  <si>
    <t xml:space="preserve"> 22.20 </t>
  </si>
  <si>
    <t xml:space="preserve"> 74073/002 </t>
  </si>
  <si>
    <t>ALCAPAO EM FERRO 70X70CM, INCLUSO FERRAGENS</t>
  </si>
  <si>
    <t xml:space="preserve"> 22.21 </t>
  </si>
  <si>
    <t xml:space="preserve"> 11736 </t>
  </si>
  <si>
    <t>Bancada em granito branco fortaleza, e = 2cm</t>
  </si>
  <si>
    <t xml:space="preserve"> 22.22 </t>
  </si>
  <si>
    <t xml:space="preserve"> 10812 </t>
  </si>
  <si>
    <t>Gradil Nylofor3D, malha 20x5cm, Ø 5mm 250x203 cm, Belgo ou similar, inclusive postes (secção 60x40mm e h=2,60m) e acessórios</t>
  </si>
  <si>
    <t xml:space="preserve"> 22.23 </t>
  </si>
  <si>
    <t xml:space="preserve"> 98546 </t>
  </si>
  <si>
    <t>IMPERMEABILIZAÇÃO DE SUPERFÍCIE COM MANTA ASFÁLTICA, UMA CAMADA, INCLUSIVE APLICAÇÃO DE PRIMER ASFÁLTICO, E=3MM. AF_06/2018</t>
  </si>
  <si>
    <t xml:space="preserve"> 22.24 </t>
  </si>
  <si>
    <t xml:space="preserve"> 1862 </t>
  </si>
  <si>
    <t>Escada de ferro com guarda corpo</t>
  </si>
  <si>
    <t xml:space="preserve"> 22.25 </t>
  </si>
  <si>
    <t xml:space="preserve"> 7967 </t>
  </si>
  <si>
    <t>Guarda-corpo em tubo de aço inox ø=1 1/2", duplo, com montantes e fechamento em tubo inox ø=1 1/2", h=96cm, c/acabamento polido, p/fixação em piso</t>
  </si>
  <si>
    <t xml:space="preserve"> 22.26 </t>
  </si>
  <si>
    <t xml:space="preserve"> 4264 </t>
  </si>
  <si>
    <t>Corrimão em aço inox, escovado, d=1 1/2"</t>
  </si>
  <si>
    <t xml:space="preserve"> 22.27 </t>
  </si>
  <si>
    <t xml:space="preserve"> 98689 </t>
  </si>
  <si>
    <t>SOLEIRA EM GRANITO, LARGURA 15 CM, ESPESSURA 2,0 CM. AF_09/2020</t>
  </si>
  <si>
    <t xml:space="preserve"> 22.28 </t>
  </si>
  <si>
    <t xml:space="preserve"> 9744 </t>
  </si>
  <si>
    <t xml:space="preserve"> 22.29 </t>
  </si>
  <si>
    <t xml:space="preserve"> 9537 </t>
  </si>
  <si>
    <t>LIMPEZA FINAL DA OBRA</t>
  </si>
  <si>
    <t xml:space="preserve"> 22.30 </t>
  </si>
  <si>
    <t xml:space="preserve"> 10719 </t>
  </si>
  <si>
    <t>Placa de indicativa em acrílico e adesivo, com sinalização para deficientes, dim.: 12 x 30 cm</t>
  </si>
  <si>
    <t xml:space="preserve"> 22.31 </t>
  </si>
  <si>
    <t xml:space="preserve"> C0864 </t>
  </si>
  <si>
    <t>CONJUNTO DE MASTRO P/ TRÊS BANDEIRAS E PEDESTAL</t>
  </si>
  <si>
    <t xml:space="preserve"> 22.32 </t>
  </si>
  <si>
    <t xml:space="preserve"> 86928 </t>
  </si>
  <si>
    <t>TANQUE DE MÁRMORE SINTÉTICO SUSPENSO, 22L OU EQUIVALENTE, INCLUSO SIFÃO TIPO GARRAFA EM PVC, VÁLVULA PLÁSTICA E TORNEIRA DE PLÁSTICO - FORNECIMENTO E INSTALAÇÃO. AF_01/2020</t>
  </si>
  <si>
    <t xml:space="preserve"> 22.33 </t>
  </si>
  <si>
    <t xml:space="preserve"> 98504 </t>
  </si>
  <si>
    <t>PLANTIO DE GRAMA EM PLACAS. AF_05/2018</t>
  </si>
  <si>
    <t xml:space="preserve"> 22.34 </t>
  </si>
  <si>
    <t xml:space="preserve"> 22.35 </t>
  </si>
  <si>
    <t xml:space="preserve"> 7284 </t>
  </si>
  <si>
    <t>Peitoril granito branco fortaleza  polido, c/ largura = 22 cm, esp = 2 cm</t>
  </si>
  <si>
    <t xml:space="preserve"> 22.36 </t>
  </si>
  <si>
    <t xml:space="preserve"> 12042 </t>
  </si>
  <si>
    <t>Letra em aço inox escovado/polido 15 x 15cm - instalado</t>
  </si>
  <si>
    <t xml:space="preserve"> 22.37 </t>
  </si>
  <si>
    <t xml:space="preserve"> 22.38 </t>
  </si>
  <si>
    <t xml:space="preserve"> 3167 </t>
  </si>
  <si>
    <t>Placa de inauguração de obra em alumínio 0,60 x 0,80 m</t>
  </si>
  <si>
    <t xml:space="preserve"> 22.39 </t>
  </si>
  <si>
    <t xml:space="preserve"> COMPOSIÇÃO 22.39 </t>
  </si>
  <si>
    <t>TÓTEM PARA LETREIRO EM CHAPA DE ACM (ALUMÍNIO COMPOSTO) NA COR CINZA COM SÍMBOLO CLARO ADESIVADO (M2)</t>
  </si>
  <si>
    <t>Total sem BDI</t>
  </si>
  <si>
    <t>Total do BDI</t>
  </si>
  <si>
    <t>Total Geral</t>
  </si>
  <si>
    <t>Grampo de ancoragem em alumínio fundido e cunha em poliamida e estribo ou alça em aço inoxidável para cabo protegido de 50mm²  - classe de tensão 15KV</t>
  </si>
  <si>
    <t xml:space="preserve"> 12937 </t>
  </si>
  <si>
    <t>Tomada dupla para lógica no piso, metal, RJ45</t>
  </si>
  <si>
    <t>Pedestal Gooseneck com microfone e tecla PTT ref:SM-102, Sansara ou similar (sonorização)</t>
  </si>
  <si>
    <t>Quadro de comando para 2 bombas de incendio de 5 cv, trifásica, 220 volts, com chave seletora, acionamento manual / automático</t>
  </si>
  <si>
    <t xml:space="preserve"> COMPOSIÇÃO 22.37 </t>
  </si>
  <si>
    <t>LETRA AÇO INOX ESCOVADO/POLIDO H = 20 CM - INSTALADO</t>
  </si>
  <si>
    <t>CRONOGRAMA FÍSICO - FINANCEIRO</t>
  </si>
  <si>
    <t>OBRA:</t>
  </si>
  <si>
    <t>ENDEREÇO:</t>
  </si>
  <si>
    <t>Rua Leônidas Melo, nº 916, Centro, Barras-PI</t>
  </si>
  <si>
    <t>CLIENTE:</t>
  </si>
  <si>
    <t>Tribunal de Justiça do Estado do Piauí - Superintendência de Engenharia e Arquitetura</t>
  </si>
  <si>
    <t>BDI:</t>
  </si>
  <si>
    <t>ITEM</t>
  </si>
  <si>
    <t>DESCRIÇÃO</t>
  </si>
  <si>
    <t>R$ Total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</si>
  <si>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</si>
  <si>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</si>
  <si>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</si>
  <si>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</si>
  <si>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</si>
  <si>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</si>
  <si>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</si>
  <si>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</si>
  <si>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</si>
  <si>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</si>
  <si>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</si>
  <si>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</si>
  <si>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</si>
  <si>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</si>
  <si>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</si>
  <si>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</si>
  <si>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</si>
  <si>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</si>
  <si>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</si>
  <si>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</si>
  <si>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</si>
  <si>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</si>
  <si>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</si>
  <si>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</si>
  <si>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</si>
  <si>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</si>
  <si>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</si>
  <si>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</si>
  <si>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</si>
  <si>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</si>
  <si>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</si>
  <si>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</si>
  <si>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21.0</t>
  </si>
  <si>
    <t>22.0</t>
  </si>
  <si>
    <t>TOTAL (R$)</t>
  </si>
  <si>
    <t>TOTAL ACUMULADO (R$)</t>
  </si>
  <si>
    <t>TOTAL (%)</t>
  </si>
  <si>
    <t>CONCORRÊNCIA Nº 017/2021</t>
  </si>
  <si>
    <t>Orçamento Sintético</t>
  </si>
  <si>
    <t xml:space="preserve">        COMPOSIÇÃO DE BDI (%)</t>
  </si>
  <si>
    <t xml:space="preserve">            (1 + AC + S + R + G) (1 + DF) (1 + L)</t>
  </si>
  <si>
    <r>
      <rPr>
        <b/>
        <sz val="16"/>
        <rFont val="Arial"/>
        <family val="2"/>
      </rPr>
      <t>BDI</t>
    </r>
    <r>
      <rPr>
        <b/>
        <sz val="18"/>
        <rFont val="Arial"/>
        <family val="2"/>
      </rPr>
      <t xml:space="preserve">= ------------------------------------------- </t>
    </r>
    <r>
      <rPr>
        <sz val="20"/>
        <rFont val="Arial"/>
        <family val="2"/>
      </rPr>
      <t xml:space="preserve">- </t>
    </r>
    <r>
      <rPr>
        <sz val="16"/>
        <rFont val="Arial"/>
        <family val="2"/>
      </rPr>
      <t>1</t>
    </r>
  </si>
  <si>
    <t xml:space="preserve">            (1 - I)</t>
  </si>
  <si>
    <t>ONDE:</t>
  </si>
  <si>
    <t>AC=</t>
  </si>
  <si>
    <t>Taxa de administração central</t>
  </si>
  <si>
    <t>S=</t>
  </si>
  <si>
    <t>Taxa de seguros</t>
  </si>
  <si>
    <t>R=</t>
  </si>
  <si>
    <t>Taxa de riscos</t>
  </si>
  <si>
    <t>G=</t>
  </si>
  <si>
    <t>Taxa de garantias</t>
  </si>
  <si>
    <t>DF=</t>
  </si>
  <si>
    <t>Taxa de despesas financeiras</t>
  </si>
  <si>
    <t>L=</t>
  </si>
  <si>
    <t>Taxa de lucro/remuneração</t>
  </si>
  <si>
    <t>I =</t>
  </si>
  <si>
    <t>Taxa de incidência de impostos (PIS, COFINS, ISS, CPRB)</t>
  </si>
  <si>
    <t>DISCRIMINAÇÃO</t>
  </si>
  <si>
    <t>(%)</t>
  </si>
  <si>
    <t>DESPESAS ADMINISTRATIVAS</t>
  </si>
  <si>
    <t>Administração Central (AC)</t>
  </si>
  <si>
    <t>Total Administração Central =</t>
  </si>
  <si>
    <t xml:space="preserve">LUCRO </t>
  </si>
  <si>
    <t>Lucro (L)</t>
  </si>
  <si>
    <t>Total Lucro =</t>
  </si>
  <si>
    <t>IMPOSTOS (I)</t>
  </si>
  <si>
    <t>PIS</t>
  </si>
  <si>
    <t>COFINS</t>
  </si>
  <si>
    <t>ISSQN</t>
  </si>
  <si>
    <t>CPRB</t>
  </si>
  <si>
    <t>Total Impostos =</t>
  </si>
  <si>
    <t>DIVERSOS</t>
  </si>
  <si>
    <t>Despesas Financeiras</t>
  </si>
  <si>
    <t>Taxa de Seguros + Garantia - S+G</t>
  </si>
  <si>
    <t>Taxa    de  Risco  -  R</t>
  </si>
  <si>
    <t>Taxa de Garantias - G</t>
  </si>
  <si>
    <t>TOTAL =</t>
  </si>
  <si>
    <t>Obra: Construção do Novo Fórum e JECC da Comarca de Barras - PI</t>
  </si>
  <si>
    <t>SINAPI- SISTEMA NACIONAL DE PESQUISA DE CUSTO E ÍNDICES DA CONSTRUÇÃO CIVIL</t>
  </si>
  <si>
    <t>ENCARGOS SOCIAIS SOBRE PREÇOS DA MÃO DE OBRA HORISTA E MENSALISTA    (COM DESONERAÇÃO)</t>
  </si>
  <si>
    <t>UF: PIAUÍ</t>
  </si>
  <si>
    <t>ENCARGOS SOCIAIS SOBRE A MÃO DE OBRA</t>
  </si>
  <si>
    <t>CÓDIGO</t>
  </si>
  <si>
    <t>HORISTA %</t>
  </si>
  <si>
    <t>MENSALISTA 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</si>
  <si>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</si>
  <si>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</si>
  <si>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</si>
  <si>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</si>
  <si>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</si>
  <si>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</si>
  <si>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</si>
  <si>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</si>
  <si>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</si>
  <si>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</si>
  <si>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</si>
  <si>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</si>
  <si>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</si>
  <si>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</si>
  <si>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Segura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</si>
  <si>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</si>
  <si>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</si>
  <si>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</si>
  <si>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</si>
  <si>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</si>
  <si>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</si>
  <si>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</si>
  <si>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</si>
  <si>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</si>
  <si>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</si>
  <si>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</si>
  <si>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</si>
  <si>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Auxílio-Enfermidade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</si>
  <si>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</si>
  <si>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</si>
  <si>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</si>
  <si>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</si>
  <si>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</si>
  <si>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</si>
  <si>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</si>
  <si>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</si>
  <si>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</si>
  <si>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</si>
  <si>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</si>
  <si>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</si>
  <si>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</si>
  <si>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</si>
  <si>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</si>
  <si>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</si>
  <si>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</si>
  <si>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</si>
  <si>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Idenizado</t>
  </si>
  <si>
    <t>C2</t>
  </si>
  <si>
    <t>Aviso Prévio Trabalhado</t>
  </si>
  <si>
    <t>C3</t>
  </si>
  <si>
    <t>Férias Indenizadas</t>
  </si>
  <si>
    <t>C4</t>
  </si>
  <si>
    <t>Depósito Recisão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</si>
  <si>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</si>
  <si>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</si>
  <si>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</si>
  <si>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</si>
  <si>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</si>
  <si>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</si>
  <si>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</si>
  <si>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</si>
  <si>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Idenizado</t>
  </si>
  <si>
    <t>D</t>
  </si>
  <si>
    <t>Total de reincidências de um grupo sobre o outro</t>
  </si>
  <si>
    <t>Total dos encargos Sociais Complementares</t>
  </si>
  <si>
    <t>TOTAL (A+B+C+D+E)</t>
  </si>
  <si>
    <t xml:space="preserve"> 7653 </t>
  </si>
  <si>
    <t>Piso em granito branco Siena, esp= 2cm, aplicado com argamassa industrializada ac-ii, rejuntado, exclusive regularização de base</t>
  </si>
  <si>
    <t>Instalação de condicionador de ar tipo split piso-teto,42000 btu</t>
  </si>
  <si>
    <t>Monitor 42" - Ref. 42ld460 LG ou similar</t>
  </si>
  <si>
    <t>Detector portal de alta sensibilidadede ref. as360t da mineoro ou similar Portal detector de metais</t>
  </si>
  <si>
    <t>Microfone Leson FM-58 Classic ou similar</t>
  </si>
  <si>
    <t>Amplificador Ciclotron DBK 4000 (ou similar)</t>
  </si>
  <si>
    <t>Pré-amplificador Gongo PGH-3000 Ambience Line HAYONIK</t>
  </si>
  <si>
    <t>Elevador elétrico social para 08 passageiros ou 600kg, com 02 paradas, paineis e teto em aço escovado, corrimão tubular, portas aço inoxi, cabina 1,20-frente x 1,40-fundo x altura 2,2m inoxidável, Atlas Schindler 3300, modelo Mediterranée ou similar</t>
  </si>
  <si>
    <t xml:space="preserve"> 11959 </t>
  </si>
  <si>
    <t>Porteiro eletrônico - kit int/ext bivolt GA - III 60011 ou siminar</t>
  </si>
  <si>
    <t>Braço tipo C 15 kv</t>
  </si>
  <si>
    <t>ART DE EXECUÇÃO - CREA -PI</t>
  </si>
  <si>
    <t>AS BUILT</t>
  </si>
  <si>
    <t>PLACA DE OBRA EM CHAPA DE ACO GALVANIZADO</t>
  </si>
  <si>
    <t>TAPUME METÁLICO</t>
  </si>
  <si>
    <t>EXECUÇÃO DE ESCRITÓRIO EM CANTEIRO DE OBRA EM CHAPA DE MADEIRA COMPENSADA, NÃO INCLUSO MOBILIÁRIO E EQUIPAMENTOS</t>
  </si>
  <si>
    <t>EXECUÇÃO DE ALMOXARIFADO EM CANTEIRO DE OBRA EM CHAPA DE
MADEIRA COMPENSADA, INCLUSO PRATELEIRAS.</t>
  </si>
  <si>
    <t>EXECUÇÃO DE REFEITÓRIO EM CANTEIRO DE OBRA EM CHAPA DE MADEIRA COMPENSADA, NÃO INCLUSO MOBILIÁRIO E EQUIPAMENTOS.</t>
  </si>
  <si>
    <t>EXECUÇÃO DE SANITÁRIO E VESTIÁRIO EM CANTEIRO DE OBRA EM CHAPA
DE MADEIRA COMPENSADA, NÃO INCLUSO MOBILIÁRIO.</t>
  </si>
  <si>
    <t>LIMPEZA MANUAL DO TERRENO (C/ RASPAGEM SUPERFICIAL)</t>
  </si>
  <si>
    <t>DESTOCAMENTO DE ÁRVORES DE PORTE MÉDIO E RAÍZES PROFUNDAS,
SEM AUXÍLIO MECÂNICO</t>
  </si>
  <si>
    <t>DEMOLIÇÃO DE ALVENARIA DE BLOCO FURADO, DE FORMA MANUAL, SEM
REAPROVEITAMENTO.</t>
  </si>
  <si>
    <t>REMOÇÃO DE PORTAS, DE FORMA MANUAL, SEM REAPROVEITAMENTO.</t>
  </si>
  <si>
    <t>REMOÇÃO DE JANELAS, DE FORMA MANUAL, SEM REAPROVEITAMENTO.</t>
  </si>
  <si>
    <t>REMOÇÃO DE TELHAS, DE FIBROCIMENTO, METÁLICA E CERÂMICA, DE
FORMA MANUAL, SEM REAPROVEITAMENTO.</t>
  </si>
  <si>
    <t>REMOÇÃO DE TRAMA DE MADEIRA PARA COBERTURA, DE FORMA MANUAL,
SEM REAPROVEITAMENTO.</t>
  </si>
  <si>
    <t>REMOÇÃO DE FORRO DE GESSO, DE FORMA MANUAL, SEM
REAPROVEITAMENTO.</t>
  </si>
  <si>
    <t>DEMOLIÇÃO DE PILARES E VIGAS EM CONCRETO ARMADO, DE FORMA
MANUAL, SEM REAPROVEITAMENTO.</t>
  </si>
  <si>
    <t>REMOÇÃO DE LOUÇAS, DE FORMA MANUAL, SEM REAPROVEITAMENTO.</t>
  </si>
  <si>
    <t>REMOÇÃO DE METAIS SANITÁRIOS, DE FORMA MANUAL, SEM
REAPROVEITAMENTO.</t>
  </si>
  <si>
    <t>CARGA E DESCARGA MECANIZADAS DE ENTULHO EM CAMINHAO
BASCULANTE 6 M3</t>
  </si>
  <si>
    <t>TRANSPORTE COM CAMINHÃO BASCULANTE DE 6 M³, EM VIA URBANA PAVIMENTADA, DMT ATÉ 30 KM</t>
  </si>
  <si>
    <t>LOCACAO CONVENCIONAL DE OBRA, ATRAVÉS DE GABARITO DE TABUAS CORRIDAS PONTALETADAS A CADA 1,50M, SEM REAPROVEITAMENTO (M2)</t>
  </si>
  <si>
    <t>ESCAVAÇÃO MANUAL PARA BLOCO DE COROAMENTO OU SAPATA, COM
PREVISÃO DE FÔRMA.</t>
  </si>
  <si>
    <t>ESCAVAÇÃO MANUAL DE VALA PARA VIGA BALDRAME, COM PREVISÃO DE
FÔRMA.</t>
  </si>
  <si>
    <t>REATERRO MANUAL APILOADO COM SOQUETE.</t>
  </si>
  <si>
    <t>ATERRO DE CAIXÃO DE EDIFICAÇÃO, COM FORNEC. DE AREIA, ADENSADA
COM ÁGUA</t>
  </si>
  <si>
    <t>CARGA MANUAL E TRANSPORTE DE MATERIAL DE BOTA FORA EM
CAMINHÃO BASCULANTE 6M³ ATÉ 20 KM</t>
  </si>
  <si>
    <t>LASTRO DE CONCRETO MAGRO, APLICADO EM BLOCOS DE COROAMENTO
OU SAPATAS, ESPESSURA DE 5 CM</t>
  </si>
  <si>
    <t>ALVENARIA DE VEDAÇÃO DE BLOCOS CERÂMICOS FURADOS NA HORIZONTAL DE 14X9X19CM (ESPESSURA 14CM, BLOCO DEITADO) DE PAREDES COM ÁREA LÍQUIDA MENOR QUE 6M² SEM VÃOS E ARGAMASSA DE
ASSENTAMENTO COM PREPARO EM BETONEIRA</t>
  </si>
  <si>
    <t>CONCRETO FCK = 20MPA, TRAÇO 1:2,7:3 (CIMENTO/ AREIA MÉDIA/ BRITA 1) -
PREPARO MECÂNICO COM BETONEIRA 400 L.</t>
  </si>
  <si>
    <t>ARMAÇÃO DE BLOCO, VIGA BALDRAME OU SAPATA UTILIZANDO AÇO CA-50
DE 6,3MM - MONTAGEM.</t>
  </si>
  <si>
    <t>ARMAÇÃO DE BLOCO, VIGA BALDRAME OU SAPATA UTILIZANDO AÇO CA-50
DE 8 MM - MONTAGEM.</t>
  </si>
  <si>
    <t>ARMAÇÃO DE BLOCO, VIGA BALDRAME OU SAPATA UTILIZANDO AÇO CA-50
DE 10 MM - MONTAGEM.</t>
  </si>
  <si>
    <t>ARMAÇÃO DE BLOCO, VIGA BALDRAME OU SAPATA UTILIZANDO AÇO CA-50
DE 12,5MM - MONTAGEM.</t>
  </si>
  <si>
    <t>ARMAÇÃO DE BLOCO, VIGA BALDRAME OU SAPATA UTILIZANDO AÇO CA-50
DE 16 MM - MONTAGEM.</t>
  </si>
  <si>
    <t>ARMAÇÃO DE BLOCO, VIGA BALDRAME OU SAPATA UTILIZANDO AÇO CA-50
DE 20 MM - MONTAGEM.</t>
  </si>
  <si>
    <t>ARMAÇÃO DE PILAR OU VIGA DE UMA ESTRUTURA CONVENCIONAL DE CONCRETO ARMADO EM UMA EDIFICAÇÃO TÉRREA OU SOBRADO
UTILIZANDO AÇO CA-60 DE 5,0 MM - MONTAGEM.</t>
  </si>
  <si>
    <t>FABRICAÇÃO, MONTAGEM E DESMONTAGEM DE FÔRMA PARA SAPATA, EM
MADEIRA SERRADA, E=25 MM, 4 UTILIZAÇÕES.</t>
  </si>
  <si>
    <t>FABRICAÇÃO, MONTAGEM E DESMONTAGEM DE FÔRMA PARA VIGA
BALDRAME, EM MADEIRA SERRADA, E=25 MM, 4 UTILIZAÇÕES.</t>
  </si>
  <si>
    <t>IMPERMEABILIZACAO DE ESTRUTURAS ENTERRADAS, COM TINTA
ASFALTICA, DUAS DEMAOS.</t>
  </si>
  <si>
    <t>CONCRETO FCK = 25MPA, TRAÇO 1:2,3:2,7 (CIMENTO/ AREIA MÉDIA/ BRITA 1)
- PREPARO MECÂNICO COM BETONEIRA 400 L.</t>
  </si>
  <si>
    <t>ARMAÇÃO DE PILAR OU VIGA DE UMA ESTRUTURA CONVENCIONAL DE CONCRETO ARMADO EM UMA EDIFICAÇÃO TÉRREA OU SOBRADO
UTILIZANDO AÇO CA-50 DE 6,3 MM -MONTAGEM.</t>
  </si>
  <si>
    <t>ARMAÇÃO DE PILAR OU VIGA DE UMA ESTRUTURA CONVENCIONAL DE
CONCRETO ARMADO EM UMA EDIFICAÇÃO TÉRREA OU SOBRADO UTILIZANDO AÇO CA-50 DE 8 MM -MONTAGEM.</t>
  </si>
  <si>
    <t>ARMAÇÃO DE PILAR OU VIGA DE UMA ESTRUTURA CONVENCIONAL DE
CONCRETO ARMADO EM UMA EDIFICAÇÃO TÉRREA OU SOBRADO UTILIZANDO AÇO CA-50 DE 10,0 MM -MONTAGEM.</t>
  </si>
  <si>
    <t>ARMAÇÃO DE PILAR OU VIGA DE UMA ESTRUTURA CONVENCIONAL DE CONCRETO ARMADO EM UMA EDIFICAÇÃO TÉRREA OU SOBRADO
UTILIZANDO AÇO CA-50 DE 12,5 MM -MONTAGEM.</t>
  </si>
  <si>
    <t>ARMAÇÃO DE PILAR OU VIGA DE UMA ESTRUTURA CONVENCIONAL DE CONCRETO ARMADO EM UMA EDIFICAÇÃO TÉRREA OU SOBRADO
UTILIZANDO AÇO CA-50 DE 16 MM -MONTAGEM.</t>
  </si>
  <si>
    <t>ARMAÇÃO DE PILAR OU VIGA DE UMA ESTRUTURA CONVENCIONAL DE
CONCRETO ARMADO EM UMA EDIFICAÇÃO TÉRREA OU SOBRADO UTILIZANDO AÇO CA-50 DE 20,0 MM - MONTAGEM.</t>
  </si>
  <si>
    <t>ARMAÇÃO DE ESCADA, COM 2 LANCES, DE UMA ESTRUTURA  CONVENCIONAL DE CONCRETO ARMADO UTILIZANDO AÇO CA-50 DE 6,3 MM -
MONTAGEM.</t>
  </si>
  <si>
    <t>ARMAÇÃO DE ESCADA, COM 2 LANCES, DE UMA ESTRUTURA
CONVENCIONAL DE CONCRETO ARMADO UTILIZANDO AÇO CA-50 DE 8,0 MM - MONTAGEM.</t>
  </si>
  <si>
    <t>ARMAÇÃO DE ESTRUTURAS DE CONCRETO ARMADO, EXCETO VIGAS, PILARES, LAJES E FUNDAÇÕES, UTILIZANDO AÇO CA-50 DE 6,3 MM -
MONTAGEM.</t>
  </si>
  <si>
    <t>ARMAÇÃO DE ESTRUTURAS DE CONCRETO ARMADO, EXCETO VIGAS, PILARES, LAJES E FUNDAÇÕES, UTILIZANDO AÇO CA-50 DE 8,0 MM -
MONTAGEM.</t>
  </si>
  <si>
    <t>ARMAÇÃO DE ESTRUTURAS DE CONCRETO ARMADO, EXCETO VIGAS, PILARES, LAJES E FUNDAÇÕES, UTILIZANDO AÇO CA-50 DE 10,0 MM -
MONTAGEM.</t>
  </si>
  <si>
    <t>MONTAGEM E DESMONTAGEM DE FÔRMA DE VIGA, ESCORAMENTO METÁLICO, PÉ-DIREITO SIMPLES, EM CHAPA DE MADEIRA PLASTIFICADA, 18
UTILIZAÇÕES.</t>
  </si>
  <si>
    <t>MONTAGEM E DESMONTAGEM DE FÔRMA PARA ESCADAS, COM 2 LANCES EM "L" E LAJE CASCATA, EM CHAPA DE MADEIRA COMPENSADA PLASTIFICADA, 10 UTILIZAÇÕES</t>
  </si>
  <si>
    <t>LANÇAMENTO COM USO DE BALDES, ADENSAMENTO E ACABAMENTO DE
CONCRETO EM ESTRUTURAS.</t>
  </si>
  <si>
    <t>LAJE PRE-MOLD BETA 16 P/3,5KN/M2 VAO 5,2M INCL VIGOTAS TIJOLOS ARMADURA NEGATIVA CAPEAMENTO 3CM CONCRETO 15MPA
ESCORAMENTO MATERIAL E MAO DE OBRA.</t>
  </si>
  <si>
    <t>LAJE PRE-MOLDADA P/FORRO, SOBRECARGA 100KG/M2, VAOS ATE 3,50M/E=8CM, C/LAJOTAS E CAP.C/CONC FCK=20MPA, 3CM, INTER-EIXO
38CM, C/ESCORAMENTO (REAPR.3X) E FERRAGEM NEGATIVA</t>
  </si>
  <si>
    <t>VERGA PRÉ-MOLDADA PARA JANELAS COM MAIS DE 1,5 M DE VÃO</t>
  </si>
  <si>
    <t>VERGA PRÉ-MOLDADA PARA PORTAS COM MAIS DE 1,5 M DE VÃO</t>
  </si>
  <si>
    <t>ALVENARIA DE VEDAÇÃO DE BLOCOS CERÂMICOS FURADOS NA HORIZONTAL DE 9X14X19CM (ESPESSURA 9CM) DE PAREDES COM ÁREA LÍQUIDA MAIOR OU IGUAL A 6M² COM VÃOS E ARGAMASSA DE
ASSENTAMENTO COM PREPARO EM BETONEIRA</t>
  </si>
  <si>
    <t>MURO EM ALVENARIA BLOCO CERÂMICO, E= 0,09M, C/ ALV DE PEDRA 0,35 X 0,60M, COLUNAS (9X20CM) E CINTAMENTO (9X15CM) SUPERIOR E INFERIOR CONCRETO ARMADO FCK = 15,0 MPA CADA 3,00M, CHAPISCO E REBOCO</t>
  </si>
  <si>
    <t>COBOGO CERAMICO (ELEMENTO VAZADO), 9X20X20CM, ASSENTADO COM
ARGAMASSA TRACO 1:4 DE CIMENTO E AREIA</t>
  </si>
  <si>
    <t>JANELA DE ALUMÍNIO MAXIM-AR, FIXAÇÃO COM ARGAMASSA, COM VIDROS,
PADRONIZADA.</t>
  </si>
  <si>
    <t>JANELA DE ALUMÍNIO DE CORRER, 3 FOLHAS, FIXAÇÃO COM ARGAMASSA, COM VIDROS, PADRONIZADA.</t>
  </si>
  <si>
    <t>KIT DE PORTA-PRONTA DE MADEIRA EM ACABAMENTO MELAMÍNICO BRANCO, FOLHA LEVE OU MÉDIA, 80X210CM, EXCLUSIVE FECHADURA  - FORNECIMENTO E INSTALAÇÃO</t>
  </si>
  <si>
    <t>FECHADURA DE EMBUTIR PARA PORTAS INTERNAS, COMPLETA, ACABAMENTO PADRÃO MÉDIO, COM EXECUÇÃO DE FURO - FORNECIMENTO E INSTALAÇÃO</t>
  </si>
  <si>
    <t>PORTA EM ALUMÍNIO DE ABRIR TIPO VENEZIANA COM GUARNIÇÃO, FIXAÇÃO
COM PARAFUSOS - FORNECIMENTO E INSTALAÇÃO.</t>
  </si>
  <si>
    <t>PORTA EM ALUMÍNIO, COR N/P/B, MOLDURA-VIDRO,COMPLETA, INCLUSIVE CAIXILHOS, DOBRADIÇAS OU ROLDANAS E FECHADURA, EXCLUSIVE VIDRO</t>
  </si>
  <si>
    <t>PORTA DE CORRER EM ALUMINIO, COM DUAS FOLHAS PARA VIDRO, INCLUSO VIDRO LISO INCOLOR, FECHADURA E PUXADOR, SEM
GUARNICAO/ALIZAR/VISTA</t>
  </si>
  <si>
    <t>FORNECIMENTO E INSTALAÇÃO DE FACHADA EM PELE DE VIDRO, EM VIDRO
LAMINADO 3+3 REFLETIVO</t>
  </si>
  <si>
    <t>PORTA DE FERRO DE ABRIR TIPO BARRA CHATA, COM REQUADRO E
GUARNICAO COMPLETA</t>
  </si>
  <si>
    <t>TRANCA EM FERRO PARA CELAS PRISIONAIS</t>
  </si>
  <si>
    <t>PORTÃO EM ALUMÍNIO, COR N/B/P, EM PERFÍS BÚZIO QUADRADO OU LAMBRIL, COMPLETO INCLUSIVE RODÍZIOS, PERFÍS E FECHADURA</t>
  </si>
  <si>
    <t>PORTÃO EM FERRO, EM GRADIL METÁLICO, PADRÃO BELGO OU
EQUIVALENTE, DE CORRER</t>
  </si>
  <si>
    <t>VIDRO TEMPERADO INCOLOR, ESPESSURA 8MM, FORNECIMENTO E
INSTALACAO, INCLUSIVE MASSA PARA VEDACAO</t>
  </si>
  <si>
    <t>GRADE DE PROTEÇÃO PARA JAULAS, EM AÇO MECÂNICO, COM BARRAS VERTICAIS 1", A CADA 12CM, BARRAS HORIZONTAIS DUPLAS DE 1" X 1/4" A
CADA 55CM, SOLDADAS</t>
  </si>
  <si>
    <t>FABRICAÇÃO E INSTALAÇÃO DE TESOURA INTEIRA EM AÇO, VÃO DE 12,75 M,
PARA TELHA METÁLICA, INCLUSO IÇAMENTO.</t>
  </si>
  <si>
    <t>ESTRUTURA METALICA EM ACO ESTRUTURAL PERFIL I 6 X 3 3/8</t>
  </si>
  <si>
    <t>TRAMA DE AÇO COMPOSTA POR TERÇAS PARA TELHADOS DE ATÉ 2 ÁGUAS PARA TELHA ONDULADA DE FIBROCIMENTO, METÁLICA, PLÁSTICA OU
TERMOACÚSTICA, INCLUSO TRANSPORTE VERTICAL</t>
  </si>
  <si>
    <t>TELHAMENTO COM TELHA METÁLICA TERMOACÚSTICA E = 30 MM, COM ATÉ
2 ÁGUAS, INCLUSO IÇAMENTO.</t>
  </si>
  <si>
    <t>RUFO EM CHAPA DE AÇO GALVANIZADO NÚMERO 24, CORTE DE 25 CM,
INCLUSO TRANSPORTE VERTICAL.</t>
  </si>
  <si>
    <t>CALHA EM CHAPA DE AÇO GALVANIZADO NÚMERO 24, DESENVOLVIMENTO
DE 100 CM, INCLUSO TRANSPORTE VERTICAL.</t>
  </si>
  <si>
    <t>CUMEEIRA TERMOACÚSTICA</t>
  </si>
  <si>
    <t>CHAPIM DE CONCRETO APARENTE COM ACABAMENTO DESEMPENADO,
FORMA DE COMPENSADO PLASTIFICADO (MADEIRIT) DE 14 X 10 CM, FUNDIDO NO LOCAL.</t>
  </si>
  <si>
    <t>CHAPISCO APLICADO EM ALVENARIAS E ESTRUTURAS DE CONCRETO INTERNAS, COM COLHER DE PEDREIRO.  ARGAMASSA TRAÇO 1:3 COM
PREPARO EM BETONEIRA 400L</t>
  </si>
  <si>
    <t>CHAPISCO APLICADO EM ALVENARIA (COM PRESENÇA DE VÃOS) E ESTRUTURAS DE CONCRETO DE FACHADA, COM COLHER DE PEDREIRO. ARGAMASSA TRAÇO 1:3 COM PREPARO EM BETONEIRA 400L</t>
  </si>
  <si>
    <t>MASSA ÚNICA, PARA RECEBIMENTO DE PINTURA, EM ARGAMASSA TRAÇO 1:2:8, PREPARO MECÂNICO COM BETONEIRA 400L, APLICADA MANUALMENTE EM FACES INTERNAS DE PAREDES, ESPESSURA DE 20MM, COM EXECUÇÃO
DE TALISCAS</t>
  </si>
  <si>
    <t>MASSA ÚNICA, PARA RECEBIMENTO DE PINTURA, EM ARGAMASSA TRAÇO 1:2:8, PREPARO MECÂNICO COM BETONEIRA 400L, APLICADA MANUALMENTE EM TETO, ESPESSURA DE 10MM, COM EXECUÇÃO DE TALISCAS</t>
  </si>
  <si>
    <t>EMBOÇO OU MASSA ÚNICA EM ARGAMASSA TRAÇO 1:2:8, PREPARO MECÂNICO COM BETONEIRA 400 L, APLICADA MANUALMENTE EM PANOS DE FACHADA COM PRESENÇA DE VÃOS, ESPESSURA DE 25 MM</t>
  </si>
  <si>
    <t>EMBOÇO, PARA RECEBIMENTO DE CERÂMICA, EM ARGAMASSA TRAÇO 1:2:8, PREPARO MECÂNICO COM BETONEIRA 400L, APLICADO MANUALMENTE EM FACES INTERNAS DE PAREDES, PARA AMBIENTE COM ÁREA ENTRE 5M2 E 10M2, ESPESSURA DE 20MM, COM EXECUÇÃO DE TALISCAS</t>
  </si>
  <si>
    <t>REVESTIMENTO CERÂMICO PARA PAREDES INTERNAS COM PLACAS TIPO ESMALTADA EXTRA DE DIMENSÕES 25X35 CM APLICADAS EM AMBIENTES DE ÁREA MENOR QUE 5 M² NA ALTURA INTEIRA DAS PAREDES</t>
  </si>
  <si>
    <t>BATE-MACAS EM PLACA DE MDF REVESTIDO COM CHAPA DE AÇO INOX
ESCOVADO</t>
  </si>
  <si>
    <t>PELÍCULA DE INSULFILM APLICADA OU SIMILAR</t>
  </si>
  <si>
    <t>LASTRO DE CONCRETO MAGRO, APLICADO EM PISOS, LAJES SOBRE SOLO OU RADIERS</t>
  </si>
  <si>
    <t>CONTRAPISO EM ARGAMASSA TRAÇO 1:4 (CIMENTO E AREIA), PREPARO
MECÂNICO COM BETONEIRA 400 L, APLICADO EM ÁREAS SECAS SOBRE LAJE, ADERIDO, ESPESSURA 3CM</t>
  </si>
  <si>
    <t>REVESTIMENTO CERÂMICO PARA PISO COM PLACAS TIPO PORCELANATO DE DIMENSÕES 60X60 CM APLICADA EM AMBIENTES DE ÁREA MAIOR QUE 10
M²</t>
  </si>
  <si>
    <t>RODAPÉ EM POLIESTIRENO, ALTURA 5 CM</t>
  </si>
  <si>
    <t>RODAPÉ EM PERFIL DE ALUMINIO, APLICADO</t>
  </si>
  <si>
    <t>FORNECIMENTO E INSTALAÇÃO DE CARPETE BERBER POINT 650 DA BEAULIEU E=6MM OU SIMILAR</t>
  </si>
  <si>
    <t>PISO CIMENTADO, TRAÇO 1:3 (CIMENTO E AREIA), ACABAMENTO LISO,
ESPESSURA 3,0 CM, PREPARO MECÂNICO DA ARGAMASSA</t>
  </si>
  <si>
    <t>PISO EM GRANITO BRANCO FORTALEZA, ESP= 2CM, APLICADO COM
ARGAMASSA INDUSTRIALIZADA AC-II, REJUNTADO, EXCLUSIVE REGULARIZAÇÃO DE BASE (ESCADA)</t>
  </si>
  <si>
    <t>PISO ELEVADO PARA AUDITÓRIO</t>
  </si>
  <si>
    <t>PISO VINÍLICO SEMI-FLEXÍVEL EM PLACAS, PADRÃO LISO, ESPESSURA 3,2
MM, FIXADO COM COLA</t>
  </si>
  <si>
    <t>EXECUÇÃO DE PÁTIO/ESTACIONAMENTO EM PISO INTERTRAVADO, COM BLOCO RETANGULAR COR NATURAL DE 20 X 10 CM, ESPESSURA 8 CM</t>
  </si>
  <si>
    <t>EXECUÇÃO DE PASSEIO (CALÇADA) OU PISO DE CONCRETO COM
CONCRETO MOLDADO IN LOCO, FEITO EM OBRA, ACABAMENTO CONVENCIONAL, ESPESSURA 10 CM, ARMADO</t>
  </si>
  <si>
    <t>COLCHÃO DE AREIA</t>
  </si>
  <si>
    <t>PISO TÁTIL DIRECIONAL E/OU ALERTA, EM BORRACHA, P/DEFICIENTES VISUAIS, DIMENSÕES 25X25CM, APLICADO, REJUNTADO, EXCLUSIVE
REGULARIZAÇÃO DE BASE</t>
  </si>
  <si>
    <t>PISO TÁTIL DIRECIONAL E/OU ALERTA, DE CONCRETO, NA COR NATURAL, P/DEFICIENTES VISUAIS, DIMENSÕES 25X25CM, APLICADO COM ARGAMASSA INDUSTRIALIZADA AC-II, REJUNTADO, EXCLUSIVE REGULARIZAÇÃO DE BASE</t>
  </si>
  <si>
    <t>APLICAÇÃO DE FUNDO SELADOR ACRÍLICO EM PAREDES, UMA DEMÃO</t>
  </si>
  <si>
    <t>APLICAÇÃO DE FUNDO SELADOR ACRÍLICO EM TETO, UMA DEMÃO</t>
  </si>
  <si>
    <t>APLICAÇÃO MANUAL DE FUNDO SELADOR ACRÍLICO EM PANOS COM
PRESENÇA DE VÃOS DE EDIFÍCIOS DE MÚLTIPLOS PAVIMENTOS.</t>
  </si>
  <si>
    <t>APLICAÇÃO E LIXAMENTO DE MASSA LÁTEX EM PAREDES, DUAS DEMÃOS.</t>
  </si>
  <si>
    <t>APLICAÇÃO E LIXAMENTO DE MASSA LÁTEX EM TETO, DUAS DEMÃOS.</t>
  </si>
  <si>
    <t>APLICAÇÃO MANUAL DE PINTURA COM TINTA LÁTEX ACRÍLICA EM PAREDES,
DUAS DEMÃOS.</t>
  </si>
  <si>
    <t>APLICAÇÃO MANUAL DE PINTURA COM TINTA LÁTEX ACRÍLICA EM TETO,
DUAS DEMÃOS.</t>
  </si>
  <si>
    <t>APLICAÇÃO MANUAL DE PINTURA COM TINTA TEXTURIZADA ACRÍLICA EM PANOS COM PRESENÇA DE VÃOS DE EDIFÍCIOS DE MÚLTIPLOS
PAVIMENTOS, UMA COR.</t>
  </si>
  <si>
    <t>PINTURA ESMALTE ACETINADO, DUAS DEMAOS, SOBRE SUPERFICIE
METALICA</t>
  </si>
  <si>
    <t>DEMARCAÇÃO DE PAVIMENTOS COM PINTURA DE 1 DEMÃO DE RESINA ACRÍLICA, E APLICAÇÃO DE MICRO-ESFERAS PARA SINALIZAÇÃO HORIZONTAL (ESTACIONAMENTOS, FAIXAS DE PEDRESTRES, ETC.)</t>
  </si>
  <si>
    <t>TUBO, PVC, SOLDÁVEL, DN 25MM, INSTALADO EM RAMAL OU SUB-RAMAL DE
ÁGUA - FORNECIMENTO E INSTALAÇÃO.</t>
  </si>
  <si>
    <t>TUBO, PVC, SOLDÁVEL, DN 32MM, INSTALADO EM RAMAL OU SUB-RAMAL DE
ÁGUA - FORNECIMENTO E INSTALAÇÃO.</t>
  </si>
  <si>
    <t>TUBO, PVC, SOLDÁVEL, DN 40MM, INSTALADO EM PRUMADA DE ÁGUA -
FORNECIMENTO E INSTALAÇÃO.</t>
  </si>
  <si>
    <t>TUBO, PVC, SOLDÁVEL, DN 50MM, INSTALADO EM PRUMADA DE ÁGUA -
FORNECIMENTO E INSTALAÇÃO.</t>
  </si>
  <si>
    <t>TUBO, PVC, SOLDÁVEL, DN 20MM, INSTALADO EM RAMAL DE DISTRIBUIÇÃO
DE ÁGUA - FORNECIMENTO E INSTALAÇÃO.</t>
  </si>
  <si>
    <t>JOELHO 90 GRAUS, PVC, SOLDÁVEL, DN 25MM, INSTALADO EM RAMAL OU
SUB-RAMAL DE ÁGUA - FORNECIMENTO E INSTALAÇÃO.</t>
  </si>
  <si>
    <t>JOELHO 90 GRAUS, PVC, SOLDÁVEL, DN 32MM, INSTALADO EM RAMAL OU
SUB-RAMAL DE ÁGUA - FORNECIMENTO E INSTALAÇÃO.</t>
  </si>
  <si>
    <t>JOELHO 90 GRAUS, PVC, SOLDÁVEL, DN 40MM, INSTALADO EM PRUMADA DE
ÁGUA - FORNECIMENTO E INSTALAÇÃO.</t>
  </si>
  <si>
    <t>JOELHO 90 GRAUS, PVC, SOLDÁVEL, DN 50MM, INSTALADO EM PRUMADA DE
ÁGUA - FORNECIMENTO E INSTALAÇÃO.</t>
  </si>
  <si>
    <t>JOELHO 90 GRAUS, PVC, SOLDÁVEL, DN 20MM, INSTALADO EM PRUMADA DE
ÁGUA - FORNECIMENTO E INSTALAÇÃO.</t>
  </si>
  <si>
    <t>JOELHO REDUÇÃO 90 PVC SOLDÁVEL C/ROSCA D=25mmX1/2"</t>
  </si>
  <si>
    <t>JOELHO 90 GRAUS COM BUCHA DE LATÃO, PVC, SOLDÁVEL, DN 25MM, X 1/2'' INSTALADO EM RAMAL OU SUB-RAMAL DE ÁGUA - FORNECIMENTO E
INSTALAÇÃO.</t>
  </si>
  <si>
    <t>TÊ COM BUCHA DE LATÃO NA BOLSA CENTRAL, PVC, SOLDÁVEL, DN 25MM X 3/4, INSTALADO EM RAMAL OU SUB-RAMAL DE ÁGUA - FORNECIMENTO E
INSTALAÇÃO.</t>
  </si>
  <si>
    <t>TE, PVC, SOLDÁVEL, DN 25MM, INSTALADO EM RAMAL OU SUB-RAMAL DE
ÁGUA - FORNECIMENTO E INSTALAÇÃO.</t>
  </si>
  <si>
    <t>TE, PVC, SOLDÁVEL, DN 32MM, INSTALADO EM RAMAL OU SUB-RAMAL DE
ÁGUA - FORNECIMENTO E INSTALAÇÃO.</t>
  </si>
  <si>
    <t>TE, PVC, SOLDÁVEL, DN 40MM, INSTALADO EM PRUMADA DE ÁGUA -
FORNECIMENTO E INSTALAÇÃO.</t>
  </si>
  <si>
    <t>TE, PVC, SOLDÁVEL, DN 50MM, INSTALADO EM PRUMADA DE ÁGUA -
FORNECIMENTO E INSTALAÇÃO.</t>
  </si>
  <si>
    <t>LUVA, PVC, SOLDÁVEL, DN 25MM, INSTALADO EM RAMAL OU SUB-RAMAL DE
ÁGUA- FORNECIMENTO E INSTALAÇÃO.</t>
  </si>
  <si>
    <t>LUVA, PVC, SOLDÁVEL, DN 32MM, INSTALADO EM RAMAL OU SUB-RAMAL DE
ÁGUA - FORNECIMENTO E INSTALAÇÃO. AF_12/2014</t>
  </si>
  <si>
    <t>LUVA, PVC, SOLDÁVEL, DN 50MM, INSTALADO EM PRUMADA DE ÁGUA -
FORNECIMENTO E INSTALAÇÃO. AF_12/2014</t>
  </si>
  <si>
    <t>LUVA, PVC, SOLDÁVEL, DN 20MM, INSTALADO EM RAMAL OU SUB-RAMAL DE
ÁGUA - FORNECIMENTO E INSTALAÇÃO. AF_12/2014</t>
  </si>
  <si>
    <t>LUVA SOLDÁVEL E COM ROSCA, PVC, SOLDÁVEL, DN 25MM X 3/4,
INSTALADO EM PRUMADA DE ÁGUA - FORNECIMENTO E INSTALAÇÃO. AF_12/2014</t>
  </si>
  <si>
    <t>ADAPTADOR CURTO COM BOLSA E ROSCA PARA REGISTRO, PVC, SOLDÁVEL, DN 32MM X 1, INSTALADO EM RAMAL OU SUB-RAMAL DE ÁGUA -
FORNECIMENTO E INSTALAÇÃO. AF_12/2014</t>
  </si>
  <si>
    <t>ADAPTADOR CURTO COM BOLSA E ROSCA PARA REGISTRO, PVC, SOLDÁVEL, DN 25MM X 3/4, INSTALADO EM RAMAL OU SUB-RAMAL DE ÁGUA -
FORNECIMENTO E INSTALAÇÃO. AF_12/2014</t>
  </si>
  <si>
    <t>ADAPTADOR CURTO COM BOLSA E ROSCA PARA REGISTRO, PVC, SOLDÁVEL, DN 50MM X 1 1/2 , INSTALADO EM RESERVAÇÃO DE ÁGUA DE EDIFICAÇÃO QUE POSSUA RESERVATÓRIO DE FIBRA/FIBROCIMENTO
FORNECIMENTO E INSTALAÇÃO. AF_06/2016</t>
  </si>
  <si>
    <t>BUCHA DE REDUCAO DE PVC, SOLDAVEL, CURTA, COM 50 X 40 MM, PARA
AGUA FRIA PREDIAL</t>
  </si>
  <si>
    <t>BUCHA DE REDUCAO DE PVC, SOLDAVEL, CURTA, COM 32 x 25 MM, PARA
AGUA FRIA PREDIAL</t>
  </si>
  <si>
    <t>DUCHA HIGIÊNICA COM REGISTRO, LINHA LINK, REF. 1984.C.ACT. LNK, DA
DECA OU SIMILAR</t>
  </si>
  <si>
    <t>PLUG DE PVC ROSCAVEL DN 1/2</t>
  </si>
  <si>
    <t>REGISTRO DE GAVETA BRUTO, LATÃO, ROSCÁVEL, 1 1/2”, COM ACABAMENTO E CANOPLA CROMADOS, INSTALADO EM RESERVAÇÃO DE ÁGUA DE EDIFICAÇÃO QUE POSSUA RESERVATÓRIO DE FIBRA/FIBROCIMENTO –
FORNECIMENTO E INSTALAÇÃO.</t>
  </si>
  <si>
    <t>REGISTRO DE GAVETA BRUTO, LATÃO, ROSCÁVEL, 3/4”, INSTALADO EM RESERVAÇÃO DE ÁGUA DE EDIFICAÇÃO QUE POSSUA RESERVATÓRIO DE FIBRA/FIBROCIMENTO –FORNECIMENTO E INSTALAÇÃO.</t>
  </si>
  <si>
    <t>REGISTRO DE GAVETA BRUTO, LATÃO, ROSCÁVEL, 3/4", COM ACABAMENTO E CANOPLA CROMADOS. FORNECIDO E INSTALADO EM RAMAL DE ÁGUA.</t>
  </si>
  <si>
    <t>REGISTRO DE GAVETA BRUTO, LATÃO, ROSCÁVEL, 1 1/4”, COM ACABAMENTO E CANOPLA CROMADOS, INSTALADO EM RESERVAÇÃO DE ÁGUA DE EDIFICAÇÃO QUE POSSUA RESERVATÓRIO DE FIBRA/FIBROCIMENTO –
FORNECIMENTO E INSTALAÇÃO.</t>
  </si>
  <si>
    <t>RASGO EM ALVENARIA PARA RAMAIS/ DISTRIBUIÇÃO COM DIAMETROS
MENORES OU IGUAIS A 40 MM.</t>
  </si>
  <si>
    <t>REGISTRO DE PRESSÃO BRUTO, LATÃO, ROSCÁVEL, 3/4", COM ACABAMENTO E CANOPLA CROMADOS. FORNECIDO E INSTALADO EM
RAMAL DE ÁGUA. AF_12/2014</t>
  </si>
  <si>
    <t>TÊ DE REDUÇÃO, PVC, SOLDÁVEL, DN 40MM X 32MM, INSTALADO EM
PRUMADA DE ÁGUA - FORNECIMENTO E INSTALAÇÃO. AF_12/2014</t>
  </si>
  <si>
    <t>TÊ DE REDUÇÃO, PVC, SOLDÁVEL, DN 32MM X 25MM, INSTALADO EM
PRUMADA DE ÁGUA - FORNECIMENTO E INSTALAÇÃO. AF_12/2014</t>
  </si>
  <si>
    <t>TÊ DE REDUÇÃO, PVC, SOLDÁVEL, DN 50MM X 40MM, INSTALADO EM
PRUMADA DE ÁGUA - FORNECIMENTO E INSTALAÇÃO. AF_12/2014</t>
  </si>
  <si>
    <t>TÊ DE REDUÇÃO, PVC, SOLDÁVEL, DN 50MM X 25MM, INSTALADO EM
PRUMADA DE ÁGUA - FORNECIMENTO E INSTALAÇÃO. AF_12/2014</t>
  </si>
  <si>
    <t>REGISTRO DE GAVETA BRUTO, LATÃO, ROSCÁVEL, 1 1/2”, COM ACABAMENTO E CANOPLA CROMADOS, INSTALADO EM RESERVAÇÃO DE ÁGUA DE EDIFICAÇÃO QUE POSSUA RESERVATÓRIO DE FIBRA/FIBROCIMENTO –
FORNECIMENTO E INSTALAÇÃO. AF_06/2016</t>
  </si>
  <si>
    <t>BUCHA DE REDUÇÃO, PVC, SOLDÁVEL, DN 40MM X 25MM, INSTALADO EM RAMAL OU SUB-RAMAL DE ÁGUA - FORNECIMENTO E INSTALAÇÃO.
AF_03/2015</t>
  </si>
  <si>
    <t>KIT CAVALETE PARA MEDIÇÃO DE ÁGUA - ENTRADA INDIVIDUALIZADA, EM PVC, PARA 1 MEDIDOR –FORNECIMENTO E INSTALAÇÃO (EXCLUSIVE HIDRÔMETRO).</t>
  </si>
  <si>
    <t>BUCHA DE REDUÇÃO, PVC, SOLDÁVEL, DN 50MM X 25MM, INSTALADO EM RAMAL OU SUB-RAMAL DE ÁGUA - FORNECIMENTO E INSTALAÇÃO.
AF_03/2015</t>
  </si>
  <si>
    <t>BOMBA CENTRÍFUGA, TRIFÁSICA, 1,5 CV OU 1,48 HP, HM 10 A 24 M, Q 6,1 A 21,9 M3/H - FORNECIMENTO E INSTALAÇÃO</t>
  </si>
  <si>
    <t>TUBO PVC, SERIE NORMAL, ESGOTO PREDIAL, DN 40 MM, FORNECIDO E INSTALADO EM RAMAL DE DESCARGA OU RAMAL DE ESGOTO SANITÁRIO.
AF_12/2014</t>
  </si>
  <si>
    <t>TUBO PVC, SERIE NORMAL, ESGOTO PREDIAL, DN 50 MM, FORNECIDO E INSTALADO EM PRUMADA DE ESGOTO SANITÁRIO OU VENTILAÇÃO.
AF_12/2014</t>
  </si>
  <si>
    <t>TUBO PVC, SERIE NORMAL, ESGOTO PREDIAL, DN 100 MM, FORNECIDO E
INSTALADO EM RAMAL DE DESCARGA OU RAMAL DE ESGOTO SANITÁRIO. AF_12/2014</t>
  </si>
  <si>
    <t>JOELHO 45 GRAUS, PVC, SERIE NORMAL, ESGOTO PREDIAL, DN 40 MM, JUNTA SOLDÁVEL, FORNECIDO E INSTALADO EM RAMAL DE DESCARGA OU
RAMAL DE ESGOTO SANITÁRIO. AF_12/2014</t>
  </si>
  <si>
    <t>JOELHO 45 GRAUS, PVC, SERIE NORMAL, ESGOTO PREDIAL, DN 50 MM, JUNTA ELÁSTICA, FORNECIDO E INSTALADO EM RAMAL DE DESCARGA OU
RAMAL DE ESGOTO SANITÁRIO. AF_12/2014</t>
  </si>
  <si>
    <t>JOELHO 90 GRAUS, PVC, SERIE NORMAL, ESGOTO PREDIAL, DN 40 MM,
JUNTA SOLDÁVEL, FORNECIDO E INSTALADO EM RAMAL DE DESCARGA OU RAMAL DE ESGOTO SANITÁRIO. AF_12/2014</t>
  </si>
  <si>
    <t>JOELHO 90 GRAUS, PVC, SERIE NORMAL, ESGOTO PREDIAL, DN 50 MM, JUNTA ELÁSTICA, FORNECIDO E INSTALADO EM RAMAL DE DESCARGA OU
RAMAL DE ESGOTO SANITÁRIO. AF_12/2014</t>
  </si>
  <si>
    <t>JOELHO 90 GRAUS, PVC, SERIE NORMAL, ESGOTO PREDIAL, DN 100 MM,
JUNTA ELÁSTICA, FORNECIDO E INSTALADO EM RAMAL DE DESCARGA OU RAMAL DE ESGOTO SANITÁRIO. AF_12/2014</t>
  </si>
  <si>
    <t>JUNCAO SIMPLES, PVC, DN 100 X 50 MM, SERIE NORMAL PARA ESGOTO
PREDIAL</t>
  </si>
  <si>
    <t>TE, PVC, SERIE NORMAL, ESGOTO PREDIAL, DN 50 X 50 MM, JUNTA
ELÁSTICA, FORNECIDO E INSTALADO EM PRUMADA DE ESGOTO SANITÁRIO OU VENTILAÇÃO. AF_12/2014</t>
  </si>
  <si>
    <t>TE, PVC, SERIE NORMAL, ESGOTO PREDIAL, DN 100 X 100 MM, JUNTA ELÁSTICA, FORNECIDO E INSTALADO EM PRUMADA DE ESGOTO SANITÁRIO
OU VENTILAÇÃO. AF_12/2014</t>
  </si>
  <si>
    <t>TE SANITARIO, PVC, DN 100 X 50 MM, SERIE NORMAL, PARA ESGOTO
PREDIAL</t>
  </si>
  <si>
    <t>CAIXA DE INSPEÇÃO EM CONCRETO PRÉ-MOLDADO DN 60CM COM TAMPA
H= 60CM - FORNECIMENTO E INSTALACAO</t>
  </si>
  <si>
    <t>CAIXA SIFONADA, PVC, DN 100 X 100 X 50 MM, JUNTA ELÁSTICA, FORNECIDA E INSTALADA EM RAMAL DE DESCARGA OU EM RAMAL DE ESGOTO
SANITÁRIO. AF_12/2014</t>
  </si>
  <si>
    <t>LUVA SIMPLES, PVC, SERIE NORMAL, ESGOTO PREDIAL, DN 40 MM, JUNTA
SOLDÁVEL, FORNECIDO E INSTALADO EM RAMAL DE DESCARGA OU RAMAL DE ESGOTO SANITÁRIO. AF_12/2014</t>
  </si>
  <si>
    <t>LUVA SIMPLES, PVC, SERIE NORMAL, ESGOTO PREDIAL, DN 50 MM, JUNTA
SOLDÁVEL, FORNECIDO E INSTALADO EM RAMAL DE DESCARGA OU RAMAL DE ESGOTO SANITÁRIO. AF_12/2015</t>
  </si>
  <si>
    <t>LUVA SIMPLES, PVC, SERIE NORMAL, ESGOTO PREDIAL, DN 100 MM, JUNTA ELÁSTICA, FORNECIDO E INSTALADO EM RAMAL DE DESCARGA OU RAMAL
DE ESGOTO SANITÁRIO. AF_12/2014</t>
  </si>
  <si>
    <t>RASGO EM ALVENARIA PARA RAMAIS/ DISTRIBUIÇÃO COM DIAMETROS
MENORES OU IGUAIS A 40 MM. AF_05/2015</t>
  </si>
  <si>
    <t>TANQUE SÉPTICO RETANGULAR, EM ALVENARIA COM TIJOLOS CERÂMICOS
MACIÇOS, DIMENSÕES INTERNAS: 1,6 X 4,4 X 1,8 M, VOLUME ÚTIL: 9856 L (PARA 68 CONTRIBUINTES). AF_05/2018</t>
  </si>
  <si>
    <t>SUMIDOURO PAREDES COM BLOCOS CERÂMICOS 6 FUROS E DIMENSÕES
INTERNAS DE 2,50 X 1,00 X 1,50 M</t>
  </si>
  <si>
    <t>TUBO PVC, SÉRIE R, ÁGUA PLUVIAL, DN 100 MM, FORNECIDO E INSTALADO
EM CONDUTORES VERTICAIS DE ÁGUAS PLUVIAIS.</t>
  </si>
  <si>
    <t>JOELHO 90 GRAUS, PVC, SERIE R, ÁGUA PLUVIAL, DN 100 MM, JUNTA
ELÁSTICA, FORNECIDO E INSTALADO EM CONDUTORES VERTICAIS DE ÁGUAS PLUVIAIS.</t>
  </si>
  <si>
    <t>JOELHO 45 GRAUS, PVC, SERIE R, ÁGUA PLUVIAL, DN 100 MM, JUNTA
ELÁSTICA, FORNECIDO E INSTALADO EM CONDUTORES VERTICAIS DE ÁGUAS PLUVIAIS.</t>
  </si>
  <si>
    <t>LUVA DE CORRER, PVC, SERIE R, ÁGUA PLUVIAL, DN 100 MM, JUNTA ELÁSTICA, FORNECIDO E INSTALADO EM CONDUTORES VERTICAIS DE
ÁGUAS PLUVIAIS.</t>
  </si>
  <si>
    <t>CAIXA DE AREIA 50X50X50CM EM ALVENARIA COM TAMPA EM GRELHA
METALICA</t>
  </si>
  <si>
    <t>RALO HEMISFERICO TIPO ABACAXI 100MM, EM FERRO FUNDIDO</t>
  </si>
  <si>
    <t>GRELHA DE FERRO FUNDIDO PARA CANALETA LARG = 30CM,
FORNECIMENTO E ASSENTAMENTO</t>
  </si>
  <si>
    <t>CAIXA RETANGULAR 4" X 2" BAIXA (0,30 M DO PISO), PVC, INSTALADA EM
PAREDE - FORNECIMENTO E INSTALAÇÃO.</t>
  </si>
  <si>
    <t>CAIXA OCTOGONAL 3" X 3", PVC, INSTALADA EM LAJE - FORNECIMENTO E
INSTALAÇÃO.</t>
  </si>
  <si>
    <t>CAIXA DE PASSAGEM  4'' X 2'' EM ALUMINIO</t>
  </si>
  <si>
    <t>CAIXA DE PASSAGEM 200X200X100 MM EM CHAPA GALVANIZADA</t>
  </si>
  <si>
    <t>LUVA PARA ELETRODUTO, PVC, ROSCÁVEL, DN 25 MM (3/4"), PARA CIRCUITOS TERMINAIS, INSTALADA EM FORRO - FORNECIMENTO E
INSTALAÇÃO.</t>
  </si>
  <si>
    <t>LUVA PARA ELETRODUTO, PVC, ROSCÁVEL, DN 32 MM (1"), PARA CIRCUITOS TERMINAIS, INSTALADA EM FORRO - FORNECIMENTO E INSTALAÇÃO.</t>
  </si>
  <si>
    <t>LUVA PARA ELETRODUTO, PVC, ROSCÁVEL, DN 75 MM (2 1/2") -
FORNECIMENTO E INSTALAÇÃO.</t>
  </si>
  <si>
    <t>LUVA PARA ELETRODUTO, PVC, ROSCÁVEL, DN 40 MM (1 1/4"), PARA CIRCUITOS TERMINAIS, INSTALADA EM LAJE - FORNECIMENTO E
INSTALAÇÃO.</t>
  </si>
  <si>
    <t>CABO DE COBRE FLEXÍVEL ISOLADO, 10 MM², ANTI-CHAMA 0,6/1,0 KV, PARA
DISTRIBUIÇÃO - FORNECIMENTO E INSTALAÇÃO.</t>
  </si>
  <si>
    <t>CABO DE COBRE FLEXÍVEL ISOLADO, 6 MM², ANTI-CHAMA 0,6/1,0 KV, PARA CIRCUITOS TERMINAIS - FORNECIMENTO E INSTALAÇÃO.</t>
  </si>
  <si>
    <t>CABO DE COBRE FLEXÍVEL ISOLADO, 16 MM², ANTI-CHAMA 0,6/1,0 KV, PARA CIRCUITOS TERMINAIS - FORNECIMENTO E INSTALAÇÃO.</t>
  </si>
  <si>
    <t>CABO DE COBRE FLEXÍVEL ISOLADO, 25 MM², ANTI-CHAMA 0,6/1,0 KV, PARA DISTRIBUIÇÃO - FORNECIMENTO E INSTALAÇÃO.</t>
  </si>
  <si>
    <t>CABO DE COBRE FLEXÍVEL ISOLADO, 35 MM², ANTI-CHAMA 0,6/1,0 KV, PARA DISTRIBUIÇÃO - FORNECIMENTO E INSTALAÇÃO.</t>
  </si>
  <si>
    <t>CABO DE COBRE FLEXÍVEL ISOLADO, 50 MM², ANTI-CHAMA 0,6/1,0 KV, PARA DISTRIBUIÇÃO - FORNECIMENTO E INSTALAÇÃO.</t>
  </si>
  <si>
    <t>CABO DE COBRE FLEXÍVEL ISOLADO, 95 MM², ANTI-CHAMA 0,6/1,0 KV, PARA DISTRIBUIÇÃO - FORNECIMENTO E INSTALAÇÃO.</t>
  </si>
  <si>
    <t>CABO DE COBRE FLEXÍVEL ISOLADO, 2,5 MM², ANTI-CHAMA 450/750 V, PARA
CIRCUITOS TERMINAIS - FORNECIMENTO E INSTALAÇÃO.</t>
  </si>
  <si>
    <t>CABO DE COBRE FLEXÍVEL ISOLADO, 4 MM², ANTI-CHAMA 450/750 V, PARA CIRCUITOS TERMINAIS - FORNECIMENTO E INSTALAÇÃO.</t>
  </si>
  <si>
    <t>CABO DE COBRE FLEXÍVEL ISOLADO, 6 MM², ANTI-CHAMA 450/750 V, PARA CIRCUITOS TERMINAIS - FORNECIMENTO E INSTALAÇÃO.</t>
  </si>
  <si>
    <t>CAIXA ENTERRADA ELÉTRICA RETANGULAR, EM CONCRETO PRÉ-MOLDADO, FUNDO COM BRITA, DIMENSÕES INTERNAS: 0,4X0,4X0,4 M</t>
  </si>
  <si>
    <t>CAIXA ENTERRADA ELÉTRICA RETANGULAR, EM CONCRETO PRÉ-MOLDADO, FUNDO COM BRITA, DIMENSÕES INTERNAS: 0,3X0,3X0,3 M</t>
  </si>
  <si>
    <t>INTERRUPTOR PARALELO (1 MÓDULO), 10A/250V, INCLUINDO SUPORTE E
PLACA - FORNECIMENTO E INSTALAÇÃO.</t>
  </si>
  <si>
    <t>INTERRUPTOR SIMPLES (1 MÓDULO), 10A/250V, INCLUINDO SUPORTE E
PLACA - FORNECIMENTO E INSTALAÇÃO</t>
  </si>
  <si>
    <t>INTERRUPTOR SIMPLES (2 MÓDULO), 10A/250V, INCLUINDO SUPORTE E
PLACA - FORNECIMENTO E INSTALAÇÃO.</t>
  </si>
  <si>
    <t>INTERRUPTOR SIMPLES (3 MÓDULO), 10A/250V, INCLUINDO SUPORTE E
PLACA - FORNECIMENTO E INSTALAÇÃO.</t>
  </si>
  <si>
    <t>TOMADA BAIXA DE EMBUTIR (1 MÓDULO), 2P+T 10 A, INCLUINDO SUPORTE E
PLACA - FORNECIMENTO E INSTALAÇÃO.</t>
  </si>
  <si>
    <t>TOMADA MÉDIA DE EMBUTIR (1 MÓDULO), 2P+T 20 A, INCLUINDO SUPORTE E
PLACA - FORNECIMENTO E INSTALAÇÃO.</t>
  </si>
  <si>
    <t>TOMADA BAIXA DE EMBUTIR (2 MÓDULO), 2P+T 10 A, INCLUINDO SUPORTE E
PLACA - FORNECIMENTO E INSTALAÇÃO.</t>
  </si>
  <si>
    <t>TOMADA ALTA DE EMBUTIR (1 MÓDULO), 2P+T 10 A, INCLUINDO SUPORTE E
PLACA - FORNECIMENTO E INSTALAÇÃO. AF_12/2015</t>
  </si>
  <si>
    <t>TOMADA ALTA DE EMBUTIR (1 MÓDULO), 2P+T 20 A, INCLUINDO SUPORTE E
PLACA - FORNECIMENTO E INSTALAÇÃO. AF_12/2015</t>
  </si>
  <si>
    <t>TOMADA 2P+T, ABNT, 10 A, PARA PISO, COM PLACA EM METAL AMARELO E CAIXA PVC</t>
  </si>
  <si>
    <t>DISJUNTOR TRIPOLAR TIPO DIN, CORRENTE NOMINAL DE 32A - FORNECIMENTO E INSTALAÇÃO. AF_04/2016</t>
  </si>
  <si>
    <t>DISJUNTOR TRIPOLAR TIPO DIN, CORRENTE NOMINAL DE 40A - FORNECIMENTO E INSTALAÇÃO. AF_04/2016</t>
  </si>
  <si>
    <t>DISJUNTOR TRIPOLAR TIPO DIN, CORRENTE NOMINAL DE 50A -
FORNECIMENTO E INSTALAÇÃO. AF_04/2016</t>
  </si>
  <si>
    <t>DISJUNTOR MONOPOLAR TIPO DIN, CORRENTE NOMINAL DE 32A -
FORNECIMENTO E INSTALAÇÃO. AF_04/2016</t>
  </si>
  <si>
    <t>DISJUNTOR MONOPOLAR TIPO DIN, CORRENTE NOMINAL DE 20A -
FORNECIMENTO E INSTALAÇÃO. AF_04/2016</t>
  </si>
  <si>
    <t>DISPOSITIVO DE PROTEÇÃO CONTRA SURTO DE TENSÃO DPS 60KA - 275V</t>
  </si>
  <si>
    <t>DISJUNTOR BIPOLAR DR 25 A - DISPOSITIVO RESIDUAL DIFERENCIAL, TIPO
AC, 30MA, REF.5SM1 312-OMB, SIEMENS OU SIMILAR</t>
  </si>
  <si>
    <t>ELETRODUTO RÍGIDO ROSCÁVEL, PVC, DN 32 MM (1"), PARA CIRCUITOS TERMINAIS, INSTALADO EM FORRO - FORNECIMENTO E INSTALAÇÃO.
AF_12/2015</t>
  </si>
  <si>
    <t>ELETRODUTO RÍGIDO ROSCÁVEL, PVC, DN 25 MM (3/4"), PARA CIRCUITOS TERMINAIS, INSTALADO EM FORRO - FORNECIMENTO E INSTALAÇÃO.
AF_12/2015</t>
  </si>
  <si>
    <t>ELETRODUTO RÍGIDO ROSCÁVEL, PVC, DN 40 MM (1 1/4"), PARA CIRCUITOS TERMINAIS, INSTALADO EM FORRO - FORNECIMENTO E INSTALAÇÃO.
AF_12/2015</t>
  </si>
  <si>
    <t>ELETRODUTO RÍGIDO ROSCÁVEL, PVC, DN 50 MM (1 1/2") - FORNECIMENTO E
INSTALAÇÃO. AF_12/2015</t>
  </si>
  <si>
    <t>ELETRODUTO RÍGIDO ROSCÁVEL, PVC, DN 60 MM (2") - FORNECIMENTO E
INSTALAÇÃO. AF_12/2015</t>
  </si>
  <si>
    <t>ELETRODUTO FLEXÍVEL CORRUGADO, PEAD, DN 100 (4”) - FORNECIMENTO E INSTALAÇÃO. AF_04/2016</t>
  </si>
  <si>
    <t>ELETRODUTO RÍGIDO ROSCÁVEL, PVC, DN 75 MM (2.1/2") - FORNECIMENTO E
INSTALAÇÃO. AF_12/2018</t>
  </si>
  <si>
    <t>REFLETOR SLIM LED 50W DE POTÊNCIA, BRANCO FRIO, 6500K, AUTOVOLT, MARCA G-LIGHT OU SIMILAR</t>
  </si>
  <si>
    <t>LUMINÁRIA TIPO CALHA DE EMBUTIR COM ALETAS E TUBOS LED 2 X 20 W, COMPLETA</t>
  </si>
  <si>
    <t>QUADRO DE DISTRIBUIÇÃO DE ENERGIA EM CHAPA DE AÇO GALVANIZADO, DE EMBUTIR, COM BARRAMENTO TRIFÁSICO, PARA 12 DISJUNTORES DIN
100A - FORNECIMENTO E INSTALAÇÃO. AF_10/2020</t>
  </si>
  <si>
    <t>QUADRO DE DISTRIBUICAO DE ENERGIA DE EMBUTIR, EM CHAPA METALICA, PARA 70 DISJUNTORES TERMOMAGNETICOS MONOPOLARES, COM BARRAMENTO TRIFASICO E NEUTRO, FORNECIMENTO E INSTALACAO</t>
  </si>
  <si>
    <t>FORNECIMENTO E INSTALAÇÃO DE ELETROCALHA METÁLICA 50 X 50 X 3000 MM (REF. VALEMAM OU SIMILAR)</t>
  </si>
  <si>
    <t>LUMINÁRIA ARANDELA TIPO TARTARUGA, COM GRADE, DE SOBREPOR, COM 1 LÂMPADA LED 15 W  - FORNECIMENTO E INSTALAÇÃO. AF_02/2020</t>
  </si>
  <si>
    <t>SENSOR DE PRESENÇA COM FOTOCÉLULA, FIXAÇÃO EM TETO -
FORNECIMENTO E INSTALAÇÃO. AF_02/2020</t>
  </si>
  <si>
    <t>LUMINÁRIA TIPO CALHA, DE SOBREPOR, COM 2 LÂMPADAS TUBULARES FLUORESCENTES DE 18 W, COM REATOR DE PARTIDA RÁPIDA - FORNECIMENTO E INSTALAÇÃO.</t>
  </si>
  <si>
    <t>LUMINÁRIA PLAFON REDONDO COM VIDRO FOSCO, EMBUTIR, COM 2 LEDS
DE 10 W</t>
  </si>
  <si>
    <t>TERMINAL A COMPRESSAO EM COBRE ESTANHADO PARA CABO 10 MM2, 1
FURO E 1 COMPRESSAO, PARA PARAFUSO DE FIXACAO M6</t>
  </si>
  <si>
    <t>TERMINAL A COMPRESSAO EM COBRE ESTANHADO PARA CABO 16 MM2, 1
FURO E 1 COMPRESSAO, PARA PARAFUSO DE FIXACAO M6</t>
  </si>
  <si>
    <t>TERMINAL A COMPRESSAO EM COBRE ESTANHADO PARA CABO 35 MM2, 1
FURO E 1 COMPRESSAO, PARA PARAFUSO DE FIXACAO M8</t>
  </si>
  <si>
    <t>QUADRO DE COMANDO PARA 2 BOMBAS DE RECALQUES DE 1/3 A 2 CV, TRIFÁSICA, 220 VOLTS, COM CHAVE SELETORA, ACIONAMENTO MANUAL/AUTOMÁTICO, RELÉ DE SOBRECARGA E CONTATORA</t>
  </si>
  <si>
    <t>ALÇA PREFORMADA P/ ESTAI 9,5 MM MR</t>
  </si>
  <si>
    <t>ARAME GALVANIZADO 12 BWG, 2,76 MM (0,048 KG/M)</t>
  </si>
  <si>
    <t>ARRUELA QUADRADA EM ACO GALVANIZADO, DIMENSAO = 38 MM,
ESPESSURA = 3MM, DIAMETRO DO FURO= 18 MM</t>
  </si>
  <si>
    <t>ARRUELA EM ACO GALVANIZADO, DIAMETRO EXTERNO = 35MM, ESPESSURA
= 3MM,DIAMETRO DO FURO= 18MM</t>
  </si>
  <si>
    <t>BRAÇO TIPO C 15 KV</t>
  </si>
  <si>
    <t>QUADRO DE MEDIÇÃO INDIRETA PARA TRANSFORMADORES DE ATÉ 225 KVA</t>
  </si>
  <si>
    <t>CANTONEIRA FERRO GALVANIZADO DE ABAS IGUAIS, 2" X 3/8" (L X E), 6,9
KG/M</t>
  </si>
  <si>
    <t>CONECTOR PRA HASTE DE ATERRAMENTO 5/8"</t>
  </si>
  <si>
    <t>FORNECIMENTO DE CRUZETA DE CONCRETO RETANGULAR 1900 MM</t>
  </si>
  <si>
    <t>DISJUNTOR TERMOMAGNÉTICO TRIPOLAR , CORRENTE NOMINAL DE 250A -
FORNECIMENTO E INSTALAÇÃO. AF_10/2020</t>
  </si>
  <si>
    <t>FITA ISOLANTE ADESIVA ANTICHAMA, USO ATE 750 V, EM ROLO DE 19 MM X
5 M</t>
  </si>
  <si>
    <t>GANCHO OLHAL EM ACO GALVANIZADO, ESPESSURA 16MM, ABERTURA
21MM</t>
  </si>
  <si>
    <t>GRAMPO DE ANCORAGEM EM ALUMÍNIO FUNDIDO E CUNHA EM POLIAMIDA E ESTRIBO OU ALÇA EM AÇO INOXIDÁVEL PARA CABO PROTEGIDO DE 50MM² - CLASSE DE TENSÃO 15KV</t>
  </si>
  <si>
    <t>ISOLADOR, TIPO DISCO, PARA TENSÃO 15 KV - FORNECIMENTO E
INSTALAÇÃO. AF_07/2020</t>
  </si>
  <si>
    <t>FORNECIMENTO DE SAPATILHA P/ CABO DE AÇO  ATÉ 9,5 MM</t>
  </si>
  <si>
    <t>PARAFUSO M16 EM ACO GALVANIZADO, COMPRIMENTO = 150 MM,
DIAMETRO = 16 MM, UN 5,08 ROSCA MAQUINA, CABECA QUADRADA</t>
  </si>
  <si>
    <t>PARAFUSO M16 EM ACO GALVANIZADO, COMPRIMENTO = 400 MM,
DIAMETRO = 16 MM, ROSCA DUPLA</t>
  </si>
  <si>
    <t>FORNECIMENTO E INSTALAÇÃO DE PARA RAIOS TIPO POLIMÉRICO
12KV/10KA</t>
  </si>
  <si>
    <t>MANILHA SAPATILHA PREFORMADA, FORNECIMENTO</t>
  </si>
  <si>
    <t>SUPORTE P/ TRANSFORMADOR EM POSTE DT</t>
  </si>
  <si>
    <t>CURVA PARA ELETRODUTO GALVANIZADO, DIÂM = 2 1/2"</t>
  </si>
  <si>
    <t>LUVA PARA ELETRODUTO, EM ACO GALVANIZADO ELETROLITICO,
DIAMETRO DE 65 MM (2 1/2")</t>
  </si>
  <si>
    <t>TERMINAL DE COMPRESSÃO PARA CABO DE 95 MM2 - FORNECIMENTO E
INSTALAÇÃO</t>
  </si>
  <si>
    <t>CABO DE AÇO GALVANIZADO 10MM (TENSOR)</t>
  </si>
  <si>
    <t>TRANSFORMADOR DE DISTRIBUIÇÃO, 150 KVA, TRIFÁSICO, 60 HZ, CLASSE 15 KV, IMERSO EM ÓLEO MINERAL, INSTALAÇÃO EM POSTE (NÃO INCLUSO SUPORTE) - FORNECIMENTO E INSTALAÇÃO</t>
  </si>
  <si>
    <t>TUBO EM COBRE FLEXÍVEL, DN 1/4”, COM ISOLAMENTO, INSTALADO EM RAMAL DE ALIMENTAÇÃO DE AR CONDICIONADO COM CONDENSADORA INDIVIDUAL   FORNECIMENTO E INSTALAÇÃO. AF_12/2015</t>
  </si>
  <si>
    <t>TUBO EM COBRE FLEXÍVEL, DN 3/8", COM ISOLAMENTO, INSTALADO EM RAMAL DE ALIMENTAÇÃO DE AR CONDICIONADO COM CONDENSADORA INDIVIDUAL –FORNECIMENTO E INSTALAÇÃO. AF_12/2015</t>
  </si>
  <si>
    <t>TUBO EM COBRE FLEXÍVEL, DN 1/2", COM ISOLAMENTO, INSTALADO EM RAMAL DE ALIMENTAÇÃO DE AR CONDICIONADO COM CONDENSADORA INDIVIDUAL –FORNECIMENTO E INSTALAÇÃO. AF_12/2015</t>
  </si>
  <si>
    <t>TUBO EM COBRE FLEXÍVEL, DN 5/8", COM ISOLAMENTO, INSTALADO EM RAMAL DE ALIMENTAÇÃO DE AR CONDICIONADO COM CONDENSADORA INDIVIDUAL –FORNECIMENTO E INSTALAÇÃO. AF_12/2015</t>
  </si>
  <si>
    <t>REDE FRIGORÍGENA C/ TUBO DE COBRE 3/4" FLEXÍVEL, ISOLADO COM
BORRACHA ELASTOMÉRICA, SUSTENTAÇÃO, SOLDA E LIMPEZA</t>
  </si>
  <si>
    <t>TUBO, PVC, SOLDÁVEL, DN 32MM, INSTALADO EM RAMAL OU SUB-RAMAL DE
ÁGUA - FORNECIMENTO E INSTALAÇÃO. AF_12/2015</t>
  </si>
  <si>
    <t>CABO DE COBRE PP CORDPLAST 3 X 2,5 MM2, 450/750V - FORNECIMENTO E
INSTALAÇÃO</t>
  </si>
  <si>
    <t>CABO DE COBRE PP CORDPLAST 3 X 4,0 MM2, 450/750V - FORNECIMENTO E INSTALAÇÃO</t>
  </si>
  <si>
    <t>CABO DE COBRE PP CORDPLAST 5 X 4,0 MM2, 450/750V - FORNECIMENTO E INSTALAÇÃO</t>
  </si>
  <si>
    <t>INSTALAÇÃO DE CONDICIONADOR DE AR TIPO SPLIT HIWALL</t>
  </si>
  <si>
    <t>INSTALAÇÃO DE CONDICIONADOR DE AR TIPO SPLIT PISO/TETO</t>
  </si>
  <si>
    <t>FORNECIMENTO DE AR CONDICIONADO TIPO SPLIT HIWALL 9.000 BTU'S
(EVAPORADORA E CONDENSADORA), CLASSE A SELO PROCEL</t>
  </si>
  <si>
    <t>FORNECIMENTO DE AR CONDICIONADO TIPO SPLIT HIWALL 12.000 BTU'S
(EVAPORADORA E CONDENSADORA), CLASSE A SELO PROCEL</t>
  </si>
  <si>
    <t>FORNECIMENTO DE AR CONDICIONADO TIPO SPLIT HIWALL 18.000 BTU'S
(EVAPORADORA E CONDENSADORA), CLASSE A SELO PROCEL</t>
  </si>
  <si>
    <t>FORNECIMENTO DE AR CONDICIONADO TIPO SPLIT HIWALL 24.000 BTU'S
(EVAPORADORA E CONDENSADORA), CLASSE A SELO PROCEL</t>
  </si>
  <si>
    <t>FORNECIMENTO DE AR CONDICIONADO TIPO SPLIT PISO/TETO 36.000 BTU'S
(EVAPORADORA E CONDENSADORA)</t>
  </si>
  <si>
    <t>FORNECIMENTO DE AR CONDICIONADO TIPO SPLIT PISO/TETO 48.000 BTU'S
(EVAPORADORA E CONDENSADORA)</t>
  </si>
  <si>
    <t>FORNECIMENTO E INSTALAÇÃO DE RACK DE PISO 19" X 16U X 570MM
(GABINETE)</t>
  </si>
  <si>
    <t>CABO ELETRÔNICO CATEGORIA 6, INSTALADO EM EDIFICAÇÃO INSTITUCIONAL - FORNECIMENTO E INSTALAÇÃO.</t>
  </si>
  <si>
    <t>FORNECIMENTO E INSTALAÇÃO DE CONECTOR RJ 45 MACHO CAT 6</t>
  </si>
  <si>
    <t>CAIXA RETANGULAR 4" X 2" BAIXA (0,30 M DO PISO), PVC, INSTALADA EM
PAREDE - FORNECIMENTO E INSTALAÇÃO. AF_12/2015</t>
  </si>
  <si>
    <t>CAIXA OCTOGONAL 4" X 4", PVC, INSTALADA EM LAJE - FORNECIMENTO E
INSTALAÇÃO. AF_12/2015</t>
  </si>
  <si>
    <t>TOMADA PARA LÓGICA RJ45, COM CAIXA PVC, EMBUTIDA, CAT. 6</t>
  </si>
  <si>
    <t>TOMADA DUPLA PARA LÓGICA RJ45, CAT.6, COM CAIXA PVC, EMBUTIR, COMPLETA</t>
  </si>
  <si>
    <t>CAIXA ENTERRADA ELÉTRICA RETANGULAR, EM CONCRETO PRÉ-MOLDADO,
FUNDO COM BRITA, DIMENSÕES INTERNAS: 0,4X0,4X0,4 M</t>
  </si>
  <si>
    <t>ELETRODUTO RÍGIDO ROSCÁVEL, PVC, DN 20 MM (1/2"), PARA CIRCUITOS
TERMINAIS, INSTALADO EM PAREDE - FORNECIMENTO E INSTALAÇÃO. AF_12/2015</t>
  </si>
  <si>
    <t>ELETRODUTO RÍGIDO ROSCÁVEL, PVC, DN 32 MM (1"), PARA CIRCUITOS
TERMINAIS, INSTALADO EM FORRO - FORNECIMENTO E INSTALAÇÃO. AF_12/2015</t>
  </si>
  <si>
    <t>FORNECIMENTO E INSTALAÇÃO DE ELETROCALHA METÁLICA 50 X 50 X 3000
MM (REF. VALEMAM OU SIMILAR)</t>
  </si>
  <si>
    <t>FORNECIMENTO E INSTALAÇÃO DE ELETROCALHA METÁLICA 100 X 50 X
3000 MM (REF. VALEMAM OU SIMILAR)</t>
  </si>
  <si>
    <t>FORNECIMENTO E INSTALAÇÃO DE ELETROCALHA METÁLICA 200 X 50 X
3000 MM (REF. VALEMAM OU SIMILAR)</t>
  </si>
  <si>
    <t>FORNECIMENTO E INSTALAÇÃO DE ELETROCALHA METÁLICA 75 X 50 X 3000
MM (REF. VALEMAM OU SIMILAR)</t>
  </si>
  <si>
    <t>MONITOR 42" - REF. 42LD460 LG OU SIMILAR</t>
  </si>
  <si>
    <t>FORNECIMENTO E MONTAGEM DE GUIA DE CABOS HORIZONTAIS FECHADO
DE CORPO DE AÇO SAE 1020, PROF.= 40MM.</t>
  </si>
  <si>
    <t>FORNECIMENTO  E  INSTALAÇÃO  DE  NO-BREAK  110/220V,  1.2  KVA  COM  03
SAIDAS 110V AC</t>
  </si>
  <si>
    <t>PATCH PANEL 24 PORTAS,  CATEGORIA 6  - FORNECIMENTO  E INSTALAÇÃO. AF_11/2019</t>
  </si>
  <si>
    <t>PATCH PANEL 48 PORTAS,  CATEGORIA 6  - FORNECIMENTO  E INSTALAÇÃO.
AF_11/2019</t>
  </si>
  <si>
    <t>REGUA (FILTRO DE LINHA ) COM 8 TOMADAS</t>
  </si>
  <si>
    <t>BLOCO TERMINAL PARA TELEFONE - 10 PARES - INSTALADO</t>
  </si>
  <si>
    <t>FORNECIMENTO E INSTALAÇÃO DE VOICE PAINEL 24 PORTAS CAT 6</t>
  </si>
  <si>
    <t>SWITCH  GERENCIÁVEL  48  PORTAS  RJ  45  100/1000  MBPS  E  4  PORTAS  SFP 100/1000, HP 1920S-48 JL382A OU SIMILAR EQUIVALENTE</t>
  </si>
  <si>
    <t>CABO    TELEFÔNICO    CI-50    20    PARES    INSTALADO    EM    ENTRADA    DE
EDIFICAÇÃO - FORNECIMENTO E INSTALAÇÃO. AF_11/2019</t>
  </si>
  <si>
    <t>QUADRO  DE  DISTRIBUICAO  PARA  TELEFONE  N.4,  60X60X12CM  EM  CHAPA METALICA,     DE     EMBUTIR,     SEM     ACESSORIOS,     PADRAO     TELEBRAS, FORNECIMENTO E INSTALAÇÃO. AF_11/2019</t>
  </si>
  <si>
    <t>CAMERA IP FULL HD, POE, 2MP, VIP 3220D/VIP 3220B FULL HD INTELBRAS OU
SIMILAR</t>
  </si>
  <si>
    <t>NVR  STAND  ALONE  16  CANAIS  COM  POE,  INTELBRAS  3116P  OU  SIMILAR,
FORNECIMENTO E INSTALAÇÃO, INCLUI HD 4 TB PARA CFTV</t>
  </si>
  <si>
    <t>BANDEJA PARA RACK 19", DESLIZANTE, PERFURADA</t>
  </si>
  <si>
    <t>ANTENA   PARABÓLICA   COM   CAPTADOR   DE   SINAIS   E   MODULADOR   DE ÁUDIO/VIDEO</t>
  </si>
  <si>
    <t>TOMADA PARA LÓGICA RJ45 NO PISO, PLACA DE METAL</t>
  </si>
  <si>
    <t>TOMADA DUPLA PARA LÓGICA NO PISO, METAL, RJ45</t>
  </si>
  <si>
    <t>TOMADA PARA ANTENA DE TV, COMPLETA</t>
  </si>
  <si>
    <t>CABO COAXIAL RG 06</t>
  </si>
  <si>
    <t>CAIXA ENTERRADA ELÉTRICA RETANGULAR, EM CONCRETO PRÉ-MOLDADO, FUNDO COM BRITA, DIMENSÕES INTERNAS: 0,3X0,3X0,3 M.</t>
  </si>
  <si>
    <t>CAIXA    ENTERRADA    PARA    INSTALAÇÕES    TELEFÔNICAS    TIPO    R1,   EM ALVENARIA    COM    BLOCOS    DE    CONCRETO,    DIMENSÕES    INTERNAS: 0,35X0,60X0,60 M, EXCLUINDO TAMPÃO. AF_12/2020</t>
  </si>
  <si>
    <t>TAMPA  PARA CAIXA  TIPO  R1,  EM FERRO  FUNDIDO,  DIMENSÕES  INTERNAS: 0,40 X 0,60 M - FORNECIMENTO E INSTALAÇÃO. AF_12/2020</t>
  </si>
  <si>
    <t>DETECTOR PORTAL DE ALTA SENSIBILIDADE REF. AS360T DA MINEORO OU SIMILAR</t>
  </si>
  <si>
    <t>FORNECIMENTO E INSTALAÇÃO DE CATRACAS ELETRÔNICAS, COM LEITOR DE PROXIMIDADE, DA PRIME OU SIMILAR, INCLUSIVE FRETE, TREINAMENTO, SOFTWARE, CARTÕES DE PROXIMIDADE E COFRE COLETOR</t>
  </si>
  <si>
    <t>FIO FLEXIVEL 2 X 2,5MM (PARALELO OU TORCIDO)</t>
  </si>
  <si>
    <t>ELETRODUTO RÍGIDO ROSCÁVEL, PVC, DN 20 MM (1/2"), PARA CIRCUITOS
TERMINAIS, INSTALADO EM FORRO - FORNECIMENTO E INSTALAÇÃO. AF_12/2015</t>
  </si>
  <si>
    <t>MICROFONE DINAMICO TIPO CARDIOIDE</t>
  </si>
  <si>
    <t>FORNECIMENTO E INSTALAÇÃO DE MINI RACK DE PAREDE 19" X 5U X 350MM</t>
  </si>
  <si>
    <t>PEDESTAL GOOSENECK COM MICROFONE E TECLA PTT REF:SM-102,
SANSARA OU SIMILAR (SONORIZAÇÃO)</t>
  </si>
  <si>
    <t>AMPLIFICADOR CICLOTRON DBK 4000 (OU SIMILAR) - FORNECIMENTO E
INSTALAÇÃO</t>
  </si>
  <si>
    <t>CABO BALANCEADO 2 X 0,30MM (PARA MICROFONE)</t>
  </si>
  <si>
    <t>CONECTOR XLR MACHO</t>
  </si>
  <si>
    <t>CAIXA ACUSTICA - SONOFLETOR 60 W</t>
  </si>
  <si>
    <t>PRÉ-AMPLIFICADOR GONGO PGH-3000 AMBIENCE LINE HAYONIK OU SIMILAR</t>
  </si>
  <si>
    <t>MESA DE SOM / MIXER 8 CANAIS C/ USB OMX 52 - ONEAL OU SIMILAR</t>
  </si>
  <si>
    <t>EXTINTOR DE PQS 4KG - FORNECIMENTO E INSTALACAO</t>
  </si>
  <si>
    <t>BOMBA PARA INCENDIO 7,5 HP - FORNECIMENTO E INSTALAÇÃO</t>
  </si>
  <si>
    <t>ADAPTADOR COM FLANGES LIVRES, PVC, SOLDÁVEL, DN 85 MM X 3 , INSTALADO EM RESERVAÇÃO DE ÁGUA DE EDIFICAÇÃO QUE POSSUA RESERVATÓRIO DE FIBRA/FIBROCIMENTO   FORNECIMENTO E INSTALAÇÃO.
AF_06/2016</t>
  </si>
  <si>
    <t>COTOVELO 45 GRAUS, EM FERRO GALVANIZADO, CONEXÃO ROSQUEADA, DN 65 (2 1/2”), INSTALADO EM RESERVAÇÃO DE ÁGUA DE EDIFICAÇÃO QUE POSSUA RESERVATÓRIO DE FIBRA/FIBROCIMENTO –FORNECIMENTO E
INSTALAÇÃO. AF_06/2016</t>
  </si>
  <si>
    <t>COTOVELO 90 GRAUS, EM FERRO GALVANIZADO, CONEXÃO ROSQUEADA, DN 65 (2 1/2”), INSTALADO EM RESERVAÇÃO DE ÁGUA DE EDIFICAÇÃO QUE POSSUA RESERVATÓRIO DE FIBRA/FIBROCIMENTO –FORNECIMENTO E
INSTALAÇÃO. AF_06/2016</t>
  </si>
  <si>
    <t>NIPLE,  DUPLO EM FERRO GALVANIZADO, DN 65 (2 1/2"), CONEXÃO ROSQUEADA, INSTALADO EM REDE DE ALIMENTAÇÃO PARA HIDRANTE - FORNECIMENTO E INSTALAÇÃO.
AF_12/2015</t>
  </si>
  <si>
    <t>TUBO DE AÇO GALVANIZADO COM COSTURA, CLASSE MÉDIA, CONEXÃO RANHURADA, DN 65 (2 1/2"), INSTALADO EM PRUMADAS - FORNECIMENTO E
INSTALAÇÃO. AF_12/2015</t>
  </si>
  <si>
    <t>TUBO DE AÇO GALVANIZADO COM COSTURA, CLASSE MÉDIA, CONEXÃO RANHURADA, DN 80 (3"), INSTALADO EM PRUMADAS - FORNECIMENTO E
INSTALAÇÃO. AF_12/2015</t>
  </si>
  <si>
    <t>TÊ, EM FERRO GALVANIZADO, DN 60 (2 1/2"), CONEXÃO ROSQUEADA, INSTALADO EM PRUMADAS - FORNECIMENTO E INSTALAÇÃO. AF_12/2015</t>
  </si>
  <si>
    <t>TÊ, EM FERRO GALVANIZADO, DN 80 (3"), CONEXÃO ROSQUEADA, INSTALADO EM PRUMADAS - FORNECIMENTO E INSTALAÇÃO. AF_12/2015</t>
  </si>
  <si>
    <t>LUMINÁRIA DE EMERGÊNCIA - FORNECIMENTO E INSTALAÇÃO. AF_11/2017</t>
  </si>
  <si>
    <t>PLACA DE SINALIZACAO, FOTOLUMINESCENTE, EM PVC , ROTA DE FUGA</t>
  </si>
  <si>
    <t>PLACA DE SINALIZACAO, FOTOLUMINESCENTE, 38X19 CM, EM PVC , COM SETA INDICATIVA DE SENTIDO (ESQUERDA OU DIREITA) DE SAÍDA DE EMERGÊNCIA</t>
  </si>
  <si>
    <t>PLACA DE SINALIZACAO, FOTOLUMINESCENTE, EM PVC , COM LOGOTIPO "HIDRANTE DE INCÊNDIO"</t>
  </si>
  <si>
    <t>PLACA DE SINALIZACAO, FOTOLUMINESCENTE, EM PVC , COM LOGOTIPO "EXTINTOR DE INCÊNDIO"</t>
  </si>
  <si>
    <t>ACIONADOR MANUAL (BOTOEIRA) "APERTE AQUI", P/INSTAL. INCENDIO - ENDEREÇÁVEL</t>
  </si>
  <si>
    <t>SIRENE AÚDIO-VISUAL 120DB PARA ALARME DE INCÊNDIO,ENDEREÇÁVEL</t>
  </si>
  <si>
    <t>SIRENE DE ALCANCE - 1.500M, 100A/220V, COM ESTROBO</t>
  </si>
  <si>
    <t>VÁLVULA DE FLUXO CONTÍNUO GALVANIZADA (P/ INCENDIO) 75MM</t>
  </si>
  <si>
    <t>VÁLVULA DE RETENÇÃO HORIZONTAL Ø 65MM (2.1/2") - FORNECIMENTO E
INSTALAÇÃO</t>
  </si>
  <si>
    <t>QUADRO DE COMANDO PARA 2 BOMBAS DE INCENDIO DE 7,5 CV, TRIFÁSICA, 380 VOLTS, COM CHAVE SELETORA, ACIONAMENTO MANUAL / AUTOMÁTICO</t>
  </si>
  <si>
    <t>CENTRAL DE ALARME E DETECÇÃO DE INCENDIO, CAPACIDADE: 8 LAÇOS,
COM 2 LINHAS, MOD.VR-8L, VERIN OU SIMILAR</t>
  </si>
  <si>
    <t>REGISTRO DE GAVETA BRUTO D= 65mm (2 1/2")</t>
  </si>
  <si>
    <t>REGISTRO DE GAVETA BRUTO D= 75mm (3")</t>
  </si>
  <si>
    <t>BARRA ANTIPANICO SIMPLES SEM CHAVE PARA UMA PORTA</t>
  </si>
  <si>
    <t>ELETRODUTO DE AÇO GALVANIZADO, CLASSE LEVE, DN 20 MM (3/4’), APARENTE, INSTALADO EM PAREDE - FORNECIMENTO E INSTALAÇÃO.
AF_11/2016_P</t>
  </si>
  <si>
    <t>HASTE DE ATERRAMENTO 5/8  PARA SPDA - FORNECIMENTO E INSTALAÇÃO</t>
  </si>
  <si>
    <t>CORDOALHA DE COBRE NU 35 MM², NÃO ENTERRADA, COM ISOLADOR - FORNECIMENTO E INSTALAÇÃO.</t>
  </si>
  <si>
    <t>CORDOALHA DE COBRE NU 50 MM², ENTERRADA, SEM ISOLADOR - FORNECIMENTO E INSTALAÇÃO.</t>
  </si>
  <si>
    <t>CAPTOR TIPO FRANKLIN PARA SPDA - FORNECIMENTO E INSTALAÇÃO.</t>
  </si>
  <si>
    <t>MASTRO PARA SPDA - FORNECIMENTO E INSTALAÇÃO.</t>
  </si>
  <si>
    <t>BASE METÁLICA PARA MASTRO 1 ½  PARA SPDA - FORNECIMENTO E INSTALAÇÃO.</t>
  </si>
  <si>
    <t>ELETRODUTO RÍGIDO ROSCÁVEL, PVC, DN 60 MM (2") - FORNECIMENTO E
INSTALAÇÃO.</t>
  </si>
  <si>
    <t>CAIXA DE INSPEÇÃO PARA ATERRAMENTO, CIRCULAR, EM POLIETILENO, DIÂMETRO INTERNO = 0,3 M.</t>
  </si>
  <si>
    <t>CAIXA DE EQUALIZAÇÃO P/ATERRAMENTO 20 X 20 X 10CM DE SOBREPOR P/11 TERMINAL DE PRESSAO C/BARRAMENTO (PARA-RAIO)</t>
  </si>
  <si>
    <t>TERMINAL AÉREO EM AÇO GALVANIZADO 3/8" X 50CM, COM FIXAÇÃO
HORIZONTAL</t>
  </si>
  <si>
    <t>CONECTOR EM LATAO TIPO MINIGAR PARA CABOS 16 -50 MM²- SPDA</t>
  </si>
  <si>
    <t>FORNECIMENTO E INSTALAÇÃO DE KIT GERADOR FOTOVOLTAICO
29,70KWP, INCLUINDO MÓDULOS, INVERSOR, CABOS, FIXAÇÃO E PROTEÇÃO</t>
  </si>
  <si>
    <t>FORRO EM DRYWALL, PARA AMBIENTES COMERCIAIS, INCLUSIVE
ESTRUTURA DE FIXAÇÃO.</t>
  </si>
  <si>
    <t>SANCA DE GESSO P/ FORRO ACARTONADO - FORNECIMENTO E MONTAGEM</t>
  </si>
  <si>
    <t>PAREDE COM PLACAS DE GESSO ACARTONADO (DRYWALL), PARA USO INTERNO, COM DUAS FACES SIMPLES E ESTRUTURA METÁLICA COM GUIAS SIMPLES, COM VÃOS</t>
  </si>
  <si>
    <t>LAVATÓRIO LOUÇA BRANCA SUSPENSO, 29,5 X 39CM OU EQUIVALENTE, PADRÃO POPULAR, INCLUSO SIFÃO TIPO GARRAFA EM PVC, VÁLVULA E ENGATE FLEXÍVEL 30CM EM PLÁSTICO E TORNEIRA CROMADA DE MESA, PADRÃO POPULAR - FORNECIMENTO E INSTALAÇÃO.</t>
  </si>
  <si>
    <t>VASO SANITÁRIO SIFONADO COM CAIXA ACOPLADA LOUÇA BRANCA - PADRÃO MÉDIO, INCLUSO ENGATE FLEXÍVEL EM METAL CROMADO, 1/2  X 40CM - FORNECIMENTO E INSTALAÇÃO</t>
  </si>
  <si>
    <t>BACIA TURCA (CELITE REF 003006), CAIXA DE DESCARGA DE EMBUTIR
(MONTANA) OU SIMILARES</t>
  </si>
  <si>
    <t>BARRA DE APOIO RETA, EM ACO INOX POLIDO, COMPRIMENTO 80CM</t>
  </si>
  <si>
    <t>BARRA DE APOIO RETA, EM ACO INOX POLIDO, COMPRIMENTO 40CM</t>
  </si>
  <si>
    <t>BANCADA GRANITO CINZA  150 X 60 CM, COM CUBA DE EMBUTIR DE AÇO, VÁLVULA AMERICANA EM METAL, SIFÃO FLEXÍVEL EM PVC, ENGATE FLEXÍVEL 30 CM, TORNEIRA CROMADA LONGA, DE PAREDE, 1/2”OU 3/4”, P/ COZINHA, PADRÃO POPULAR - FORNEC. E INSTALAÇÃO</t>
  </si>
  <si>
    <t>TORNEIRA CROMADA TUBO MÓVEL, DE MESA, 1/2”OU 3/4”, PARA PIA DE COZINHA, PADRÃO ALTO - FORNECIMENTO E INSTALAÇÃO</t>
  </si>
  <si>
    <t>TANQUE DE LOUÇA BRANCA COM COLUNA, 30L OU EQUIVALENTE, INCLUSO SIFÃO FLEXÍVEL EM PVC, VÁLVULA PLÁSTICA E TORNEIRA DE METAL CROMADO PADRÃO POPULAR - FORNECIMENTO E INSTALAÇÃO</t>
  </si>
  <si>
    <t>PAPELEIRA DE PAREDE EM METAL CROMADO SEM TAMPA, INCLUSO FIXAÇÃO</t>
  </si>
  <si>
    <t>PORTA TOALHA DE PAPEL - METALICO (INSTALADO)</t>
  </si>
  <si>
    <t>CHUVEIRO SIMPLES ARTICULADO, DE METAL CROMADO, (DECA REF1995), C/ REGISTRO DE PRESSÃO (DECA LINHA C40 REF1416) OU SIMILARES</t>
  </si>
  <si>
    <t>ASSENTO SANITÁRIO CONVENCIONAL - FORNECIMENTO E INSTALACAO</t>
  </si>
  <si>
    <t>REVESTIMENTO METÁLICO EM ALUMÍNIO COMPOSTO (ALUCOBOND), E=0,3MM, PINTURA KAYNAR 500 COMPOSTA POR SEIS CAMADAS, INCLUSIVE ESTRUTURA METÁLICA AUXILIAR EM PERFIL DE VIGA "U" DE 2" -
FORNECIMENTO E MONTAGEM</t>
  </si>
  <si>
    <t>FORRO EM RÉGUAS DE PVC, LISO, PARA AMBIENTES RESIDENCIAIS,
INCLUSIVE ESTRUTURA DE FIXAÇÃO.</t>
  </si>
  <si>
    <t>BANCADA DE GRANITO BRANCO CEARÁ E=2,0 cm</t>
  </si>
  <si>
    <t>GRADIL NYLOFOR3D, MALHA 20X5CM, Ø 5MM 250X203 CM, BELGO OU SIMILAR, INCLUSIVE POSTES (SECÇÃO 60X40MM E H=2,60M) E ACESSÓRIOS</t>
  </si>
  <si>
    <t>IMPERMEABILIZAÇÃO DE SUPERFÍCIE COM MANTA ASFÁLTICA, UMA
CAMADA, INCLUSIVE APLICAÇÃO DE PRIMER ASFÁLTICO, E=3MM.</t>
  </si>
  <si>
    <t>ESCADA DE FERRO COM GUARDA CORPO</t>
  </si>
  <si>
    <t>GUARDA-CORPO EM TUBO DE AÇO INOX Ø=1 1/2", DUPLO, COM MONTANTES
E FECHAMENTO EM TUBO INOX Ø=1 1/2", H=96CM, C/ACABAMENTO POLIDO, P/FIXAÇÃO EM PISO</t>
  </si>
  <si>
    <t>CORRIMÃO EM AÇO INOX, ESCOVADO, D=1 1/2"</t>
  </si>
  <si>
    <t>SOLEIRA EM GRANITO BRANCO CEARA, LARGURA 15 CM, ESPESSURA 2,0
CM</t>
  </si>
  <si>
    <t>FORNECIMENTO E INSTALAÇÃO DE ELEVADOR ELÉTRICO SOCIAL PARA 08 PASSAGEIROS OU 600KG, COM 02 PARADAS, PAINEIS E TETO EM AÇO ESCOVADO, CORRIMÃO TUBULAR, PORTAS AÇO INOX</t>
  </si>
  <si>
    <t>PLACA DE INDICATIVA EM ACRÍLICO E ADESIVO, COM SINALIZAÇÃO PARA
DEFICIENTES, DIM.: 12 X 30 CM</t>
  </si>
  <si>
    <t>TANQUE DE MÁRMORE SINTÉTICO SUSPENSO, 22L OU EQUIVALENTE, INCLUSO SIFÃO TIPO GARRAFA EM PVC, VÁLVULA PLÁSTICA E TORNEIRA DE PLÁSTICO - FORNECIMENTO E INSTALAÇÃO</t>
  </si>
  <si>
    <t>PLANTIO DE GRAMA EM PLACAS</t>
  </si>
  <si>
    <t>KIT DE AUTOMATIZAÇÃO DE PORTÃO, INCLUSO: FERRAGENS (VIGA U, ROLDANAS COM PINO, CABO DE AÇO, CHAPA E MONTANTE, ETC.) E MOTOR PPA 1/4 CV OU SIMILAR- 220V</t>
  </si>
  <si>
    <t>PEITORIL EM GRANITO BRANCO CEARÁ, LARGURA DE 22CM, ESP=2CM</t>
  </si>
  <si>
    <t>LETREIRO AÇO INOX , H= 15CM - DIZERES: "DES. ARIMATEIA TITO" E
"WALTER DE CARVALHO MIRANDA" (UN)</t>
  </si>
  <si>
    <t>LETREIRO AÇO INOX , H= 20CM - DIZERES: "FÓRUM E JUIZADO ESPECIAL DA
COMARCA DE BARRAS" (UN)</t>
  </si>
  <si>
    <t>PLACA DE INAUGURAÇÃO DE OBRA EM ALUMÍNIO 0,60 X 0,80 M</t>
  </si>
  <si>
    <t>ALVENARIA DE VEDAÇÃO DE BLOCOS CERÂMICOS FURADOS NA HORIZONTAL DE 14X9X19CM (ESPESSURA 14CM, BLOCO DEITADO) DE PAREDES COM ÁREA LÍQUIDA MENOR QUE 6M² SEM VÃOS E ARGAMASSA DE ASSENTAMENTO COM PREPARO EM BETONEIRA</t>
  </si>
  <si>
    <t>CONCRETO FCK = 20MPA, TRAÇO 1:2,7:3 (CIMENTO/ AREIA MÉDIA/ BRITA 1) - PREPARO MECÂNICO COM BETONEIRA 400 L.</t>
  </si>
  <si>
    <t>ARMAÇÃO DE BLOCO, VIGA BALDRAME OU SAPATA UTILIZANDO AÇO CA-50 DE 6,3MM - MONTAGEM.</t>
  </si>
  <si>
    <t>ARMAÇÃO DE BLOCO, VIGA BALDRAME OU SAPATA UTILIZANDO AÇO CA-50 DE 8 MM - MONTAGEM.</t>
  </si>
  <si>
    <t>ARMAÇÃO DE BLOCO, VIGA BALDRAME OU SAPATA UTILIZANDO AÇO CA-50 DE 10 MM - MONTAGEM.</t>
  </si>
  <si>
    <t>ARMAÇÃO DE BLOCO, VIGA BALDRAME OU SAPATA UTILIZANDO AÇO CA-50 DE 12,5MM - MONTAGEM.</t>
  </si>
  <si>
    <t>ARMAÇÃO DE BLOCO, VIGA BALDRAME OU SAPATA UTILIZANDO AÇO CA-50 DE 16 MM - MONTAGEM.</t>
  </si>
  <si>
    <t>ARMAÇÃO DE BLOCO, VIGA BALDRAME OU SAPATA UTILIZANDO AÇO CA-50 DE 20 MM - MONTAGEM.</t>
  </si>
  <si>
    <t>FABRICAÇÃO, MONTAGEM E DESMONTAGEM DE FÔRMA PARA SAPATA, EM MADEIRA SERRADA, E=25 MM, 4 UTILIZAÇÕES.</t>
  </si>
  <si>
    <t>FABRICAÇÃO, MONTAGEM E DESMONTAGEM DE FÔRMA PARA VIGA BALDRAME, EM MADEIRA SERRADA, E=25 MM, 4 UTILIZAÇÕES.</t>
  </si>
  <si>
    <t>CONCRETO FCK = 25MPA, TRAÇO 1:2,3:2,7 (CIMENTO/ AREIA MÉDIA/ BRITA 1) - PREPARO MECÂNICO COM BETONEIRA 400 L.</t>
  </si>
  <si>
    <t>ARMAÇÃO DE PILAR OU VIGA DE UMA ESTRUTURA CONVENCIONAL DE CONCRETO ARMADO EM UMA EDIFICAÇÃO TÉRREA OU SOBRADO
UTILIZANDO AÇO CA-50 DE 16 MM - MONTAGEM.</t>
  </si>
  <si>
    <t>MONTAGEM E DESMONTAGEM DE FÔRMA DE VIGA, ESCORAMENTO METÁLICO, PÉ-DIREITO SIMPLES, EM CHAPA DE MADEIRA PLASTIFICADA, 18 UTILIZAÇÕES.</t>
  </si>
  <si>
    <t>JANELA DE ALUMÍNIO MAXIM-AR, FIXAÇÃO COM ARGAMASSA, COM VIDROS, PADRONIZADA.</t>
  </si>
  <si>
    <t>PORTA EM ALUMÍNIO DE ABRIR TIPO VENEZIANA COM GUARNIÇÃO, FIXAÇÃO COM PARAFUSOS - FORNECIMENTO E INSTALAÇÃO.</t>
  </si>
  <si>
    <t>FORNECIMENTO E INSTALAÇÃO DE FACHADA EM PELE DE VIDRO, EM VIDRO LAMINADO 3+3 REFLETIVO</t>
  </si>
  <si>
    <t>TRAMA DE AÇO COMPOSTA POR TERÇAS PARA TELHADOS DE ATÉ 2 ÁGUAS PARA TELHA ONDULADA DE FIBROCIMENTO, METÁLICA, PLÁSTICA OU TERMOACÚSTICA, INCLUSO TRANSPORTE VERTICAL</t>
  </si>
  <si>
    <t>TELHAMENTO COM TELHA METÁLICA TERMOACÚSTICA E = 30 MM, COM ATÉ 2 ÁGUAS, INCLUSO IÇAMENTO.</t>
  </si>
  <si>
    <t>CALHA EM CHAPA DE AÇO GALVANIZADO NÚMERO 24, DESENVOLVIMENTO DE 100 CM, INCLUSO TRANSPORTE VERTICAL.</t>
  </si>
  <si>
    <t>MASSA ÚNICA, PARA RECEBIMENTO DE PINTURA, EM ARGAMASSA TRAÇO 1:2:8, PREPARO MECÂNICO COM BETONEIRA 400L, APLICADA MANUALMENTE EM FACES INTERNAS DE PAREDES, ESPESSURA DE 20MM, COM EXECUÇÃO DE TALISCAS</t>
  </si>
  <si>
    <t>REVESTIMENTO CERÂMICO PARA PISO COM PLACAS TIPO PORCELANATO DE DIMENSÕES 60X60 CM APLICADA EM AMBIENTES DE ÁREA MAIOR QUE 10M²</t>
  </si>
  <si>
    <t>PISO TÁTIL DIRECIONAL E/OU ALERTA, EM BORRACHA, P/DEFICIENTES VISUAIS, DIMENSÕES 25X25CM, APLICADO, REJUNTADO, EXCLUSIVE REGULARIZAÇÃO DE BASE</t>
  </si>
  <si>
    <t>APLICAÇÃO MANUAL DE PINTURA COM TINTA LÁTEX ACRÍLICA EM PAREDES, DUAS DEMÃOS.</t>
  </si>
  <si>
    <t>TUBO, PVC, SOLDÁVEL, DN 25MM, INSTALADO EM RAMAL OU SUB-RAMAL DE ÁGUA - FORNECIMENTO E INSTALAÇÃO.</t>
  </si>
  <si>
    <t>TUBO, PVC, SOLDÁVEL, DN 32MM, INSTALADO EM RAMAL OU SUB-RAMAL DE ÁGUA - FORNECIMENTO E INSTALAÇÃO.</t>
  </si>
  <si>
    <t>TUBO, PVC, SOLDÁVEL, DN 20MM, INSTALADO EM RAMAL DE DISTRIBUIÇÃO DE ÁGUA - FORNECIMENTO E INSTALAÇÃO.</t>
  </si>
  <si>
    <t>JOELHO 90 GRAUS, PVC, SOLDÁVEL, DN 40MM, INSTALADO EM PRUMADA DE ÁGUA - FORNECIMENTO E INSTALAÇÃO.</t>
  </si>
  <si>
    <t>JOELHO 90 GRAUS, PVC, SOLDÁVEL, DN 50MM, INSTALADO EM PRUMADA DE ÁGUA - FORNECIMENTO E INSTALAÇÃO.</t>
  </si>
  <si>
    <t>JOELHO 90 GRAUS, PVC, SOLDÁVEL, DN 20MM, INSTALADO EM PRUMADA DE ÁGUA - FORNECIMENTO E INSTALAÇÃO.</t>
  </si>
  <si>
    <t>LUVA, PVC, SOLDÁVEL, DN 25MM, INSTALADO EM RAMAL OU SUB-RAMAL DE ÁGUA- FORNECIMENTO E INSTALAÇÃO.</t>
  </si>
  <si>
    <t>LUVA SOLDÁVEL E COM ROSCA, PVC, SOLDÁVEL, DN 25MM X 3/4,
INSTALADO EM PRUMADA DE ÁGUA - FORNECIMENTO E INSTALAÇÃO.</t>
  </si>
  <si>
    <t>ADAPTADOR CURTO COM BOLSA E ROSCA PARA REGISTRO, PVC, SOLDÁVEL, DN 32MM X 1, INSTALADO EM RAMAL OU SUB-RAMAL DE ÁGUA - FORNECIMENTO E INSTALAÇÃO. AF_12/2014</t>
  </si>
  <si>
    <t>ADAPTADOR CURTO COM BOLSA E ROSCA PARA REGISTRO, PVC, SOLDÁVEL, DN 25MM X 3/4, INSTALADO EM RAMAL OU SUB-RAMAL DE ÁGUA - FORNECIMENTO E INSTALAÇÃO. AF_12/2014</t>
  </si>
  <si>
    <t>REGISTRO DE GAVETA BRUTO, LATÃO, ROSCÁVEL, 1 1/2”, COM ACABAMENTO E CANOPLA CROMADOS, INSTALADO EM RESERVAÇÃO DE ÁGUA DE EDIFICAÇÃO QUE POSSUA RESERVATÓRIO DE FIBRA/FIBROCIMENTO – FORNECIMENTO E INSTALAÇÃO.</t>
  </si>
  <si>
    <t>REGISTRO DE GAVETA BRUTO, LATÃO, ROSCÁVEL, 1 1/4”, COM ACABAMENTO E CANOPLA CROMADOS, INSTALADO EM RESERVAÇÃO DE ÁGUA DE EDIFICAÇÃO QUE POSSUA RESERVATÓRIO DE FIBRA/FIBROCIMENTO – FORNECIMENTO E INSTALAÇÃO.</t>
  </si>
  <si>
    <t>REGISTRO DE GAVETA BRUTO, LATÃO, ROSCÁVEL, 1 1/2”, COM ACABAMENTO E CANOPLA CROMADOS, INSTALADO EM RESERVAÇÃO DE ÁGUA DE EDIFICAÇÃO QUE POSSUA RESERVATÓRIO DE FIBRA/FIBROCIMENTO – FORNECIMENTO E INSTALAÇÃO. AF_06/2016</t>
  </si>
  <si>
    <t>TANQUE SÉPTICO RETANGULAR, EM ALVENARIA COM TIJOLOS CERÂMICOS MACIÇOS, DIMENSÕES INTERNAS: 1,6 X 4,4 X 1,8 M, VOLUME ÚTIL: 9856 L (PARA 68 CONTRIBUINTES). AF_05/2018</t>
  </si>
  <si>
    <t>TUBO PVC, SÉRIE R, ÁGUA PLUVIAL, DN 100 MM, FORNECIDO E INSTALADO EM CONDUTORES VERTICAIS DE ÁGUAS PLUVIAIS.</t>
  </si>
  <si>
    <t>CABO DE COBRE FLEXÍVEL ISOLADO, 10 MM², ANTI-CHAMA 0,6/1,0 KV, PARA DISTRIBUIÇÃO - FORNECIMENTO E INSTALAÇÃO.</t>
  </si>
  <si>
    <t>CABO DE COBRE FLEXÍVEL ISOLADO, 2,5 MM², ANTI-CHAMA 450/750 V, PARA CIRCUITOS TERMINAIS - FORNECIMENTO E INSTALAÇÃO.</t>
  </si>
  <si>
    <t>TOMADA BAIXA DE EMBUTIR (1 MÓDULO), 2P+T 10 A, INCLUINDO SUPORTE E PLACA - FORNECIMENTO E INSTALAÇÃO.</t>
  </si>
  <si>
    <t>TOMADA MÉDIA DE EMBUTIR (1 MÓDULO), 2P+T 20 A, INCLUINDO SUPORTE E PLACA - FORNECIMENTO E INSTALAÇÃO.</t>
  </si>
  <si>
    <t>TOMADA BAIXA DE EMBUTIR (2 MÓDULO), 2P+T 10 A, INCLUINDO SUPORTE E PLACA - FORNECIMENTO E INSTALAÇÃO.</t>
  </si>
  <si>
    <t>ELETRODUTO RÍGIDO ROSCÁVEL, PVC, DN 75 MM (2.1/2") - FORNECIMENTO E INSTALAÇÃO. AF_12/2018</t>
  </si>
  <si>
    <t>SENSOR DE PRESENÇA COM FOTOCÉLULA, FIXAÇÃO EM TETO - 
FORNECIMENTO E INSTALAÇÃO. AF_02/2020</t>
  </si>
  <si>
    <t>ARRUELA EM ACO GALVANIZADO, DIAMETRO EXTERNO = 35MM, ESPESSURA = 3MM,DIAMETRO DO FURO= 18MM</t>
  </si>
  <si>
    <t>TUBO, PVC, SOLDÁVEL, DN 32MM, INSTALADO EM RAMAL OU SUB-RAMAL DE ÁGUA - FORNECIMENTO E INSTALAÇÃO. AF_12/2015</t>
  </si>
  <si>
    <t>CABO DE COBRE PP CORDPLAST 3 X 2,5 MM2, 450/750V - FORNECIMENTO E INSTALAÇÃO</t>
  </si>
  <si>
    <t>FORNECIMENTO DE AR CONDICIONADO TIPO SPLIT PISO/TETO 36.000 BTU'S (EVAPORADORA E CONDENSADORA)</t>
  </si>
  <si>
    <t>FORNECIMENTO DE AR CONDICIONADO TIPO SPLIT PISO/TETO 48.000 BTU'S (EVAPORADORA E CONDENSADORA)</t>
  </si>
  <si>
    <t>FORNECIMENTO E INSTALAÇÃO DE ELETROCALHA METÁLICA 75 X 50 X 3000 MM (REF. VALEMAM OU SIMILAR)</t>
  </si>
  <si>
    <t>FORNECIMENTO  E  INSTALAÇÃO  DE  NO-BREAK  110/220V,  1.2  KVA  COM  03 SAIDAS 110V AC</t>
  </si>
  <si>
    <t>PATCH PANEL 48 PORTAS,  CATEGORIA 6  - FORNECIMENTO  E INSTALAÇÃO. AF_11/2019</t>
  </si>
  <si>
    <t>CABO    TELEFÔNICO    CI-50    20    PARES    INSTALADO    EM    ENTRADA    DE EDIFICAÇÃO - FORNECIMENTO E INSTALAÇÃO. AF_11/2019</t>
  </si>
  <si>
    <t>NVR  STAND  ALONE  16  CANAIS  COM  POE,  INTELBRAS  3116P  OU  SIMILAR, FORNECIMENTO E INSTALAÇÃO, INCLUI HD 4 TB PARA CFTV</t>
  </si>
  <si>
    <t>ADAPTADOR COM FLANGES LIVRES, PVC, SOLDÁVEL, DN 85 MM X 3 , INSTALADO EM RESERVAÇÃO DE ÁGUA DE EDIFICAÇÃO QUE POSSUA RESERVATÓRIO DE FIBRA/FIBROCIMENTO   FORNECIMENTO E INSTALAÇÃO.</t>
  </si>
  <si>
    <t>COTOVELO 45 GRAUS, EM FERRO GALVANIZADO, CONEXÃO ROSQUEADA, DN 65 (2 1/2”), INSTALADO EM RESERVAÇÃO DE ÁGUA DE EDIFICAÇÃO QUE POSSUA RESERVATÓRIO DE FIBRA/FIBROCIMENTO –FORNECIMENTO E INSTALAÇÃO. AF_06/2016</t>
  </si>
  <si>
    <t>COTOVELO 90 GRAUS, EM FERRO GALVANIZADO, CONEXÃO ROSQUEADA, DN 65 (2 1/2”), INSTALADO EM RESERVAÇÃO DE ÁGUA DE EDIFICAÇÃO QUE POSSUA RESERVATÓRIO DE FIBRA/FIBROCIMENTO –FORNECIMENTO E INSTALAÇÃO. AF_06/2016</t>
  </si>
  <si>
    <t>NIPLE,  DUPLO EM FERRO GALVANIZADO, DN 65 (2 1/2"), CONEXÃO ROSQUEADA, INSTALADO EM REDE DE ALIMENTAÇÃO PARA HIDRANTE - FORNECIMENTO E INSTALAÇÃO.</t>
  </si>
  <si>
    <t>TUBO DE AÇO GALVANIZADO COM COSTURA, CLASSE MÉDIA, CONEXÃO RANHURADA, DN 65 (2 1/2"), INSTALADO EM PRUMADAS - FORNECIMENTO E INSTALAÇÃO. AF_12/2015</t>
  </si>
  <si>
    <t>GUARDA-CORPO EM TUBO DE AÇO INOX Ø=1 1/2", DUPLO, COM MONTANTES E FECHAMENTO EM TUBO INOX Ø=1 1/2", H=96CM, C/ACABAMENTO POLIDO, P/FIXAÇÃO EM PISO</t>
  </si>
  <si>
    <t>LETREIRO AÇO INOX , H= 20CM - DIZERES: "FÓRUM E JUIZADO ESPECIAL DA COMARCA DE BARRAS" (UN)</t>
  </si>
  <si>
    <t>ESCAVAÇÃO MANUAL PARA BLOCO DE COROAMENTO OU SAPATA, COM PREVISÃO DE FÔRMA.</t>
  </si>
  <si>
    <t>ESCAVAÇÃO MANUAL DE VALA PARA VIGA BALDRAME, COM PREVISÃO DE FÔRMA.</t>
  </si>
  <si>
    <t>ARMAÇÃO DE ESCADA, COM 2 LANCES, DE UMA ESTRUTURA CONVENCIONAL DE CONCRETO ARMADO UTILIZANDO AÇO CA-50 DE 6,3 MM - MONTAGEM.</t>
  </si>
  <si>
    <t>EXECUÇÃO DE SANITÁRIO E VESTIÁRIO EM CANTEIRO DE OBRA EM CHAPA DE MADEIRA COMPENSADA, NÃO INCLUSO MOBILIÁRIO.</t>
  </si>
  <si>
    <t>DESTOCAMENTO DE ÁRVORES DE PORTE MÉDIO E RAÍZES PROFUNDAS, EM AUXÍLIO MECÂNICO</t>
  </si>
  <si>
    <t>DEMOLIÇÃO DE ALVENARIA DE BLOCO FURADO, DE FORMA MANUAL, SEM REAPROVEITAMENTO.</t>
  </si>
  <si>
    <t>REMOÇÃO DE FORRO DE GESSO, DE FORMA MANUAL, SEM REAPROVEITAMENTO.</t>
  </si>
  <si>
    <t xml:space="preserve">CARGA E DESCARGA MECANIZADAS DE ENTULHO EM CAMINHAO
BASCULANTE 6 M3 </t>
  </si>
  <si>
    <t>COBOGO CERAMICO (ELEMENTO VAZADO), 9X20X20CM, ASSENTADO COM ARGAMASSA TRACO 1:4 DE CIMENTO E AREIA</t>
  </si>
  <si>
    <t>CAIXA SIFONADA, PVC, DN 100 X 100 X 50 MM, JUNTA ELÁSTICA, FORNECIDA E INSTALADA EM RAMAL DE DESCARGA OU EM RAMAL DE ESGOTO SANITÁRIO.</t>
  </si>
  <si>
    <t>LUVA SIMPLES, PVC, SERIE NORMAL, ESGOTO PREDIAL, DN 40 MM, JUNTA
SOLDÁVEL, FORNECIDO E INSTALADO EM RAMAL DE DESCARGA OU RAMAL DE ESGOTO SANITÁRIO.</t>
  </si>
  <si>
    <t>COMPOSIÇÃO DO BDI PARA SERVIÇOS</t>
  </si>
  <si>
    <t>COMPONENTE DO BDI</t>
  </si>
  <si>
    <t>CUSTO</t>
  </si>
  <si>
    <t>S+R</t>
  </si>
  <si>
    <t>SEGURO + GARANTIA</t>
  </si>
  <si>
    <t>RISCO</t>
  </si>
  <si>
    <t>DF</t>
  </si>
  <si>
    <t>DESPESAS FINANCEIRAS</t>
  </si>
  <si>
    <t>AC</t>
  </si>
  <si>
    <t>ADMINISTRAÇÃO CENTRAL</t>
  </si>
  <si>
    <t>L</t>
  </si>
  <si>
    <t>LUCRO</t>
  </si>
  <si>
    <t>I</t>
  </si>
  <si>
    <t>TRIBUTOS (PIS, ISS, COFINS E CPRB)</t>
  </si>
  <si>
    <t>5.1</t>
  </si>
  <si>
    <t>5.2</t>
  </si>
  <si>
    <t>ISS</t>
  </si>
  <si>
    <t>5.3</t>
  </si>
  <si>
    <t>5.4</t>
  </si>
  <si>
    <t>CPRB (INSS)</t>
  </si>
  <si>
    <t>TOTAL</t>
  </si>
  <si>
    <t xml:space="preserve">(*)BDI ADOTADO = </t>
  </si>
  <si>
    <t>Considerações:</t>
  </si>
  <si>
    <t>Acórdão nº 2622/2013 - TCU /Plenário</t>
  </si>
  <si>
    <r>
      <t xml:space="preserve">(*) </t>
    </r>
    <r>
      <rPr>
        <b/>
        <sz val="11"/>
        <rFont val="Times New Roman"/>
        <family val="1"/>
      </rPr>
      <t>BDI (%) = (((1+(AC+S+R+G))*(1+DF)*(1+L)/(1-I))-1)*100</t>
    </r>
  </si>
  <si>
    <t>* Considerando a Lei nº 12.844/2013 e Acórdão 2293/2013-TCU -Plenário  (Desoneração da Folha de Pagamento)</t>
  </si>
  <si>
    <t>26,47%       18,68%</t>
  </si>
  <si>
    <t>26,47% - 18,68%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</si>
</sst>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sz val="2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7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9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8" fillId="0" borderId="0"/>
    <xf numFmtId="0" fontId="23" fillId="0" borderId="0"/>
  </cellStyleXfs>
  <cellXfs count="249">
    <xf numFmtId="0" fontId="0" fillId="0" borderId="0" xfId="0"/>
    <xf numFmtId="0" fontId="7" fillId="0" borderId="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vertical="top" wrapText="1" indent="3"/>
    </xf>
    <xf numFmtId="4" fontId="8" fillId="0" borderId="9" xfId="0" applyNumberFormat="1" applyFont="1" applyFill="1" applyBorder="1" applyAlignment="1">
      <alignment horizontal="right" vertical="center" shrinkToFit="1"/>
    </xf>
    <xf numFmtId="10" fontId="8" fillId="0" borderId="9" xfId="0" applyNumberFormat="1" applyFont="1" applyFill="1" applyBorder="1" applyAlignment="1">
      <alignment horizontal="right" vertical="center" shrinkToFit="1"/>
    </xf>
    <xf numFmtId="10" fontId="8" fillId="0" borderId="9" xfId="0" applyNumberFormat="1" applyFont="1" applyFill="1" applyBorder="1" applyAlignment="1">
      <alignment horizontal="right" vertical="top" shrinkToFit="1"/>
    </xf>
    <xf numFmtId="10" fontId="8" fillId="0" borderId="5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horizontal="right" vertical="center" shrinkToFit="1"/>
    </xf>
    <xf numFmtId="10" fontId="8" fillId="0" borderId="21" xfId="0" applyNumberFormat="1" applyFont="1" applyFill="1" applyBorder="1" applyAlignment="1">
      <alignment vertical="center" shrinkToFit="1"/>
    </xf>
    <xf numFmtId="10" fontId="8" fillId="0" borderId="22" xfId="0" applyNumberFormat="1" applyFont="1" applyFill="1" applyBorder="1" applyAlignment="1">
      <alignment horizontal="right" vertical="center" shrinkToFit="1"/>
    </xf>
    <xf numFmtId="43" fontId="9" fillId="0" borderId="9" xfId="1" applyFont="1" applyFill="1" applyBorder="1" applyAlignment="1">
      <alignment horizontal="left" vertical="top" indent="2" shrinkToFit="1"/>
    </xf>
    <xf numFmtId="44" fontId="6" fillId="0" borderId="9" xfId="2" applyFont="1" applyFill="1" applyBorder="1" applyAlignment="1">
      <alignment horizontal="right" vertical="top" wrapText="1"/>
    </xf>
    <xf numFmtId="44" fontId="6" fillId="0" borderId="9" xfId="0" applyNumberFormat="1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4" fontId="8" fillId="0" borderId="34" xfId="0" applyNumberFormat="1" applyFont="1" applyFill="1" applyBorder="1" applyAlignment="1">
      <alignment horizontal="right" vertical="center" shrinkToFit="1"/>
    </xf>
    <xf numFmtId="10" fontId="8" fillId="0" borderId="34" xfId="0" applyNumberFormat="1" applyFont="1" applyFill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wrapText="1"/>
    </xf>
    <xf numFmtId="44" fontId="6" fillId="0" borderId="34" xfId="2" applyFont="1" applyFill="1" applyBorder="1" applyAlignment="1">
      <alignment horizontal="right" vertical="top" wrapText="1"/>
    </xf>
    <xf numFmtId="44" fontId="6" fillId="0" borderId="34" xfId="0" applyNumberFormat="1" applyFont="1" applyFill="1" applyBorder="1" applyAlignment="1">
      <alignment horizontal="right" vertical="top" wrapText="1"/>
    </xf>
    <xf numFmtId="0" fontId="7" fillId="0" borderId="40" xfId="0" applyFont="1" applyFill="1" applyBorder="1" applyAlignment="1">
      <alignment horizontal="left" vertical="center" wrapText="1"/>
    </xf>
    <xf numFmtId="10" fontId="9" fillId="0" borderId="40" xfId="0" applyNumberFormat="1" applyFont="1" applyFill="1" applyBorder="1" applyAlignment="1">
      <alignment horizontal="right" vertical="top" shrinkToFit="1"/>
    </xf>
    <xf numFmtId="10" fontId="9" fillId="0" borderId="41" xfId="0" applyNumberFormat="1" applyFont="1" applyFill="1" applyBorder="1" applyAlignment="1">
      <alignment horizontal="right" vertical="top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43" fontId="4" fillId="0" borderId="4" xfId="1" applyFont="1" applyFill="1" applyBorder="1" applyAlignment="1">
      <alignment horizontal="right" vertical="top" wrapText="1"/>
    </xf>
    <xf numFmtId="43" fontId="3" fillId="0" borderId="4" xfId="1" applyFont="1" applyFill="1" applyBorder="1" applyAlignment="1">
      <alignment horizontal="right" vertical="top" wrapText="1"/>
    </xf>
    <xf numFmtId="43" fontId="3" fillId="0" borderId="4" xfId="1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21" fillId="0" borderId="49" xfId="0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49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7" fillId="0" borderId="50" xfId="0" applyFont="1" applyFill="1" applyBorder="1"/>
    <xf numFmtId="0" fontId="17" fillId="0" borderId="51" xfId="0" applyFont="1" applyFill="1" applyBorder="1"/>
    <xf numFmtId="0" fontId="17" fillId="0" borderId="52" xfId="0" applyFont="1" applyFill="1" applyBorder="1"/>
    <xf numFmtId="0" fontId="11" fillId="0" borderId="5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/>
    <xf numFmtId="10" fontId="10" fillId="0" borderId="45" xfId="1" applyNumberFormat="1" applyFont="1" applyFill="1" applyBorder="1"/>
    <xf numFmtId="0" fontId="23" fillId="0" borderId="43" xfId="0" applyFont="1" applyFill="1" applyBorder="1" applyAlignment="1">
      <alignment horizontal="center"/>
    </xf>
    <xf numFmtId="0" fontId="23" fillId="0" borderId="44" xfId="0" applyFont="1" applyFill="1" applyBorder="1"/>
    <xf numFmtId="10" fontId="23" fillId="0" borderId="45" xfId="3" applyNumberFormat="1" applyFont="1" applyFill="1" applyBorder="1"/>
    <xf numFmtId="10" fontId="23" fillId="0" borderId="45" xfId="1" applyNumberFormat="1" applyFont="1" applyFill="1" applyBorder="1"/>
    <xf numFmtId="10" fontId="10" fillId="0" borderId="48" xfId="1" applyNumberFormat="1" applyFont="1" applyFill="1" applyBorder="1"/>
    <xf numFmtId="10" fontId="23" fillId="0" borderId="0" xfId="4" applyNumberFormat="1" applyFont="1" applyFill="1"/>
    <xf numFmtId="10" fontId="10" fillId="0" borderId="52" xfId="1" applyNumberFormat="1" applyFont="1" applyFill="1" applyBorder="1"/>
    <xf numFmtId="10" fontId="23" fillId="0" borderId="48" xfId="1" applyNumberFormat="1" applyFont="1" applyFill="1" applyBorder="1"/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5" fillId="0" borderId="0" xfId="5" applyFont="1" applyAlignment="1">
      <alignment horizontal="center" vertical="center"/>
    </xf>
    <xf numFmtId="0" fontId="25" fillId="0" borderId="0" xfId="5" applyFont="1" applyAlignment="1">
      <alignment horizontal="left" vertical="center"/>
    </xf>
    <xf numFmtId="49" fontId="25" fillId="0" borderId="0" xfId="5" applyNumberFormat="1" applyFont="1" applyAlignment="1">
      <alignment horizontal="left" vertical="center"/>
    </xf>
    <xf numFmtId="0" fontId="24" fillId="3" borderId="57" xfId="5" applyFont="1" applyFill="1" applyBorder="1" applyAlignment="1">
      <alignment horizontal="center" vertical="center"/>
    </xf>
    <xf numFmtId="0" fontId="24" fillId="3" borderId="61" xfId="5" applyFont="1" applyFill="1" applyBorder="1" applyAlignment="1">
      <alignment horizontal="center" vertical="center"/>
    </xf>
    <xf numFmtId="0" fontId="24" fillId="3" borderId="62" xfId="5" applyFont="1" applyFill="1" applyBorder="1" applyAlignment="1">
      <alignment horizontal="center" vertical="center"/>
    </xf>
    <xf numFmtId="0" fontId="25" fillId="0" borderId="66" xfId="5" applyFont="1" applyBorder="1" applyAlignment="1">
      <alignment horizontal="center" vertical="center"/>
    </xf>
    <xf numFmtId="2" fontId="25" fillId="0" borderId="67" xfId="5" applyNumberFormat="1" applyFont="1" applyBorder="1" applyAlignment="1">
      <alignment horizontal="center" vertical="center"/>
    </xf>
    <xf numFmtId="0" fontId="25" fillId="0" borderId="68" xfId="5" applyFont="1" applyBorder="1" applyAlignment="1">
      <alignment horizontal="center" vertical="center"/>
    </xf>
    <xf numFmtId="0" fontId="25" fillId="0" borderId="57" xfId="5" applyFont="1" applyBorder="1" applyAlignment="1">
      <alignment horizontal="center" vertical="center"/>
    </xf>
    <xf numFmtId="0" fontId="24" fillId="0" borderId="70" xfId="5" applyFont="1" applyBorder="1" applyAlignment="1">
      <alignment horizontal="center" vertical="center"/>
    </xf>
    <xf numFmtId="2" fontId="24" fillId="0" borderId="73" xfId="5" applyNumberFormat="1" applyFont="1" applyBorder="1" applyAlignment="1">
      <alignment horizontal="center" vertical="center"/>
    </xf>
    <xf numFmtId="0" fontId="23" fillId="0" borderId="0" xfId="6"/>
    <xf numFmtId="0" fontId="25" fillId="0" borderId="54" xfId="5" applyFont="1" applyBorder="1" applyAlignment="1">
      <alignment horizontal="center" vertical="center"/>
    </xf>
    <xf numFmtId="2" fontId="25" fillId="0" borderId="55" xfId="5" applyNumberFormat="1" applyFont="1" applyBorder="1" applyAlignment="1">
      <alignment horizontal="center" vertical="center"/>
    </xf>
    <xf numFmtId="2" fontId="25" fillId="0" borderId="56" xfId="5" applyNumberFormat="1" applyFont="1" applyBorder="1" applyAlignment="1">
      <alignment horizontal="center" vertical="center"/>
    </xf>
    <xf numFmtId="2" fontId="24" fillId="0" borderId="77" xfId="5" applyNumberFormat="1" applyFont="1" applyBorder="1" applyAlignment="1">
      <alignment horizontal="center" vertical="center"/>
    </xf>
    <xf numFmtId="2" fontId="24" fillId="3" borderId="73" xfId="5" applyNumberFormat="1" applyFont="1" applyFill="1" applyBorder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6" fillId="0" borderId="0" xfId="5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43" fontId="0" fillId="0" borderId="0" xfId="1" applyFont="1" applyFill="1" applyAlignment="1">
      <alignment vertical="top"/>
    </xf>
    <xf numFmtId="10" fontId="0" fillId="0" borderId="0" xfId="3" applyNumberFormat="1" applyFont="1" applyFill="1" applyAlignment="1">
      <alignment vertical="top"/>
    </xf>
    <xf numFmtId="0" fontId="27" fillId="0" borderId="0" xfId="0" applyFont="1" applyFill="1" applyAlignment="1">
      <alignment wrapText="1"/>
    </xf>
    <xf numFmtId="0" fontId="27" fillId="0" borderId="0" xfId="0" applyFont="1" applyFill="1"/>
    <xf numFmtId="0" fontId="0" fillId="0" borderId="0" xfId="0" applyFont="1" applyFill="1"/>
    <xf numFmtId="10" fontId="3" fillId="0" borderId="0" xfId="0" applyNumberFormat="1" applyFont="1" applyFill="1" applyAlignment="1">
      <alignment vertical="top" wrapText="1"/>
    </xf>
    <xf numFmtId="10" fontId="3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/>
    <xf numFmtId="43" fontId="0" fillId="0" borderId="0" xfId="0" applyNumberFormat="1" applyFont="1" applyFill="1"/>
    <xf numFmtId="10" fontId="0" fillId="0" borderId="0" xfId="3" applyNumberFormat="1" applyFont="1" applyFill="1"/>
    <xf numFmtId="0" fontId="29" fillId="4" borderId="9" xfId="7" applyFont="1" applyFill="1" applyBorder="1" applyAlignment="1">
      <alignment horizontal="center" vertical="center" wrapText="1"/>
    </xf>
    <xf numFmtId="0" fontId="29" fillId="4" borderId="80" xfId="7" applyFont="1" applyFill="1" applyBorder="1" applyAlignment="1">
      <alignment horizontal="center" vertical="center" wrapText="1"/>
    </xf>
    <xf numFmtId="0" fontId="31" fillId="0" borderId="9" xfId="7" applyFont="1" applyFill="1" applyBorder="1" applyAlignment="1">
      <alignment horizontal="center" vertical="center" wrapText="1"/>
    </xf>
    <xf numFmtId="10" fontId="32" fillId="0" borderId="80" xfId="7" applyNumberFormat="1" applyFont="1" applyFill="1" applyBorder="1" applyAlignment="1">
      <alignment horizontal="center" vertical="center" wrapText="1" shrinkToFit="1"/>
    </xf>
    <xf numFmtId="0" fontId="29" fillId="0" borderId="83" xfId="7" applyFont="1" applyFill="1" applyBorder="1" applyAlignment="1">
      <alignment horizontal="center" vertical="center" wrapText="1"/>
    </xf>
    <xf numFmtId="0" fontId="29" fillId="0" borderId="9" xfId="7" applyFont="1" applyFill="1" applyBorder="1" applyAlignment="1">
      <alignment horizontal="center" vertical="center" wrapText="1"/>
    </xf>
    <xf numFmtId="10" fontId="30" fillId="0" borderId="80" xfId="7" applyNumberFormat="1" applyFont="1" applyFill="1" applyBorder="1" applyAlignment="1">
      <alignment horizontal="center" vertical="center" wrapText="1" shrinkToFit="1"/>
    </xf>
    <xf numFmtId="10" fontId="32" fillId="4" borderId="87" xfId="7" applyNumberFormat="1" applyFont="1" applyFill="1" applyBorder="1" applyAlignment="1">
      <alignment horizontal="center" vertical="center" wrapText="1" shrinkToFit="1"/>
    </xf>
    <xf numFmtId="10" fontId="29" fillId="0" borderId="90" xfId="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/>
    <xf numFmtId="0" fontId="6" fillId="0" borderId="3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0" fontId="7" fillId="0" borderId="23" xfId="3" applyNumberFormat="1" applyFont="1" applyFill="1" applyBorder="1" applyAlignment="1">
      <alignment horizontal="left" vertical="top" wrapText="1"/>
    </xf>
    <xf numFmtId="10" fontId="7" fillId="0" borderId="24" xfId="3" applyNumberFormat="1" applyFont="1" applyFill="1" applyBorder="1" applyAlignment="1">
      <alignment horizontal="left" vertical="top" wrapText="1"/>
    </xf>
    <xf numFmtId="10" fontId="7" fillId="0" borderId="25" xfId="3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3" fontId="9" fillId="0" borderId="10" xfId="1" applyFont="1" applyFill="1" applyBorder="1" applyAlignment="1">
      <alignment horizontal="left" vertical="top" indent="1" shrinkToFit="1"/>
    </xf>
    <xf numFmtId="43" fontId="9" fillId="0" borderId="11" xfId="1" applyFont="1" applyFill="1" applyBorder="1" applyAlignment="1">
      <alignment horizontal="left" vertical="top" indent="1" shrinkToFi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43" fontId="9" fillId="0" borderId="10" xfId="1" applyFont="1" applyFill="1" applyBorder="1" applyAlignment="1">
      <alignment horizontal="left" vertical="center" indent="1" shrinkToFit="1"/>
    </xf>
    <xf numFmtId="43" fontId="9" fillId="0" borderId="11" xfId="1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3" fontId="9" fillId="0" borderId="15" xfId="1" applyFont="1" applyFill="1" applyBorder="1" applyAlignment="1">
      <alignment horizontal="left" vertical="top" indent="1" shrinkToFit="1"/>
    </xf>
    <xf numFmtId="43" fontId="9" fillId="0" borderId="18" xfId="1" applyFont="1" applyFill="1" applyBorder="1" applyAlignment="1">
      <alignment horizontal="left" vertical="top" indent="1" shrinkToFit="1"/>
    </xf>
    <xf numFmtId="0" fontId="6" fillId="0" borderId="3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3" fontId="9" fillId="0" borderId="12" xfId="1" applyFont="1" applyFill="1" applyBorder="1" applyAlignment="1">
      <alignment horizontal="left" vertical="top" indent="1" shrinkToFit="1"/>
    </xf>
    <xf numFmtId="0" fontId="6" fillId="0" borderId="3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0" borderId="78" xfId="7" applyFont="1" applyFill="1" applyBorder="1" applyAlignment="1">
      <alignment horizontal="left" vertical="center" wrapText="1"/>
    </xf>
    <xf numFmtId="0" fontId="30" fillId="0" borderId="6" xfId="7" applyFont="1" applyFill="1" applyBorder="1" applyAlignment="1">
      <alignment horizontal="left" vertical="center" wrapText="1"/>
    </xf>
    <xf numFmtId="0" fontId="30" fillId="0" borderId="79" xfId="7" applyFont="1" applyFill="1" applyBorder="1" applyAlignment="1">
      <alignment horizontal="left" vertical="center" wrapText="1"/>
    </xf>
    <xf numFmtId="0" fontId="29" fillId="4" borderId="78" xfId="7" applyFont="1" applyFill="1" applyBorder="1" applyAlignment="1">
      <alignment horizontal="center" vertical="center" wrapText="1"/>
    </xf>
    <xf numFmtId="0" fontId="29" fillId="4" borderId="6" xfId="7" applyFont="1" applyFill="1" applyBorder="1" applyAlignment="1">
      <alignment horizontal="center" vertical="center" wrapText="1"/>
    </xf>
    <xf numFmtId="0" fontId="29" fillId="4" borderId="79" xfId="7" applyFont="1" applyFill="1" applyBorder="1" applyAlignment="1">
      <alignment horizontal="center" vertical="center" wrapText="1"/>
    </xf>
    <xf numFmtId="0" fontId="29" fillId="4" borderId="7" xfId="7" applyFont="1" applyFill="1" applyBorder="1" applyAlignment="1">
      <alignment horizontal="center" vertical="center" wrapText="1"/>
    </xf>
    <xf numFmtId="0" fontId="29" fillId="0" borderId="10" xfId="7" applyFont="1" applyFill="1" applyBorder="1" applyAlignment="1">
      <alignment horizontal="center" vertical="center" wrapText="1"/>
    </xf>
    <xf numFmtId="0" fontId="29" fillId="0" borderId="11" xfId="7" applyFont="1" applyFill="1" applyBorder="1" applyAlignment="1">
      <alignment horizontal="center" vertical="center" wrapText="1"/>
    </xf>
    <xf numFmtId="0" fontId="29" fillId="0" borderId="84" xfId="7" applyFont="1" applyFill="1" applyBorder="1" applyAlignment="1">
      <alignment horizontal="center" vertical="center" wrapText="1"/>
    </xf>
    <xf numFmtId="0" fontId="29" fillId="0" borderId="85" xfId="7" applyFont="1" applyFill="1" applyBorder="1" applyAlignment="1">
      <alignment horizontal="center" vertical="center" wrapText="1"/>
    </xf>
    <xf numFmtId="0" fontId="29" fillId="0" borderId="81" xfId="7" applyFont="1" applyFill="1" applyBorder="1" applyAlignment="1">
      <alignment horizontal="center" vertical="center" wrapText="1"/>
    </xf>
    <xf numFmtId="0" fontId="29" fillId="0" borderId="82" xfId="7" applyFont="1" applyFill="1" applyBorder="1" applyAlignment="1">
      <alignment horizontal="center" vertical="center" wrapText="1"/>
    </xf>
    <xf numFmtId="0" fontId="31" fillId="5" borderId="91" xfId="8" applyFont="1" applyFill="1" applyBorder="1" applyAlignment="1">
      <alignment horizontal="left" vertical="center" wrapText="1"/>
    </xf>
    <xf numFmtId="0" fontId="31" fillId="5" borderId="0" xfId="8" applyFont="1" applyFill="1" applyBorder="1" applyAlignment="1">
      <alignment horizontal="left" vertical="center" wrapText="1"/>
    </xf>
    <xf numFmtId="0" fontId="31" fillId="5" borderId="92" xfId="8" applyFont="1" applyFill="1" applyBorder="1" applyAlignment="1">
      <alignment horizontal="left" vertical="center" wrapText="1"/>
    </xf>
    <xf numFmtId="0" fontId="31" fillId="5" borderId="93" xfId="8" applyFont="1" applyFill="1" applyBorder="1" applyAlignment="1">
      <alignment horizontal="left" vertical="center" wrapText="1"/>
    </xf>
    <xf numFmtId="0" fontId="31" fillId="5" borderId="94" xfId="8" applyFont="1" applyFill="1" applyBorder="1" applyAlignment="1">
      <alignment horizontal="left" vertical="center" wrapText="1"/>
    </xf>
    <xf numFmtId="0" fontId="31" fillId="5" borderId="95" xfId="8" applyFont="1" applyFill="1" applyBorder="1" applyAlignment="1">
      <alignment horizontal="left" vertical="center" wrapText="1"/>
    </xf>
    <xf numFmtId="0" fontId="33" fillId="0" borderId="91" xfId="8" applyFont="1" applyFill="1" applyBorder="1" applyAlignment="1">
      <alignment horizontal="left" vertical="center" wrapText="1"/>
    </xf>
    <xf numFmtId="0" fontId="33" fillId="0" borderId="0" xfId="8" applyFont="1" applyFill="1" applyBorder="1" applyAlignment="1">
      <alignment horizontal="left" vertical="center" wrapText="1"/>
    </xf>
    <xf numFmtId="0" fontId="33" fillId="0" borderId="92" xfId="8" applyFont="1" applyFill="1" applyBorder="1" applyAlignment="1">
      <alignment horizontal="left" vertical="center" wrapText="1"/>
    </xf>
    <xf numFmtId="0" fontId="29" fillId="5" borderId="91" xfId="8" applyFont="1" applyFill="1" applyBorder="1" applyAlignment="1">
      <alignment horizontal="left" vertical="center" wrapText="1"/>
    </xf>
    <xf numFmtId="0" fontId="29" fillId="5" borderId="0" xfId="8" applyFont="1" applyFill="1" applyBorder="1" applyAlignment="1">
      <alignment horizontal="left" vertical="center" wrapText="1"/>
    </xf>
    <xf numFmtId="0" fontId="29" fillId="4" borderId="84" xfId="7" applyFont="1" applyFill="1" applyBorder="1" applyAlignment="1">
      <alignment horizontal="center" vertical="center" wrapText="1"/>
    </xf>
    <xf numFmtId="0" fontId="29" fillId="4" borderId="86" xfId="7" applyFont="1" applyFill="1" applyBorder="1" applyAlignment="1">
      <alignment horizontal="center" vertical="center" wrapText="1"/>
    </xf>
    <xf numFmtId="0" fontId="29" fillId="4" borderId="85" xfId="7" applyFont="1" applyFill="1" applyBorder="1" applyAlignment="1">
      <alignment horizontal="center" vertical="center" wrapText="1"/>
    </xf>
    <xf numFmtId="0" fontId="29" fillId="0" borderId="88" xfId="7" applyFont="1" applyFill="1" applyBorder="1" applyAlignment="1">
      <alignment horizontal="right" vertical="center" wrapText="1"/>
    </xf>
    <xf numFmtId="0" fontId="29" fillId="0" borderId="89" xfId="7" applyFont="1" applyFill="1" applyBorder="1" applyAlignment="1">
      <alignment horizontal="right" vertical="center" wrapText="1"/>
    </xf>
    <xf numFmtId="0" fontId="31" fillId="5" borderId="0" xfId="8" applyFont="1" applyFill="1" applyBorder="1" applyAlignment="1">
      <alignment horizontal="center" vertical="center" wrapText="1"/>
    </xf>
    <xf numFmtId="0" fontId="31" fillId="5" borderId="92" xfId="8" applyFont="1" applyFill="1" applyBorder="1" applyAlignment="1">
      <alignment horizontal="center" vertical="center" wrapText="1"/>
    </xf>
    <xf numFmtId="10" fontId="15" fillId="0" borderId="49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42" xfId="0" applyFont="1" applyFill="1" applyBorder="1"/>
    <xf numFmtId="10" fontId="12" fillId="0" borderId="43" xfId="0" applyNumberFormat="1" applyFont="1" applyFill="1" applyBorder="1" applyAlignment="1">
      <alignment horizontal="center" vertical="center"/>
    </xf>
    <xf numFmtId="0" fontId="13" fillId="0" borderId="44" xfId="0" applyFont="1" applyFill="1" applyBorder="1"/>
    <xf numFmtId="0" fontId="13" fillId="0" borderId="45" xfId="0" applyFont="1" applyFill="1" applyBorder="1"/>
    <xf numFmtId="10" fontId="15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/>
    <xf numFmtId="0" fontId="16" fillId="0" borderId="48" xfId="0" applyFont="1" applyFill="1" applyBorder="1"/>
    <xf numFmtId="0" fontId="18" fillId="0" borderId="49" xfId="0" applyFont="1" applyFill="1" applyBorder="1" applyAlignment="1">
      <alignment horizontal="center"/>
    </xf>
    <xf numFmtId="0" fontId="18" fillId="0" borderId="0" xfId="0" applyFont="1" applyFill="1"/>
    <xf numFmtId="0" fontId="18" fillId="0" borderId="42" xfId="0" applyFont="1" applyFill="1" applyBorder="1"/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right"/>
    </xf>
    <xf numFmtId="0" fontId="25" fillId="0" borderId="55" xfId="5" applyFont="1" applyBorder="1" applyAlignment="1">
      <alignment horizontal="left" vertical="center"/>
    </xf>
    <xf numFmtId="0" fontId="25" fillId="0" borderId="58" xfId="5" applyFont="1" applyBorder="1" applyAlignment="1">
      <alignment horizontal="left" vertical="center" wrapText="1"/>
    </xf>
    <xf numFmtId="0" fontId="25" fillId="0" borderId="59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24" fillId="0" borderId="71" xfId="5" applyFont="1" applyBorder="1" applyAlignment="1">
      <alignment horizontal="left" vertical="center" wrapText="1"/>
    </xf>
    <xf numFmtId="0" fontId="24" fillId="0" borderId="64" xfId="5" applyFont="1" applyBorder="1" applyAlignment="1">
      <alignment horizontal="left" vertical="center" wrapText="1"/>
    </xf>
    <xf numFmtId="0" fontId="24" fillId="0" borderId="72" xfId="5" applyFont="1" applyBorder="1" applyAlignment="1">
      <alignment horizontal="left" vertical="center" wrapText="1"/>
    </xf>
    <xf numFmtId="0" fontId="24" fillId="4" borderId="63" xfId="5" applyFont="1" applyFill="1" applyBorder="1" applyAlignment="1">
      <alignment horizontal="center" vertical="center" wrapText="1"/>
    </xf>
    <xf numFmtId="0" fontId="25" fillId="4" borderId="64" xfId="5" applyFont="1" applyFill="1" applyBorder="1" applyAlignment="1">
      <alignment horizontal="center" vertical="center" wrapText="1"/>
    </xf>
    <xf numFmtId="0" fontId="25" fillId="4" borderId="65" xfId="5" applyFont="1" applyFill="1" applyBorder="1" applyAlignment="1">
      <alignment horizontal="center" vertical="center" wrapText="1"/>
    </xf>
    <xf numFmtId="0" fontId="24" fillId="3" borderId="54" xfId="5" applyFont="1" applyFill="1" applyBorder="1" applyAlignment="1">
      <alignment horizontal="center" vertical="center"/>
    </xf>
    <xf numFmtId="0" fontId="24" fillId="3" borderId="55" xfId="5" applyFont="1" applyFill="1" applyBorder="1" applyAlignment="1">
      <alignment horizontal="center" vertical="center"/>
    </xf>
    <xf numFmtId="0" fontId="24" fillId="4" borderId="63" xfId="5" applyFont="1" applyFill="1" applyBorder="1" applyAlignment="1">
      <alignment horizontal="center" vertical="center"/>
    </xf>
    <xf numFmtId="0" fontId="25" fillId="4" borderId="64" xfId="5" applyFont="1" applyFill="1" applyBorder="1" applyAlignment="1">
      <alignment horizontal="center" vertical="center"/>
    </xf>
    <xf numFmtId="0" fontId="25" fillId="4" borderId="65" xfId="5" applyFont="1" applyFill="1" applyBorder="1" applyAlignment="1">
      <alignment horizontal="center" vertical="center"/>
    </xf>
    <xf numFmtId="0" fontId="25" fillId="0" borderId="69" xfId="5" applyFont="1" applyBorder="1" applyAlignment="1">
      <alignment horizontal="left" vertical="center"/>
    </xf>
    <xf numFmtId="0" fontId="25" fillId="0" borderId="61" xfId="5" applyFont="1" applyBorder="1" applyAlignment="1">
      <alignment horizontal="left" vertical="center"/>
    </xf>
    <xf numFmtId="0" fontId="25" fillId="0" borderId="74" xfId="5" applyFont="1" applyBorder="1" applyAlignment="1">
      <alignment horizontal="left" vertical="center"/>
    </xf>
    <xf numFmtId="0" fontId="25" fillId="0" borderId="75" xfId="5" applyFont="1" applyBorder="1" applyAlignment="1">
      <alignment horizontal="left" vertical="center"/>
    </xf>
    <xf numFmtId="0" fontId="25" fillId="0" borderId="76" xfId="5" applyFont="1" applyBorder="1" applyAlignment="1">
      <alignment horizontal="left" vertical="center"/>
    </xf>
    <xf numFmtId="0" fontId="24" fillId="0" borderId="71" xfId="5" applyFont="1" applyBorder="1" applyAlignment="1">
      <alignment horizontal="left" vertical="center"/>
    </xf>
    <xf numFmtId="0" fontId="24" fillId="0" borderId="64" xfId="5" applyFont="1" applyBorder="1" applyAlignment="1">
      <alignment horizontal="left" vertical="center"/>
    </xf>
    <xf numFmtId="0" fontId="24" fillId="0" borderId="72" xfId="5" applyFont="1" applyBorder="1" applyAlignment="1">
      <alignment horizontal="left" vertical="center"/>
    </xf>
    <xf numFmtId="0" fontId="25" fillId="0" borderId="67" xfId="5" applyFont="1" applyBorder="1" applyAlignment="1">
      <alignment horizontal="left" vertical="center"/>
    </xf>
    <xf numFmtId="0" fontId="24" fillId="0" borderId="0" xfId="5" applyFont="1" applyAlignment="1">
      <alignment horizontal="center"/>
    </xf>
    <xf numFmtId="0" fontId="25" fillId="0" borderId="0" xfId="5" applyFont="1" applyAlignment="1">
      <alignment horizontal="center" wrapText="1"/>
    </xf>
    <xf numFmtId="0" fontId="25" fillId="0" borderId="0" xfId="5" applyFont="1" applyAlignment="1">
      <alignment horizontal="right" vertical="center"/>
    </xf>
    <xf numFmtId="0" fontId="24" fillId="3" borderId="56" xfId="5" applyFont="1" applyFill="1" applyBorder="1" applyAlignment="1">
      <alignment horizontal="center" vertical="center"/>
    </xf>
    <xf numFmtId="0" fontId="24" fillId="3" borderId="58" xfId="5" applyFont="1" applyFill="1" applyBorder="1" applyAlignment="1">
      <alignment horizontal="center" vertical="center"/>
    </xf>
    <xf numFmtId="0" fontId="24" fillId="3" borderId="59" xfId="5" applyFont="1" applyFill="1" applyBorder="1" applyAlignment="1">
      <alignment horizontal="center" vertical="center"/>
    </xf>
    <xf numFmtId="0" fontId="24" fillId="3" borderId="60" xfId="5" applyFont="1" applyFill="1" applyBorder="1" applyAlignment="1">
      <alignment horizontal="center" vertical="center"/>
    </xf>
  </cellXfs>
  <cellStyles count="9">
    <cellStyle name="Moeda" xfId="2" builtinId="4"/>
    <cellStyle name="Normal" xfId="0" builtinId="0"/>
    <cellStyle name="Normal 14" xfId="6"/>
    <cellStyle name="Normal 2" xfId="7"/>
    <cellStyle name="Normal 2 4 2" xfId="4"/>
    <cellStyle name="Normal 3" xfId="8"/>
    <cellStyle name="Normal 4 2 6" xfId="5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3"/>
  <sheetViews>
    <sheetView showOutlineSymbols="0" showWhiteSpace="0" view="pageBreakPreview" zoomScaleNormal="100" zoomScaleSheetLayoutView="100" workbookViewId="0">
      <selection activeCell="A3" sqref="A3:I3"/>
    </sheetView>
  </sheetViews>
  <sheetFormatPr defaultRowHeight="14.25" x14ac:dyDescent="0.2"/>
  <cols>
    <col min="1" max="1" width="8.75" style="101" customWidth="1"/>
    <col min="2" max="2" width="12.75" style="101" hidden="1" customWidth="1"/>
    <col min="3" max="3" width="7.875" style="101" hidden="1" customWidth="1"/>
    <col min="4" max="4" width="60.125" style="101" customWidth="1"/>
    <col min="5" max="5" width="6.5" style="101" bestFit="1" customWidth="1"/>
    <col min="6" max="6" width="9" style="101" bestFit="1" customWidth="1"/>
    <col min="7" max="7" width="9.5" style="101" bestFit="1" customWidth="1"/>
    <col min="8" max="8" width="9.875" style="101" bestFit="1" customWidth="1"/>
    <col min="9" max="9" width="11.625" style="101" customWidth="1"/>
    <col min="10" max="10" width="10.125" style="101" bestFit="1" customWidth="1"/>
    <col min="11" max="11" width="6.375" style="101" bestFit="1" customWidth="1"/>
    <col min="12" max="13" width="9" style="101"/>
    <col min="14" max="15" width="109.375" style="101" customWidth="1"/>
    <col min="16" max="16384" width="9" style="101"/>
  </cols>
  <sheetData>
    <row r="1" spans="1:15" ht="15" customHeight="1" x14ac:dyDescent="0.2">
      <c r="A1" s="32" t="s">
        <v>1475</v>
      </c>
      <c r="B1" s="95"/>
      <c r="C1" s="33"/>
      <c r="D1" s="33"/>
      <c r="F1" s="34"/>
      <c r="G1" s="33" t="s">
        <v>0</v>
      </c>
      <c r="H1" s="121" t="s">
        <v>1</v>
      </c>
      <c r="I1" s="121"/>
    </row>
    <row r="2" spans="1:15" ht="40.5" customHeight="1" x14ac:dyDescent="0.2">
      <c r="A2" s="32" t="s">
        <v>1516</v>
      </c>
      <c r="B2" s="95"/>
      <c r="C2" s="95"/>
      <c r="D2" s="32"/>
      <c r="F2" s="102"/>
      <c r="G2" s="103" t="s">
        <v>2109</v>
      </c>
      <c r="H2" s="120" t="s">
        <v>3</v>
      </c>
      <c r="I2" s="120"/>
    </row>
    <row r="3" spans="1:15" ht="15" x14ac:dyDescent="0.25">
      <c r="A3" s="125" t="s">
        <v>1476</v>
      </c>
      <c r="B3" s="126"/>
      <c r="C3" s="126"/>
      <c r="D3" s="126"/>
      <c r="E3" s="126"/>
      <c r="F3" s="126"/>
      <c r="G3" s="126"/>
      <c r="H3" s="126"/>
      <c r="I3" s="126"/>
    </row>
    <row r="4" spans="1:15" ht="30" customHeight="1" x14ac:dyDescent="0.2">
      <c r="A4" s="104" t="s">
        <v>4</v>
      </c>
      <c r="B4" s="105" t="s">
        <v>5</v>
      </c>
      <c r="C4" s="104" t="s">
        <v>6</v>
      </c>
      <c r="D4" s="104" t="s">
        <v>7</v>
      </c>
      <c r="E4" s="106" t="s">
        <v>8</v>
      </c>
      <c r="F4" s="105" t="s">
        <v>9</v>
      </c>
      <c r="G4" s="105" t="s">
        <v>10</v>
      </c>
      <c r="H4" s="105" t="s">
        <v>11</v>
      </c>
      <c r="I4" s="105" t="s">
        <v>12</v>
      </c>
    </row>
    <row r="5" spans="1:15" ht="15" x14ac:dyDescent="0.25">
      <c r="A5" s="37" t="s">
        <v>13</v>
      </c>
      <c r="B5" s="37"/>
      <c r="C5" s="37"/>
      <c r="D5" s="37" t="s">
        <v>14</v>
      </c>
      <c r="E5" s="37"/>
      <c r="F5" s="38"/>
      <c r="G5" s="37"/>
      <c r="H5" s="37"/>
      <c r="I5" s="39">
        <f>SUM(I6:I28)</f>
        <v>114004.2</v>
      </c>
      <c r="N5" s="99" t="s">
        <v>14</v>
      </c>
      <c r="O5" s="100"/>
    </row>
    <row r="6" spans="1:15" ht="15" x14ac:dyDescent="0.25">
      <c r="A6" s="40" t="s">
        <v>15</v>
      </c>
      <c r="B6" s="41" t="s">
        <v>16</v>
      </c>
      <c r="C6" s="40" t="s">
        <v>17</v>
      </c>
      <c r="D6" s="40" t="s">
        <v>1602</v>
      </c>
      <c r="E6" s="42" t="s">
        <v>19</v>
      </c>
      <c r="F6" s="43">
        <v>1</v>
      </c>
      <c r="G6" s="43">
        <v>212.61</v>
      </c>
      <c r="H6" s="43">
        <f t="shared" ref="H6:H28" si="0">TRUNC(G6 * (1 + 26.47 / 100), 2)</f>
        <v>268.88</v>
      </c>
      <c r="I6" s="43">
        <f t="shared" ref="I6:I28" si="1">TRUNC(F6 * H6, 2)</f>
        <v>268.88</v>
      </c>
      <c r="J6" s="97">
        <v>233.94</v>
      </c>
      <c r="K6" s="107" t="str">
        <f>IF(G6&lt;=J6,"OK","ERRO")</f>
        <v>OK</v>
      </c>
      <c r="L6" s="98">
        <f>1-(G6/J6)</f>
        <v>9.1177224929469003E-2</v>
      </c>
      <c r="M6" s="107" t="str">
        <f>IF(L6&gt;30%,"ERRO","")</f>
        <v/>
      </c>
      <c r="N6" s="99" t="s">
        <v>18</v>
      </c>
      <c r="O6" s="99" t="s">
        <v>1602</v>
      </c>
    </row>
    <row r="7" spans="1:15" ht="15" x14ac:dyDescent="0.25">
      <c r="A7" s="40" t="s">
        <v>20</v>
      </c>
      <c r="B7" s="41" t="s">
        <v>21</v>
      </c>
      <c r="C7" s="40" t="s">
        <v>22</v>
      </c>
      <c r="D7" s="40" t="s">
        <v>1603</v>
      </c>
      <c r="E7" s="42" t="s">
        <v>24</v>
      </c>
      <c r="F7" s="43">
        <v>1042.83</v>
      </c>
      <c r="G7" s="43">
        <v>1.79</v>
      </c>
      <c r="H7" s="43">
        <f t="shared" si="0"/>
        <v>2.2599999999999998</v>
      </c>
      <c r="I7" s="43">
        <f t="shared" si="1"/>
        <v>2356.79</v>
      </c>
      <c r="J7" s="97">
        <v>1.83</v>
      </c>
      <c r="K7" s="107" t="str">
        <f t="shared" ref="K7:K70" si="2">IF(G7&lt;=J7,"OK","ERRO")</f>
        <v>OK</v>
      </c>
      <c r="L7" s="98">
        <f t="shared" ref="L7:L70" si="3">1-(G7/J7)</f>
        <v>2.1857923497267784E-2</v>
      </c>
      <c r="M7" s="107" t="str">
        <f t="shared" ref="M7:M70" si="4">IF(L7&gt;30%,"ERRO","")</f>
        <v/>
      </c>
      <c r="N7" s="99" t="s">
        <v>23</v>
      </c>
      <c r="O7" s="99" t="s">
        <v>1603</v>
      </c>
    </row>
    <row r="8" spans="1:15" ht="15" x14ac:dyDescent="0.25">
      <c r="A8" s="40" t="s">
        <v>25</v>
      </c>
      <c r="B8" s="41" t="s">
        <v>26</v>
      </c>
      <c r="C8" s="40" t="s">
        <v>22</v>
      </c>
      <c r="D8" s="40" t="s">
        <v>1604</v>
      </c>
      <c r="E8" s="42" t="s">
        <v>24</v>
      </c>
      <c r="F8" s="43">
        <v>3.6</v>
      </c>
      <c r="G8" s="43">
        <v>280.58</v>
      </c>
      <c r="H8" s="43">
        <f t="shared" si="0"/>
        <v>354.84</v>
      </c>
      <c r="I8" s="43">
        <f t="shared" si="1"/>
        <v>1277.42</v>
      </c>
      <c r="J8" s="97">
        <v>306.83</v>
      </c>
      <c r="K8" s="107" t="str">
        <f t="shared" si="2"/>
        <v>OK</v>
      </c>
      <c r="L8" s="98">
        <f t="shared" si="3"/>
        <v>8.5552260209236342E-2</v>
      </c>
      <c r="M8" s="107" t="str">
        <f t="shared" si="4"/>
        <v/>
      </c>
      <c r="N8" s="99" t="s">
        <v>27</v>
      </c>
      <c r="O8" s="99" t="s">
        <v>1604</v>
      </c>
    </row>
    <row r="9" spans="1:15" ht="15" x14ac:dyDescent="0.25">
      <c r="A9" s="40" t="s">
        <v>28</v>
      </c>
      <c r="B9" s="41" t="s">
        <v>29</v>
      </c>
      <c r="C9" s="40" t="s">
        <v>30</v>
      </c>
      <c r="D9" s="40" t="s">
        <v>1605</v>
      </c>
      <c r="E9" s="42" t="s">
        <v>24</v>
      </c>
      <c r="F9" s="43">
        <v>129.87</v>
      </c>
      <c r="G9" s="43">
        <v>75.98</v>
      </c>
      <c r="H9" s="43">
        <f t="shared" si="0"/>
        <v>96.09</v>
      </c>
      <c r="I9" s="43">
        <f t="shared" si="1"/>
        <v>12479.2</v>
      </c>
      <c r="J9" s="97">
        <v>94.07</v>
      </c>
      <c r="K9" s="107" t="str">
        <f t="shared" si="2"/>
        <v>OK</v>
      </c>
      <c r="L9" s="98">
        <f t="shared" si="3"/>
        <v>0.19230360369937272</v>
      </c>
      <c r="M9" s="107" t="str">
        <f t="shared" si="4"/>
        <v/>
      </c>
      <c r="N9" s="99" t="s">
        <v>31</v>
      </c>
      <c r="O9" s="99" t="s">
        <v>1605</v>
      </c>
    </row>
    <row r="10" spans="1:15" ht="30" x14ac:dyDescent="0.25">
      <c r="A10" s="40" t="s">
        <v>32</v>
      </c>
      <c r="B10" s="41" t="s">
        <v>33</v>
      </c>
      <c r="C10" s="40" t="s">
        <v>30</v>
      </c>
      <c r="D10" s="40" t="s">
        <v>1606</v>
      </c>
      <c r="E10" s="42" t="s">
        <v>24</v>
      </c>
      <c r="F10" s="43">
        <v>12</v>
      </c>
      <c r="G10" s="43">
        <v>774.65</v>
      </c>
      <c r="H10" s="43">
        <f t="shared" si="0"/>
        <v>979.69</v>
      </c>
      <c r="I10" s="43">
        <f t="shared" si="1"/>
        <v>11756.28</v>
      </c>
      <c r="J10" s="97">
        <v>918.65</v>
      </c>
      <c r="K10" s="107" t="str">
        <f t="shared" si="2"/>
        <v>OK</v>
      </c>
      <c r="L10" s="98">
        <f t="shared" si="3"/>
        <v>0.15675175529309315</v>
      </c>
      <c r="M10" s="107" t="str">
        <f t="shared" si="4"/>
        <v/>
      </c>
      <c r="N10" s="99" t="s">
        <v>34</v>
      </c>
      <c r="O10" s="99" t="s">
        <v>1606</v>
      </c>
    </row>
    <row r="11" spans="1:15" ht="30" x14ac:dyDescent="0.25">
      <c r="A11" s="40" t="s">
        <v>35</v>
      </c>
      <c r="B11" s="41" t="s">
        <v>36</v>
      </c>
      <c r="C11" s="40" t="s">
        <v>30</v>
      </c>
      <c r="D11" s="40" t="s">
        <v>1607</v>
      </c>
      <c r="E11" s="42" t="s">
        <v>24</v>
      </c>
      <c r="F11" s="43">
        <v>12</v>
      </c>
      <c r="G11" s="43">
        <v>624.55999999999995</v>
      </c>
      <c r="H11" s="43">
        <f t="shared" si="0"/>
        <v>789.88</v>
      </c>
      <c r="I11" s="43">
        <f t="shared" si="1"/>
        <v>9478.56</v>
      </c>
      <c r="J11" s="97">
        <v>748.42</v>
      </c>
      <c r="K11" s="107" t="str">
        <f t="shared" si="2"/>
        <v>OK</v>
      </c>
      <c r="L11" s="98">
        <f t="shared" si="3"/>
        <v>0.16549531011998608</v>
      </c>
      <c r="M11" s="107" t="str">
        <f t="shared" si="4"/>
        <v/>
      </c>
      <c r="N11" s="99" t="s">
        <v>37</v>
      </c>
      <c r="O11" s="99" t="s">
        <v>1607</v>
      </c>
    </row>
    <row r="12" spans="1:15" ht="30" x14ac:dyDescent="0.25">
      <c r="A12" s="40" t="s">
        <v>38</v>
      </c>
      <c r="B12" s="41" t="s">
        <v>39</v>
      </c>
      <c r="C12" s="40" t="s">
        <v>30</v>
      </c>
      <c r="D12" s="40" t="s">
        <v>1608</v>
      </c>
      <c r="E12" s="42" t="s">
        <v>24</v>
      </c>
      <c r="F12" s="43">
        <v>21</v>
      </c>
      <c r="G12" s="43">
        <v>438.92</v>
      </c>
      <c r="H12" s="43">
        <f t="shared" si="0"/>
        <v>555.1</v>
      </c>
      <c r="I12" s="43">
        <f t="shared" si="1"/>
        <v>11657.1</v>
      </c>
      <c r="J12" s="97">
        <v>517.35</v>
      </c>
      <c r="K12" s="107" t="str">
        <f t="shared" si="2"/>
        <v>OK</v>
      </c>
      <c r="L12" s="98">
        <f t="shared" si="3"/>
        <v>0.15159949743887113</v>
      </c>
      <c r="M12" s="107" t="str">
        <f t="shared" si="4"/>
        <v/>
      </c>
      <c r="N12" s="99" t="s">
        <v>40</v>
      </c>
      <c r="O12" s="99" t="s">
        <v>1608</v>
      </c>
    </row>
    <row r="13" spans="1:15" ht="30" x14ac:dyDescent="0.25">
      <c r="A13" s="40" t="s">
        <v>41</v>
      </c>
      <c r="B13" s="41" t="s">
        <v>42</v>
      </c>
      <c r="C13" s="40" t="s">
        <v>30</v>
      </c>
      <c r="D13" s="40" t="s">
        <v>2075</v>
      </c>
      <c r="E13" s="42" t="s">
        <v>24</v>
      </c>
      <c r="F13" s="43">
        <v>12</v>
      </c>
      <c r="G13" s="43">
        <v>703.53</v>
      </c>
      <c r="H13" s="43">
        <f t="shared" si="0"/>
        <v>889.75</v>
      </c>
      <c r="I13" s="43">
        <f t="shared" si="1"/>
        <v>10677</v>
      </c>
      <c r="J13" s="97">
        <v>824.34</v>
      </c>
      <c r="K13" s="107" t="str">
        <f t="shared" si="2"/>
        <v>OK</v>
      </c>
      <c r="L13" s="98">
        <f t="shared" si="3"/>
        <v>0.146553606521581</v>
      </c>
      <c r="M13" s="107" t="str">
        <f t="shared" si="4"/>
        <v/>
      </c>
      <c r="N13" s="99" t="s">
        <v>43</v>
      </c>
      <c r="O13" s="99" t="s">
        <v>1609</v>
      </c>
    </row>
    <row r="14" spans="1:15" ht="15" x14ac:dyDescent="0.25">
      <c r="A14" s="40" t="s">
        <v>44</v>
      </c>
      <c r="B14" s="41" t="s">
        <v>45</v>
      </c>
      <c r="C14" s="40" t="s">
        <v>30</v>
      </c>
      <c r="D14" s="40" t="s">
        <v>1610</v>
      </c>
      <c r="E14" s="42" t="s">
        <v>24</v>
      </c>
      <c r="F14" s="43">
        <v>159.35</v>
      </c>
      <c r="G14" s="43">
        <v>1.28</v>
      </c>
      <c r="H14" s="43">
        <f t="shared" si="0"/>
        <v>1.61</v>
      </c>
      <c r="I14" s="43">
        <f t="shared" si="1"/>
        <v>256.55</v>
      </c>
      <c r="J14" s="97">
        <v>1.37</v>
      </c>
      <c r="K14" s="107" t="str">
        <f t="shared" si="2"/>
        <v>OK</v>
      </c>
      <c r="L14" s="98">
        <f t="shared" si="3"/>
        <v>6.5693430656934337E-2</v>
      </c>
      <c r="M14" s="107" t="str">
        <f t="shared" si="4"/>
        <v/>
      </c>
      <c r="N14" s="99" t="s">
        <v>46</v>
      </c>
      <c r="O14" s="99" t="s">
        <v>1610</v>
      </c>
    </row>
    <row r="15" spans="1:15" ht="30" x14ac:dyDescent="0.25">
      <c r="A15" s="40" t="s">
        <v>47</v>
      </c>
      <c r="B15" s="41" t="s">
        <v>48</v>
      </c>
      <c r="C15" s="40" t="s">
        <v>22</v>
      </c>
      <c r="D15" s="40" t="s">
        <v>2076</v>
      </c>
      <c r="E15" s="42" t="s">
        <v>50</v>
      </c>
      <c r="F15" s="43">
        <v>2</v>
      </c>
      <c r="G15" s="43">
        <v>160.94999999999999</v>
      </c>
      <c r="H15" s="43">
        <f t="shared" si="0"/>
        <v>203.55</v>
      </c>
      <c r="I15" s="43">
        <f t="shared" si="1"/>
        <v>407.1</v>
      </c>
      <c r="J15" s="97">
        <v>172.11</v>
      </c>
      <c r="K15" s="107" t="str">
        <f t="shared" si="2"/>
        <v>OK</v>
      </c>
      <c r="L15" s="98">
        <f t="shared" si="3"/>
        <v>6.4842252048108895E-2</v>
      </c>
      <c r="M15" s="107" t="str">
        <f t="shared" si="4"/>
        <v/>
      </c>
      <c r="N15" s="99" t="s">
        <v>49</v>
      </c>
      <c r="O15" s="99" t="s">
        <v>1611</v>
      </c>
    </row>
    <row r="16" spans="1:15" ht="30" x14ac:dyDescent="0.25">
      <c r="A16" s="40" t="s">
        <v>51</v>
      </c>
      <c r="B16" s="41" t="s">
        <v>52</v>
      </c>
      <c r="C16" s="40" t="s">
        <v>30</v>
      </c>
      <c r="D16" s="40" t="s">
        <v>2077</v>
      </c>
      <c r="E16" s="42" t="s">
        <v>54</v>
      </c>
      <c r="F16" s="43">
        <v>229.72</v>
      </c>
      <c r="G16" s="43">
        <v>33.96</v>
      </c>
      <c r="H16" s="43">
        <f t="shared" si="0"/>
        <v>42.94</v>
      </c>
      <c r="I16" s="43">
        <f t="shared" si="1"/>
        <v>9864.17</v>
      </c>
      <c r="J16" s="97">
        <v>36.26</v>
      </c>
      <c r="K16" s="107" t="str">
        <f t="shared" si="2"/>
        <v>OK</v>
      </c>
      <c r="L16" s="98">
        <f t="shared" si="3"/>
        <v>6.3430777716491971E-2</v>
      </c>
      <c r="M16" s="107" t="str">
        <f t="shared" si="4"/>
        <v/>
      </c>
      <c r="N16" s="99" t="s">
        <v>53</v>
      </c>
      <c r="O16" s="99" t="s">
        <v>1612</v>
      </c>
    </row>
    <row r="17" spans="1:15" ht="25.5" x14ac:dyDescent="0.25">
      <c r="A17" s="40" t="s">
        <v>55</v>
      </c>
      <c r="B17" s="41" t="s">
        <v>56</v>
      </c>
      <c r="C17" s="40" t="s">
        <v>30</v>
      </c>
      <c r="D17" s="40" t="s">
        <v>1613</v>
      </c>
      <c r="E17" s="42" t="s">
        <v>24</v>
      </c>
      <c r="F17" s="43">
        <v>66.150000000000006</v>
      </c>
      <c r="G17" s="43">
        <v>5.56</v>
      </c>
      <c r="H17" s="43">
        <f t="shared" si="0"/>
        <v>7.03</v>
      </c>
      <c r="I17" s="43">
        <f t="shared" si="1"/>
        <v>465.03</v>
      </c>
      <c r="J17" s="97">
        <v>5.91</v>
      </c>
      <c r="K17" s="107" t="str">
        <f t="shared" si="2"/>
        <v>OK</v>
      </c>
      <c r="L17" s="98">
        <f t="shared" si="3"/>
        <v>5.9221658206429884E-2</v>
      </c>
      <c r="M17" s="107" t="str">
        <f t="shared" si="4"/>
        <v/>
      </c>
      <c r="N17" s="99" t="s">
        <v>57</v>
      </c>
      <c r="O17" s="99" t="s">
        <v>1613</v>
      </c>
    </row>
    <row r="18" spans="1:15" ht="25.5" x14ac:dyDescent="0.25">
      <c r="A18" s="40" t="s">
        <v>58</v>
      </c>
      <c r="B18" s="41" t="s">
        <v>59</v>
      </c>
      <c r="C18" s="40" t="s">
        <v>30</v>
      </c>
      <c r="D18" s="40" t="s">
        <v>1614</v>
      </c>
      <c r="E18" s="42" t="s">
        <v>24</v>
      </c>
      <c r="F18" s="43">
        <v>36.44</v>
      </c>
      <c r="G18" s="43">
        <v>21.1</v>
      </c>
      <c r="H18" s="43">
        <f t="shared" si="0"/>
        <v>26.68</v>
      </c>
      <c r="I18" s="43">
        <f t="shared" si="1"/>
        <v>972.21</v>
      </c>
      <c r="J18" s="97">
        <v>22.63</v>
      </c>
      <c r="K18" s="107" t="str">
        <f t="shared" si="2"/>
        <v>OK</v>
      </c>
      <c r="L18" s="98">
        <f t="shared" si="3"/>
        <v>6.7609368095448374E-2</v>
      </c>
      <c r="M18" s="107" t="str">
        <f t="shared" si="4"/>
        <v/>
      </c>
      <c r="N18" s="99" t="s">
        <v>60</v>
      </c>
      <c r="O18" s="99" t="s">
        <v>1614</v>
      </c>
    </row>
    <row r="19" spans="1:15" ht="30" x14ac:dyDescent="0.25">
      <c r="A19" s="40" t="s">
        <v>61</v>
      </c>
      <c r="B19" s="41" t="s">
        <v>62</v>
      </c>
      <c r="C19" s="40" t="s">
        <v>30</v>
      </c>
      <c r="D19" s="40" t="s">
        <v>1615</v>
      </c>
      <c r="E19" s="42" t="s">
        <v>24</v>
      </c>
      <c r="F19" s="43">
        <v>594.01</v>
      </c>
      <c r="G19" s="43">
        <v>2.2000000000000002</v>
      </c>
      <c r="H19" s="43">
        <f t="shared" si="0"/>
        <v>2.78</v>
      </c>
      <c r="I19" s="43">
        <f t="shared" si="1"/>
        <v>1651.34</v>
      </c>
      <c r="J19" s="97">
        <v>2.33</v>
      </c>
      <c r="K19" s="107" t="str">
        <f t="shared" si="2"/>
        <v>OK</v>
      </c>
      <c r="L19" s="98">
        <f t="shared" si="3"/>
        <v>5.5793991416308919E-2</v>
      </c>
      <c r="M19" s="107" t="str">
        <f t="shared" si="4"/>
        <v/>
      </c>
      <c r="N19" s="99" t="s">
        <v>63</v>
      </c>
      <c r="O19" s="99" t="s">
        <v>1615</v>
      </c>
    </row>
    <row r="20" spans="1:15" ht="38.25" x14ac:dyDescent="0.25">
      <c r="A20" s="40" t="s">
        <v>64</v>
      </c>
      <c r="B20" s="41" t="s">
        <v>65</v>
      </c>
      <c r="C20" s="40" t="s">
        <v>30</v>
      </c>
      <c r="D20" s="40" t="s">
        <v>1616</v>
      </c>
      <c r="E20" s="42" t="s">
        <v>24</v>
      </c>
      <c r="F20" s="43">
        <v>594.01</v>
      </c>
      <c r="G20" s="43">
        <v>4.74</v>
      </c>
      <c r="H20" s="43">
        <f t="shared" si="0"/>
        <v>5.99</v>
      </c>
      <c r="I20" s="43">
        <f t="shared" si="1"/>
        <v>3558.11</v>
      </c>
      <c r="J20" s="97">
        <v>5.0199999999999996</v>
      </c>
      <c r="K20" s="107" t="str">
        <f t="shared" si="2"/>
        <v>OK</v>
      </c>
      <c r="L20" s="98">
        <f t="shared" si="3"/>
        <v>5.5776892430278724E-2</v>
      </c>
      <c r="M20" s="107" t="str">
        <f t="shared" si="4"/>
        <v/>
      </c>
      <c r="N20" s="99" t="s">
        <v>66</v>
      </c>
      <c r="O20" s="99" t="s">
        <v>1616</v>
      </c>
    </row>
    <row r="21" spans="1:15" ht="30" x14ac:dyDescent="0.25">
      <c r="A21" s="40" t="s">
        <v>67</v>
      </c>
      <c r="B21" s="41" t="s">
        <v>68</v>
      </c>
      <c r="C21" s="40" t="s">
        <v>30</v>
      </c>
      <c r="D21" s="40" t="s">
        <v>2078</v>
      </c>
      <c r="E21" s="42" t="s">
        <v>24</v>
      </c>
      <c r="F21" s="43">
        <v>442</v>
      </c>
      <c r="G21" s="43">
        <v>3</v>
      </c>
      <c r="H21" s="43">
        <f t="shared" si="0"/>
        <v>3.79</v>
      </c>
      <c r="I21" s="43">
        <f t="shared" si="1"/>
        <v>1675.18</v>
      </c>
      <c r="J21" s="97">
        <v>3.2</v>
      </c>
      <c r="K21" s="107" t="str">
        <f t="shared" si="2"/>
        <v>OK</v>
      </c>
      <c r="L21" s="98">
        <f t="shared" si="3"/>
        <v>6.25E-2</v>
      </c>
      <c r="M21" s="107" t="str">
        <f t="shared" si="4"/>
        <v/>
      </c>
      <c r="N21" s="99" t="s">
        <v>69</v>
      </c>
      <c r="O21" s="99" t="s">
        <v>1617</v>
      </c>
    </row>
    <row r="22" spans="1:15" ht="30" x14ac:dyDescent="0.25">
      <c r="A22" s="40" t="s">
        <v>70</v>
      </c>
      <c r="B22" s="41" t="s">
        <v>71</v>
      </c>
      <c r="C22" s="40" t="s">
        <v>30</v>
      </c>
      <c r="D22" s="40" t="s">
        <v>1618</v>
      </c>
      <c r="E22" s="42" t="s">
        <v>54</v>
      </c>
      <c r="F22" s="43">
        <v>22.1</v>
      </c>
      <c r="G22" s="43">
        <v>366.6</v>
      </c>
      <c r="H22" s="43">
        <f t="shared" si="0"/>
        <v>463.63</v>
      </c>
      <c r="I22" s="43">
        <f t="shared" si="1"/>
        <v>10246.219999999999</v>
      </c>
      <c r="J22" s="97">
        <v>391.88</v>
      </c>
      <c r="K22" s="107" t="str">
        <f t="shared" si="2"/>
        <v>OK</v>
      </c>
      <c r="L22" s="98">
        <f t="shared" si="3"/>
        <v>6.4509543737878872E-2</v>
      </c>
      <c r="M22" s="107" t="str">
        <f t="shared" si="4"/>
        <v/>
      </c>
      <c r="N22" s="99" t="s">
        <v>72</v>
      </c>
      <c r="O22" s="99" t="s">
        <v>1618</v>
      </c>
    </row>
    <row r="23" spans="1:15" ht="25.5" x14ac:dyDescent="0.25">
      <c r="A23" s="40" t="s">
        <v>73</v>
      </c>
      <c r="B23" s="41" t="s">
        <v>74</v>
      </c>
      <c r="C23" s="40" t="s">
        <v>30</v>
      </c>
      <c r="D23" s="40" t="s">
        <v>1619</v>
      </c>
      <c r="E23" s="42" t="s">
        <v>76</v>
      </c>
      <c r="F23" s="43">
        <v>15</v>
      </c>
      <c r="G23" s="43">
        <v>7.36</v>
      </c>
      <c r="H23" s="43">
        <f t="shared" si="0"/>
        <v>9.3000000000000007</v>
      </c>
      <c r="I23" s="43">
        <f t="shared" si="1"/>
        <v>139.5</v>
      </c>
      <c r="J23" s="97">
        <v>7.81</v>
      </c>
      <c r="K23" s="107" t="str">
        <f t="shared" si="2"/>
        <v>OK</v>
      </c>
      <c r="L23" s="98">
        <f t="shared" si="3"/>
        <v>5.7618437900127994E-2</v>
      </c>
      <c r="M23" s="107" t="str">
        <f t="shared" si="4"/>
        <v/>
      </c>
      <c r="N23" s="99" t="s">
        <v>75</v>
      </c>
      <c r="O23" s="99" t="s">
        <v>1619</v>
      </c>
    </row>
    <row r="24" spans="1:15" ht="30" x14ac:dyDescent="0.25">
      <c r="A24" s="40" t="s">
        <v>77</v>
      </c>
      <c r="B24" s="41" t="s">
        <v>78</v>
      </c>
      <c r="C24" s="40" t="s">
        <v>30</v>
      </c>
      <c r="D24" s="40" t="s">
        <v>1620</v>
      </c>
      <c r="E24" s="42" t="s">
        <v>76</v>
      </c>
      <c r="F24" s="43">
        <v>23</v>
      </c>
      <c r="G24" s="43">
        <v>5.37</v>
      </c>
      <c r="H24" s="43">
        <f t="shared" si="0"/>
        <v>6.79</v>
      </c>
      <c r="I24" s="43">
        <f t="shared" si="1"/>
        <v>156.16999999999999</v>
      </c>
      <c r="J24" s="97">
        <v>5.69</v>
      </c>
      <c r="K24" s="107" t="str">
        <f t="shared" si="2"/>
        <v>OK</v>
      </c>
      <c r="L24" s="98">
        <f t="shared" si="3"/>
        <v>5.6239015817223237E-2</v>
      </c>
      <c r="M24" s="107" t="str">
        <f t="shared" si="4"/>
        <v/>
      </c>
      <c r="N24" s="99" t="s">
        <v>79</v>
      </c>
      <c r="O24" s="99" t="s">
        <v>1620</v>
      </c>
    </row>
    <row r="25" spans="1:15" ht="15" x14ac:dyDescent="0.25">
      <c r="A25" s="40" t="s">
        <v>80</v>
      </c>
      <c r="B25" s="41" t="s">
        <v>81</v>
      </c>
      <c r="C25" s="40" t="s">
        <v>82</v>
      </c>
      <c r="D25" s="40" t="s">
        <v>83</v>
      </c>
      <c r="E25" s="42" t="s">
        <v>24</v>
      </c>
      <c r="F25" s="43">
        <v>442</v>
      </c>
      <c r="G25" s="43">
        <v>20.53</v>
      </c>
      <c r="H25" s="43">
        <f t="shared" si="0"/>
        <v>25.96</v>
      </c>
      <c r="I25" s="43">
        <f t="shared" si="1"/>
        <v>11474.32</v>
      </c>
      <c r="J25" s="97">
        <v>21.92</v>
      </c>
      <c r="K25" s="107" t="str">
        <f t="shared" si="2"/>
        <v>OK</v>
      </c>
      <c r="L25" s="98">
        <f t="shared" si="3"/>
        <v>6.3412408759124128E-2</v>
      </c>
      <c r="M25" s="107" t="str">
        <f t="shared" si="4"/>
        <v/>
      </c>
      <c r="N25" s="99" t="s">
        <v>83</v>
      </c>
      <c r="O25" s="99" t="s">
        <v>83</v>
      </c>
    </row>
    <row r="26" spans="1:15" ht="30" x14ac:dyDescent="0.25">
      <c r="A26" s="40" t="s">
        <v>84</v>
      </c>
      <c r="B26" s="41" t="s">
        <v>85</v>
      </c>
      <c r="C26" s="40" t="s">
        <v>30</v>
      </c>
      <c r="D26" s="40" t="s">
        <v>2079</v>
      </c>
      <c r="E26" s="42" t="s">
        <v>54</v>
      </c>
      <c r="F26" s="43">
        <v>543.58000000000004</v>
      </c>
      <c r="G26" s="43">
        <v>5.37</v>
      </c>
      <c r="H26" s="43">
        <f t="shared" si="0"/>
        <v>6.79</v>
      </c>
      <c r="I26" s="43">
        <f t="shared" si="1"/>
        <v>3690.9</v>
      </c>
      <c r="J26" s="97">
        <v>6.02</v>
      </c>
      <c r="K26" s="107" t="str">
        <f t="shared" si="2"/>
        <v>OK</v>
      </c>
      <c r="L26" s="98">
        <f t="shared" si="3"/>
        <v>0.10797342192691017</v>
      </c>
      <c r="M26" s="107" t="str">
        <f t="shared" si="4"/>
        <v/>
      </c>
      <c r="N26" s="99" t="s">
        <v>86</v>
      </c>
      <c r="O26" s="99" t="s">
        <v>1621</v>
      </c>
    </row>
    <row r="27" spans="1:15" ht="25.5" x14ac:dyDescent="0.25">
      <c r="A27" s="40" t="s">
        <v>87</v>
      </c>
      <c r="B27" s="41" t="s">
        <v>88</v>
      </c>
      <c r="C27" s="40" t="s">
        <v>30</v>
      </c>
      <c r="D27" s="40" t="s">
        <v>1622</v>
      </c>
      <c r="E27" s="42" t="s">
        <v>90</v>
      </c>
      <c r="F27" s="43">
        <v>543.58000000000004</v>
      </c>
      <c r="G27" s="43">
        <v>1.7</v>
      </c>
      <c r="H27" s="43">
        <f t="shared" si="0"/>
        <v>2.14</v>
      </c>
      <c r="I27" s="43">
        <f t="shared" si="1"/>
        <v>1163.26</v>
      </c>
      <c r="J27" s="97">
        <v>1.94</v>
      </c>
      <c r="K27" s="107" t="str">
        <f t="shared" si="2"/>
        <v>OK</v>
      </c>
      <c r="L27" s="98">
        <f t="shared" si="3"/>
        <v>0.12371134020618557</v>
      </c>
      <c r="M27" s="107" t="str">
        <f t="shared" si="4"/>
        <v/>
      </c>
      <c r="N27" s="99" t="s">
        <v>89</v>
      </c>
      <c r="O27" s="99" t="s">
        <v>1622</v>
      </c>
    </row>
    <row r="28" spans="1:15" ht="38.25" x14ac:dyDescent="0.25">
      <c r="A28" s="40" t="s">
        <v>91</v>
      </c>
      <c r="B28" s="41" t="s">
        <v>92</v>
      </c>
      <c r="C28" s="40" t="s">
        <v>30</v>
      </c>
      <c r="D28" s="40" t="s">
        <v>1623</v>
      </c>
      <c r="E28" s="42" t="s">
        <v>24</v>
      </c>
      <c r="F28" s="43">
        <v>633.20000000000005</v>
      </c>
      <c r="G28" s="43">
        <v>10.41</v>
      </c>
      <c r="H28" s="43">
        <f t="shared" si="0"/>
        <v>13.16</v>
      </c>
      <c r="I28" s="43">
        <f t="shared" si="1"/>
        <v>8332.91</v>
      </c>
      <c r="J28" s="97">
        <v>12.79</v>
      </c>
      <c r="K28" s="107" t="str">
        <f t="shared" si="2"/>
        <v>OK</v>
      </c>
      <c r="L28" s="98">
        <f t="shared" si="3"/>
        <v>0.18608287724784978</v>
      </c>
      <c r="M28" s="107" t="str">
        <f t="shared" si="4"/>
        <v/>
      </c>
      <c r="N28" s="99" t="s">
        <v>93</v>
      </c>
      <c r="O28" s="99" t="s">
        <v>1623</v>
      </c>
    </row>
    <row r="29" spans="1:15" ht="15" x14ac:dyDescent="0.25">
      <c r="A29" s="37" t="s">
        <v>94</v>
      </c>
      <c r="B29" s="37"/>
      <c r="C29" s="37"/>
      <c r="D29" s="37" t="s">
        <v>95</v>
      </c>
      <c r="E29" s="37"/>
      <c r="F29" s="44"/>
      <c r="G29" s="45"/>
      <c r="H29" s="45"/>
      <c r="I29" s="44">
        <f>SUM(I30)</f>
        <v>183920.4</v>
      </c>
      <c r="J29" s="97">
        <v>0</v>
      </c>
      <c r="K29" s="107" t="str">
        <f t="shared" si="2"/>
        <v>OK</v>
      </c>
      <c r="L29" s="98"/>
      <c r="M29" s="107"/>
      <c r="N29" s="99" t="s">
        <v>95</v>
      </c>
      <c r="O29" s="99" t="s">
        <v>95</v>
      </c>
    </row>
    <row r="30" spans="1:15" ht="15" x14ac:dyDescent="0.25">
      <c r="A30" s="40" t="s">
        <v>96</v>
      </c>
      <c r="B30" s="41" t="s">
        <v>97</v>
      </c>
      <c r="C30" s="40" t="s">
        <v>17</v>
      </c>
      <c r="D30" s="40" t="s">
        <v>95</v>
      </c>
      <c r="E30" s="42" t="s">
        <v>98</v>
      </c>
      <c r="F30" s="43">
        <v>12</v>
      </c>
      <c r="G30" s="43">
        <v>12118.85</v>
      </c>
      <c r="H30" s="43">
        <f>TRUNC(G30 * (1 + 26.47 / 100), 2)</f>
        <v>15326.7</v>
      </c>
      <c r="I30" s="43">
        <f>TRUNC(F30 * H30, 2)</f>
        <v>183920.4</v>
      </c>
      <c r="J30" s="97">
        <v>12576.03</v>
      </c>
      <c r="K30" s="107" t="str">
        <f t="shared" si="2"/>
        <v>OK</v>
      </c>
      <c r="L30" s="98">
        <f t="shared" si="3"/>
        <v>3.6353284780650141E-2</v>
      </c>
      <c r="M30" s="107" t="str">
        <f t="shared" si="4"/>
        <v/>
      </c>
      <c r="N30" s="99" t="s">
        <v>95</v>
      </c>
      <c r="O30" s="99" t="s">
        <v>95</v>
      </c>
    </row>
    <row r="31" spans="1:15" ht="15" x14ac:dyDescent="0.25">
      <c r="A31" s="37" t="s">
        <v>99</v>
      </c>
      <c r="B31" s="37"/>
      <c r="C31" s="37"/>
      <c r="D31" s="37" t="s">
        <v>100</v>
      </c>
      <c r="E31" s="37"/>
      <c r="F31" s="44"/>
      <c r="G31" s="45"/>
      <c r="H31" s="45"/>
      <c r="I31" s="44">
        <f>SUM(I32:I37)</f>
        <v>68616.209999999992</v>
      </c>
      <c r="J31" s="97">
        <v>0</v>
      </c>
      <c r="K31" s="107" t="str">
        <f t="shared" si="2"/>
        <v>OK</v>
      </c>
      <c r="L31" s="98"/>
      <c r="M31" s="107"/>
      <c r="N31" s="99" t="s">
        <v>100</v>
      </c>
      <c r="O31" s="99" t="s">
        <v>100</v>
      </c>
    </row>
    <row r="32" spans="1:15" ht="30" x14ac:dyDescent="0.25">
      <c r="A32" s="40" t="s">
        <v>101</v>
      </c>
      <c r="B32" s="41" t="s">
        <v>102</v>
      </c>
      <c r="C32" s="40" t="s">
        <v>30</v>
      </c>
      <c r="D32" s="40" t="s">
        <v>2072</v>
      </c>
      <c r="E32" s="42" t="s">
        <v>54</v>
      </c>
      <c r="F32" s="43">
        <v>385.51</v>
      </c>
      <c r="G32" s="43">
        <v>59.66</v>
      </c>
      <c r="H32" s="43">
        <f t="shared" ref="H32:H37" si="5">TRUNC(G32 * (1 + 26.47 / 100), 2)</f>
        <v>75.45</v>
      </c>
      <c r="I32" s="43">
        <f t="shared" ref="I32:I37" si="6">TRUNC(F32 * H32, 2)</f>
        <v>29086.720000000001</v>
      </c>
      <c r="J32" s="97">
        <v>63.52</v>
      </c>
      <c r="K32" s="107" t="str">
        <f t="shared" si="2"/>
        <v>OK</v>
      </c>
      <c r="L32" s="98">
        <f t="shared" si="3"/>
        <v>6.0768261964735615E-2</v>
      </c>
      <c r="M32" s="107" t="str">
        <f t="shared" si="4"/>
        <v/>
      </c>
      <c r="N32" s="99" t="s">
        <v>103</v>
      </c>
      <c r="O32" s="99" t="s">
        <v>1624</v>
      </c>
    </row>
    <row r="33" spans="1:15" ht="30" x14ac:dyDescent="0.25">
      <c r="A33" s="40" t="s">
        <v>104</v>
      </c>
      <c r="B33" s="41" t="s">
        <v>105</v>
      </c>
      <c r="C33" s="40" t="s">
        <v>30</v>
      </c>
      <c r="D33" s="40" t="s">
        <v>2073</v>
      </c>
      <c r="E33" s="42" t="s">
        <v>54</v>
      </c>
      <c r="F33" s="43">
        <v>28.18</v>
      </c>
      <c r="G33" s="43">
        <v>78.3</v>
      </c>
      <c r="H33" s="43">
        <f t="shared" si="5"/>
        <v>99.02</v>
      </c>
      <c r="I33" s="43">
        <f t="shared" si="6"/>
        <v>2790.38</v>
      </c>
      <c r="J33" s="97">
        <v>83.38</v>
      </c>
      <c r="K33" s="107" t="str">
        <f t="shared" si="2"/>
        <v>OK</v>
      </c>
      <c r="L33" s="98">
        <f t="shared" si="3"/>
        <v>6.0925881506356472E-2</v>
      </c>
      <c r="M33" s="107" t="str">
        <f t="shared" si="4"/>
        <v/>
      </c>
      <c r="N33" s="99" t="s">
        <v>106</v>
      </c>
      <c r="O33" s="99" t="s">
        <v>1625</v>
      </c>
    </row>
    <row r="34" spans="1:15" ht="15" x14ac:dyDescent="0.25">
      <c r="A34" s="40" t="s">
        <v>107</v>
      </c>
      <c r="B34" s="41" t="s">
        <v>108</v>
      </c>
      <c r="C34" s="40" t="s">
        <v>82</v>
      </c>
      <c r="D34" s="40" t="s">
        <v>109</v>
      </c>
      <c r="E34" s="42" t="s">
        <v>24</v>
      </c>
      <c r="F34" s="43">
        <v>201.97</v>
      </c>
      <c r="G34" s="43">
        <v>22.06</v>
      </c>
      <c r="H34" s="43">
        <f t="shared" si="5"/>
        <v>27.89</v>
      </c>
      <c r="I34" s="43">
        <f t="shared" si="6"/>
        <v>5632.94</v>
      </c>
      <c r="J34" s="97">
        <v>23.6</v>
      </c>
      <c r="K34" s="107" t="str">
        <f t="shared" si="2"/>
        <v>OK</v>
      </c>
      <c r="L34" s="98">
        <f t="shared" si="3"/>
        <v>6.525423728813573E-2</v>
      </c>
      <c r="M34" s="107" t="str">
        <f t="shared" si="4"/>
        <v/>
      </c>
      <c r="N34" s="99" t="s">
        <v>109</v>
      </c>
      <c r="O34" s="99" t="s">
        <v>109</v>
      </c>
    </row>
    <row r="35" spans="1:15" ht="15" x14ac:dyDescent="0.25">
      <c r="A35" s="40" t="s">
        <v>110</v>
      </c>
      <c r="B35" s="41" t="s">
        <v>111</v>
      </c>
      <c r="C35" s="40" t="s">
        <v>30</v>
      </c>
      <c r="D35" s="40" t="s">
        <v>1626</v>
      </c>
      <c r="E35" s="42" t="s">
        <v>54</v>
      </c>
      <c r="F35" s="43">
        <v>319.47000000000003</v>
      </c>
      <c r="G35" s="43">
        <v>31.13</v>
      </c>
      <c r="H35" s="43">
        <f t="shared" si="5"/>
        <v>39.369999999999997</v>
      </c>
      <c r="I35" s="43">
        <f t="shared" si="6"/>
        <v>12577.53</v>
      </c>
      <c r="J35" s="97">
        <v>33.29</v>
      </c>
      <c r="K35" s="107" t="str">
        <f t="shared" si="2"/>
        <v>OK</v>
      </c>
      <c r="L35" s="98">
        <f t="shared" si="3"/>
        <v>6.4884349654550921E-2</v>
      </c>
      <c r="M35" s="107" t="str">
        <f t="shared" si="4"/>
        <v/>
      </c>
      <c r="N35" s="99" t="s">
        <v>112</v>
      </c>
      <c r="O35" s="99" t="s">
        <v>1626</v>
      </c>
    </row>
    <row r="36" spans="1:15" ht="38.25" x14ac:dyDescent="0.25">
      <c r="A36" s="40" t="s">
        <v>113</v>
      </c>
      <c r="B36" s="41" t="s">
        <v>114</v>
      </c>
      <c r="C36" s="40" t="s">
        <v>22</v>
      </c>
      <c r="D36" s="40" t="s">
        <v>1627</v>
      </c>
      <c r="E36" s="42" t="s">
        <v>54</v>
      </c>
      <c r="F36" s="43">
        <v>138.55000000000001</v>
      </c>
      <c r="G36" s="43">
        <v>64.61</v>
      </c>
      <c r="H36" s="43">
        <f t="shared" si="5"/>
        <v>81.709999999999994</v>
      </c>
      <c r="I36" s="43">
        <f t="shared" si="6"/>
        <v>11320.92</v>
      </c>
      <c r="J36" s="97">
        <v>72.84</v>
      </c>
      <c r="K36" s="107" t="str">
        <f t="shared" si="2"/>
        <v>OK</v>
      </c>
      <c r="L36" s="98">
        <f t="shared" si="3"/>
        <v>0.11298736957715549</v>
      </c>
      <c r="M36" s="107" t="str">
        <f t="shared" si="4"/>
        <v/>
      </c>
      <c r="N36" s="99" t="s">
        <v>115</v>
      </c>
      <c r="O36" s="99" t="s">
        <v>1627</v>
      </c>
    </row>
    <row r="37" spans="1:15" ht="30" x14ac:dyDescent="0.25">
      <c r="A37" s="40" t="s">
        <v>116</v>
      </c>
      <c r="B37" s="41" t="s">
        <v>117</v>
      </c>
      <c r="C37" s="40" t="s">
        <v>17</v>
      </c>
      <c r="D37" s="40" t="s">
        <v>118</v>
      </c>
      <c r="E37" s="42" t="s">
        <v>54</v>
      </c>
      <c r="F37" s="43">
        <v>112.85</v>
      </c>
      <c r="G37" s="43">
        <v>50.51</v>
      </c>
      <c r="H37" s="43">
        <f t="shared" si="5"/>
        <v>63.87</v>
      </c>
      <c r="I37" s="43">
        <f t="shared" si="6"/>
        <v>7207.72</v>
      </c>
      <c r="J37" s="97">
        <v>57.23</v>
      </c>
      <c r="K37" s="107" t="str">
        <f t="shared" si="2"/>
        <v>OK</v>
      </c>
      <c r="L37" s="98">
        <f t="shared" si="3"/>
        <v>0.11742093307705748</v>
      </c>
      <c r="M37" s="107" t="str">
        <f t="shared" si="4"/>
        <v/>
      </c>
      <c r="N37" s="99" t="s">
        <v>118</v>
      </c>
      <c r="O37" s="99" t="s">
        <v>1628</v>
      </c>
    </row>
    <row r="38" spans="1:15" ht="15" x14ac:dyDescent="0.25">
      <c r="A38" s="37" t="s">
        <v>119</v>
      </c>
      <c r="B38" s="37"/>
      <c r="C38" s="37"/>
      <c r="D38" s="37" t="s">
        <v>120</v>
      </c>
      <c r="E38" s="37"/>
      <c r="F38" s="44"/>
      <c r="G38" s="45"/>
      <c r="H38" s="45"/>
      <c r="I38" s="44">
        <f>SUM(I39:I52)</f>
        <v>197858.71000000002</v>
      </c>
      <c r="J38" s="97">
        <v>0</v>
      </c>
      <c r="K38" s="107" t="str">
        <f t="shared" si="2"/>
        <v>OK</v>
      </c>
      <c r="L38" s="98"/>
      <c r="M38" s="107"/>
      <c r="N38" s="99" t="s">
        <v>120</v>
      </c>
      <c r="O38" s="99" t="s">
        <v>120</v>
      </c>
    </row>
    <row r="39" spans="1:15" ht="38.25" x14ac:dyDescent="0.25">
      <c r="A39" s="40" t="s">
        <v>121</v>
      </c>
      <c r="B39" s="41" t="s">
        <v>122</v>
      </c>
      <c r="C39" s="40" t="s">
        <v>30</v>
      </c>
      <c r="D39" s="40" t="s">
        <v>1629</v>
      </c>
      <c r="E39" s="42" t="s">
        <v>24</v>
      </c>
      <c r="F39" s="43">
        <v>201.97</v>
      </c>
      <c r="G39" s="43">
        <v>20.56</v>
      </c>
      <c r="H39" s="43">
        <f t="shared" ref="H39:H52" si="7">TRUNC(G39 * (1 + 26.47 / 100), 2)</f>
        <v>26</v>
      </c>
      <c r="I39" s="43">
        <f t="shared" ref="I39:I52" si="8">TRUNC(F39 * H39, 2)</f>
        <v>5251.22</v>
      </c>
      <c r="J39" s="97">
        <v>23.14</v>
      </c>
      <c r="K39" s="107" t="str">
        <f t="shared" si="2"/>
        <v>OK</v>
      </c>
      <c r="L39" s="98">
        <f t="shared" si="3"/>
        <v>0.11149524632670704</v>
      </c>
      <c r="M39" s="107" t="str">
        <f t="shared" si="4"/>
        <v/>
      </c>
      <c r="N39" s="99" t="s">
        <v>123</v>
      </c>
      <c r="O39" s="99" t="s">
        <v>1629</v>
      </c>
    </row>
    <row r="40" spans="1:15" ht="51" x14ac:dyDescent="0.25">
      <c r="A40" s="40" t="s">
        <v>124</v>
      </c>
      <c r="B40" s="41" t="s">
        <v>125</v>
      </c>
      <c r="C40" s="40" t="s">
        <v>30</v>
      </c>
      <c r="D40" s="40" t="s">
        <v>2010</v>
      </c>
      <c r="E40" s="42" t="s">
        <v>24</v>
      </c>
      <c r="F40" s="43">
        <v>98.28</v>
      </c>
      <c r="G40" s="43">
        <v>112.79</v>
      </c>
      <c r="H40" s="43">
        <f t="shared" si="7"/>
        <v>142.63999999999999</v>
      </c>
      <c r="I40" s="43">
        <f t="shared" si="8"/>
        <v>14018.65</v>
      </c>
      <c r="J40" s="97">
        <v>129.41</v>
      </c>
      <c r="K40" s="107" t="str">
        <f t="shared" si="2"/>
        <v>OK</v>
      </c>
      <c r="L40" s="98">
        <f t="shared" si="3"/>
        <v>0.12842902403214584</v>
      </c>
      <c r="M40" s="107" t="str">
        <f t="shared" si="4"/>
        <v/>
      </c>
      <c r="N40" s="99" t="s">
        <v>126</v>
      </c>
      <c r="O40" s="99" t="s">
        <v>1630</v>
      </c>
    </row>
    <row r="41" spans="1:15" ht="30" x14ac:dyDescent="0.25">
      <c r="A41" s="40" t="s">
        <v>127</v>
      </c>
      <c r="B41" s="41" t="s">
        <v>128</v>
      </c>
      <c r="C41" s="40" t="s">
        <v>30</v>
      </c>
      <c r="D41" s="40" t="s">
        <v>2011</v>
      </c>
      <c r="E41" s="42" t="s">
        <v>54</v>
      </c>
      <c r="F41" s="43">
        <v>89.35</v>
      </c>
      <c r="G41" s="43">
        <v>318.35000000000002</v>
      </c>
      <c r="H41" s="43">
        <f t="shared" si="7"/>
        <v>402.61</v>
      </c>
      <c r="I41" s="43">
        <f t="shared" si="8"/>
        <v>35973.199999999997</v>
      </c>
      <c r="J41" s="97">
        <v>373.66</v>
      </c>
      <c r="K41" s="107" t="str">
        <f t="shared" si="2"/>
        <v>OK</v>
      </c>
      <c r="L41" s="98">
        <f t="shared" si="3"/>
        <v>0.1480222662313333</v>
      </c>
      <c r="M41" s="107" t="str">
        <f t="shared" si="4"/>
        <v/>
      </c>
      <c r="N41" s="99" t="s">
        <v>129</v>
      </c>
      <c r="O41" s="99" t="s">
        <v>1631</v>
      </c>
    </row>
    <row r="42" spans="1:15" ht="30" x14ac:dyDescent="0.25">
      <c r="A42" s="40" t="s">
        <v>130</v>
      </c>
      <c r="B42" s="41" t="s">
        <v>131</v>
      </c>
      <c r="C42" s="40" t="s">
        <v>30</v>
      </c>
      <c r="D42" s="40" t="s">
        <v>2012</v>
      </c>
      <c r="E42" s="42" t="s">
        <v>133</v>
      </c>
      <c r="F42" s="43">
        <v>25</v>
      </c>
      <c r="G42" s="43">
        <v>13.6</v>
      </c>
      <c r="H42" s="43">
        <f t="shared" si="7"/>
        <v>17.190000000000001</v>
      </c>
      <c r="I42" s="43">
        <f t="shared" si="8"/>
        <v>429.75</v>
      </c>
      <c r="J42" s="97">
        <v>17.329999999999998</v>
      </c>
      <c r="K42" s="107" t="str">
        <f t="shared" si="2"/>
        <v>OK</v>
      </c>
      <c r="L42" s="98">
        <f t="shared" si="3"/>
        <v>0.2152336987882284</v>
      </c>
      <c r="M42" s="107" t="str">
        <f t="shared" si="4"/>
        <v/>
      </c>
      <c r="N42" s="99" t="s">
        <v>132</v>
      </c>
      <c r="O42" s="99" t="s">
        <v>1632</v>
      </c>
    </row>
    <row r="43" spans="1:15" ht="30" x14ac:dyDescent="0.25">
      <c r="A43" s="40" t="s">
        <v>134</v>
      </c>
      <c r="B43" s="41" t="s">
        <v>135</v>
      </c>
      <c r="C43" s="40" t="s">
        <v>30</v>
      </c>
      <c r="D43" s="40" t="s">
        <v>2013</v>
      </c>
      <c r="E43" s="42" t="s">
        <v>133</v>
      </c>
      <c r="F43" s="43">
        <v>1130.9000000000001</v>
      </c>
      <c r="G43" s="43">
        <v>12.82</v>
      </c>
      <c r="H43" s="43">
        <f t="shared" si="7"/>
        <v>16.21</v>
      </c>
      <c r="I43" s="43">
        <f t="shared" si="8"/>
        <v>18331.88</v>
      </c>
      <c r="J43" s="97">
        <v>16.61</v>
      </c>
      <c r="K43" s="107" t="str">
        <f t="shared" si="2"/>
        <v>OK</v>
      </c>
      <c r="L43" s="98">
        <f t="shared" si="3"/>
        <v>0.22817579771222152</v>
      </c>
      <c r="M43" s="107" t="str">
        <f t="shared" si="4"/>
        <v/>
      </c>
      <c r="N43" s="99" t="s">
        <v>136</v>
      </c>
      <c r="O43" s="99" t="s">
        <v>1633</v>
      </c>
    </row>
    <row r="44" spans="1:15" ht="30" x14ac:dyDescent="0.25">
      <c r="A44" s="40" t="s">
        <v>137</v>
      </c>
      <c r="B44" s="41" t="s">
        <v>138</v>
      </c>
      <c r="C44" s="40" t="s">
        <v>30</v>
      </c>
      <c r="D44" s="40" t="s">
        <v>2014</v>
      </c>
      <c r="E44" s="42" t="s">
        <v>133</v>
      </c>
      <c r="F44" s="43">
        <v>1649.2</v>
      </c>
      <c r="G44" s="43">
        <v>11.49</v>
      </c>
      <c r="H44" s="43">
        <f t="shared" si="7"/>
        <v>14.53</v>
      </c>
      <c r="I44" s="43">
        <f t="shared" si="8"/>
        <v>23962.87</v>
      </c>
      <c r="J44" s="97">
        <v>15.04</v>
      </c>
      <c r="K44" s="107" t="str">
        <f t="shared" si="2"/>
        <v>OK</v>
      </c>
      <c r="L44" s="98">
        <f t="shared" si="3"/>
        <v>0.23603723404255317</v>
      </c>
      <c r="M44" s="107" t="str">
        <f t="shared" si="4"/>
        <v/>
      </c>
      <c r="N44" s="99" t="s">
        <v>139</v>
      </c>
      <c r="O44" s="99" t="s">
        <v>1634</v>
      </c>
    </row>
    <row r="45" spans="1:15" ht="30" x14ac:dyDescent="0.25">
      <c r="A45" s="40" t="s">
        <v>140</v>
      </c>
      <c r="B45" s="41" t="s">
        <v>141</v>
      </c>
      <c r="C45" s="40" t="s">
        <v>30</v>
      </c>
      <c r="D45" s="40" t="s">
        <v>2015</v>
      </c>
      <c r="E45" s="42" t="s">
        <v>133</v>
      </c>
      <c r="F45" s="43">
        <v>925.5</v>
      </c>
      <c r="G45" s="43">
        <v>9.73</v>
      </c>
      <c r="H45" s="43">
        <f t="shared" si="7"/>
        <v>12.3</v>
      </c>
      <c r="I45" s="43">
        <f t="shared" si="8"/>
        <v>11383.65</v>
      </c>
      <c r="J45" s="97">
        <v>12.8</v>
      </c>
      <c r="K45" s="107" t="str">
        <f t="shared" si="2"/>
        <v>OK</v>
      </c>
      <c r="L45" s="98">
        <f t="shared" si="3"/>
        <v>0.23984375000000002</v>
      </c>
      <c r="M45" s="107" t="str">
        <f t="shared" si="4"/>
        <v/>
      </c>
      <c r="N45" s="99" t="s">
        <v>142</v>
      </c>
      <c r="O45" s="99" t="s">
        <v>1635</v>
      </c>
    </row>
    <row r="46" spans="1:15" ht="30" x14ac:dyDescent="0.25">
      <c r="A46" s="40" t="s">
        <v>143</v>
      </c>
      <c r="B46" s="41" t="s">
        <v>144</v>
      </c>
      <c r="C46" s="40" t="s">
        <v>30</v>
      </c>
      <c r="D46" s="40" t="s">
        <v>2016</v>
      </c>
      <c r="E46" s="42" t="s">
        <v>133</v>
      </c>
      <c r="F46" s="43">
        <v>841.9</v>
      </c>
      <c r="G46" s="43">
        <v>9.26</v>
      </c>
      <c r="H46" s="43">
        <f t="shared" si="7"/>
        <v>11.71</v>
      </c>
      <c r="I46" s="43">
        <f t="shared" si="8"/>
        <v>9858.64</v>
      </c>
      <c r="J46" s="97">
        <v>12.3</v>
      </c>
      <c r="K46" s="107" t="str">
        <f t="shared" si="2"/>
        <v>OK</v>
      </c>
      <c r="L46" s="98">
        <f t="shared" si="3"/>
        <v>0.24715447154471548</v>
      </c>
      <c r="M46" s="107" t="str">
        <f t="shared" si="4"/>
        <v/>
      </c>
      <c r="N46" s="99" t="s">
        <v>145</v>
      </c>
      <c r="O46" s="99" t="s">
        <v>1636</v>
      </c>
    </row>
    <row r="47" spans="1:15" ht="30" x14ac:dyDescent="0.25">
      <c r="A47" s="40" t="s">
        <v>146</v>
      </c>
      <c r="B47" s="41" t="s">
        <v>147</v>
      </c>
      <c r="C47" s="40" t="s">
        <v>30</v>
      </c>
      <c r="D47" s="40" t="s">
        <v>2017</v>
      </c>
      <c r="E47" s="42" t="s">
        <v>133</v>
      </c>
      <c r="F47" s="43">
        <v>157.6</v>
      </c>
      <c r="G47" s="43">
        <v>10.38</v>
      </c>
      <c r="H47" s="43">
        <f t="shared" si="7"/>
        <v>13.12</v>
      </c>
      <c r="I47" s="43">
        <f t="shared" si="8"/>
        <v>2067.71</v>
      </c>
      <c r="J47" s="97">
        <v>13.92</v>
      </c>
      <c r="K47" s="107" t="str">
        <f t="shared" si="2"/>
        <v>OK</v>
      </c>
      <c r="L47" s="98">
        <f t="shared" si="3"/>
        <v>0.25431034482758619</v>
      </c>
      <c r="M47" s="107" t="str">
        <f t="shared" si="4"/>
        <v/>
      </c>
      <c r="N47" s="99" t="s">
        <v>148</v>
      </c>
      <c r="O47" s="99" t="s">
        <v>1637</v>
      </c>
    </row>
    <row r="48" spans="1:15" ht="38.25" x14ac:dyDescent="0.25">
      <c r="A48" s="40" t="s">
        <v>149</v>
      </c>
      <c r="B48" s="41" t="s">
        <v>150</v>
      </c>
      <c r="C48" s="40" t="s">
        <v>30</v>
      </c>
      <c r="D48" s="40" t="s">
        <v>1638</v>
      </c>
      <c r="E48" s="42" t="s">
        <v>133</v>
      </c>
      <c r="F48" s="43">
        <v>496.1</v>
      </c>
      <c r="G48" s="43">
        <v>14.4</v>
      </c>
      <c r="H48" s="43">
        <f t="shared" si="7"/>
        <v>18.21</v>
      </c>
      <c r="I48" s="43">
        <f t="shared" si="8"/>
        <v>9033.98</v>
      </c>
      <c r="J48" s="97">
        <v>17.86</v>
      </c>
      <c r="K48" s="107" t="str">
        <f t="shared" si="2"/>
        <v>OK</v>
      </c>
      <c r="L48" s="98">
        <f t="shared" si="3"/>
        <v>0.19372900335946242</v>
      </c>
      <c r="M48" s="107" t="str">
        <f t="shared" si="4"/>
        <v/>
      </c>
      <c r="N48" s="99" t="s">
        <v>151</v>
      </c>
      <c r="O48" s="99" t="s">
        <v>1638</v>
      </c>
    </row>
    <row r="49" spans="1:15" ht="30" x14ac:dyDescent="0.25">
      <c r="A49" s="40" t="s">
        <v>152</v>
      </c>
      <c r="B49" s="41" t="s">
        <v>153</v>
      </c>
      <c r="C49" s="40" t="s">
        <v>30</v>
      </c>
      <c r="D49" s="40" t="s">
        <v>2018</v>
      </c>
      <c r="E49" s="42" t="s">
        <v>24</v>
      </c>
      <c r="F49" s="43">
        <v>230.65</v>
      </c>
      <c r="G49" s="43">
        <v>94.11</v>
      </c>
      <c r="H49" s="43">
        <f t="shared" si="7"/>
        <v>119.02</v>
      </c>
      <c r="I49" s="43">
        <f t="shared" si="8"/>
        <v>27451.96</v>
      </c>
      <c r="J49" s="97">
        <v>105.67</v>
      </c>
      <c r="K49" s="107" t="str">
        <f t="shared" si="2"/>
        <v>OK</v>
      </c>
      <c r="L49" s="98">
        <f t="shared" si="3"/>
        <v>0.10939717989968778</v>
      </c>
      <c r="M49" s="107" t="str">
        <f t="shared" si="4"/>
        <v/>
      </c>
      <c r="N49" s="99" t="s">
        <v>154</v>
      </c>
      <c r="O49" s="99" t="s">
        <v>1639</v>
      </c>
    </row>
    <row r="50" spans="1:15" ht="30" x14ac:dyDescent="0.25">
      <c r="A50" s="40" t="s">
        <v>155</v>
      </c>
      <c r="B50" s="41" t="s">
        <v>156</v>
      </c>
      <c r="C50" s="40" t="s">
        <v>30</v>
      </c>
      <c r="D50" s="40" t="s">
        <v>2019</v>
      </c>
      <c r="E50" s="42" t="s">
        <v>24</v>
      </c>
      <c r="F50" s="43">
        <v>419.38</v>
      </c>
      <c r="G50" s="43">
        <v>47.68</v>
      </c>
      <c r="H50" s="43">
        <f t="shared" si="7"/>
        <v>60.3</v>
      </c>
      <c r="I50" s="43">
        <f t="shared" si="8"/>
        <v>25288.61</v>
      </c>
      <c r="J50" s="97">
        <v>55.07</v>
      </c>
      <c r="K50" s="107" t="str">
        <f t="shared" si="2"/>
        <v>OK</v>
      </c>
      <c r="L50" s="98">
        <f t="shared" si="3"/>
        <v>0.13419284546940258</v>
      </c>
      <c r="M50" s="107" t="str">
        <f t="shared" si="4"/>
        <v/>
      </c>
      <c r="N50" s="99" t="s">
        <v>157</v>
      </c>
      <c r="O50" s="99" t="s">
        <v>1640</v>
      </c>
    </row>
    <row r="51" spans="1:15" ht="30" x14ac:dyDescent="0.25">
      <c r="A51" s="40" t="s">
        <v>158</v>
      </c>
      <c r="B51" s="41" t="s">
        <v>159</v>
      </c>
      <c r="C51" s="40" t="s">
        <v>30</v>
      </c>
      <c r="D51" s="40" t="s">
        <v>1641</v>
      </c>
      <c r="E51" s="42" t="s">
        <v>24</v>
      </c>
      <c r="F51" s="43">
        <v>428.26</v>
      </c>
      <c r="G51" s="43">
        <v>9.27</v>
      </c>
      <c r="H51" s="43">
        <f t="shared" si="7"/>
        <v>11.72</v>
      </c>
      <c r="I51" s="43">
        <f t="shared" si="8"/>
        <v>5019.2</v>
      </c>
      <c r="J51" s="97">
        <v>9.7899999999999991</v>
      </c>
      <c r="K51" s="107" t="str">
        <f t="shared" si="2"/>
        <v>OK</v>
      </c>
      <c r="L51" s="98">
        <f t="shared" si="3"/>
        <v>5.3115423901940684E-2</v>
      </c>
      <c r="M51" s="107" t="str">
        <f t="shared" si="4"/>
        <v/>
      </c>
      <c r="N51" s="99" t="s">
        <v>160</v>
      </c>
      <c r="O51" s="99" t="s">
        <v>1641</v>
      </c>
    </row>
    <row r="52" spans="1:15" ht="15" x14ac:dyDescent="0.25">
      <c r="A52" s="40" t="s">
        <v>161</v>
      </c>
      <c r="B52" s="41" t="s">
        <v>162</v>
      </c>
      <c r="C52" s="40" t="s">
        <v>30</v>
      </c>
      <c r="D52" s="40" t="s">
        <v>163</v>
      </c>
      <c r="E52" s="42" t="s">
        <v>54</v>
      </c>
      <c r="F52" s="43">
        <v>89.35</v>
      </c>
      <c r="G52" s="43">
        <v>86.62</v>
      </c>
      <c r="H52" s="43">
        <f t="shared" si="7"/>
        <v>109.54</v>
      </c>
      <c r="I52" s="43">
        <f t="shared" si="8"/>
        <v>9787.39</v>
      </c>
      <c r="J52" s="97">
        <v>92.32</v>
      </c>
      <c r="K52" s="107" t="str">
        <f t="shared" si="2"/>
        <v>OK</v>
      </c>
      <c r="L52" s="98">
        <f t="shared" si="3"/>
        <v>6.1741767764297961E-2</v>
      </c>
      <c r="M52" s="107" t="str">
        <f t="shared" si="4"/>
        <v/>
      </c>
      <c r="N52" s="99" t="s">
        <v>163</v>
      </c>
      <c r="O52" s="99" t="s">
        <v>163</v>
      </c>
    </row>
    <row r="53" spans="1:15" ht="15" x14ac:dyDescent="0.25">
      <c r="A53" s="37" t="s">
        <v>164</v>
      </c>
      <c r="B53" s="37"/>
      <c r="C53" s="37"/>
      <c r="D53" s="37" t="s">
        <v>165</v>
      </c>
      <c r="E53" s="37"/>
      <c r="F53" s="44"/>
      <c r="G53" s="45"/>
      <c r="H53" s="45"/>
      <c r="I53" s="44">
        <f>SUM(I54:I74)</f>
        <v>379930.99</v>
      </c>
      <c r="J53" s="97">
        <v>0</v>
      </c>
      <c r="K53" s="107" t="str">
        <f t="shared" si="2"/>
        <v>OK</v>
      </c>
      <c r="L53" s="98"/>
      <c r="M53" s="107"/>
      <c r="N53" s="99" t="s">
        <v>165</v>
      </c>
      <c r="O53" s="99" t="s">
        <v>165</v>
      </c>
    </row>
    <row r="54" spans="1:15" ht="30" x14ac:dyDescent="0.25">
      <c r="A54" s="40" t="s">
        <v>166</v>
      </c>
      <c r="B54" s="41" t="s">
        <v>167</v>
      </c>
      <c r="C54" s="40" t="s">
        <v>30</v>
      </c>
      <c r="D54" s="40" t="s">
        <v>2020</v>
      </c>
      <c r="E54" s="42" t="s">
        <v>54</v>
      </c>
      <c r="F54" s="43">
        <v>98.85</v>
      </c>
      <c r="G54" s="43">
        <v>334.22</v>
      </c>
      <c r="H54" s="43">
        <f t="shared" ref="H54:H74" si="9">TRUNC(G54 * (1 + 26.47 / 100), 2)</f>
        <v>422.68</v>
      </c>
      <c r="I54" s="43">
        <f t="shared" ref="I54:I74" si="10">TRUNC(F54 * H54, 2)</f>
        <v>41781.910000000003</v>
      </c>
      <c r="J54" s="97">
        <v>395.14</v>
      </c>
      <c r="K54" s="107" t="str">
        <f t="shared" si="2"/>
        <v>OK</v>
      </c>
      <c r="L54" s="98">
        <f t="shared" si="3"/>
        <v>0.15417320443387139</v>
      </c>
      <c r="M54" s="107" t="str">
        <f t="shared" si="4"/>
        <v/>
      </c>
      <c r="N54" s="99" t="s">
        <v>168</v>
      </c>
      <c r="O54" s="99" t="s">
        <v>1642</v>
      </c>
    </row>
    <row r="55" spans="1:15" ht="38.25" x14ac:dyDescent="0.25">
      <c r="A55" s="40" t="s">
        <v>169</v>
      </c>
      <c r="B55" s="41" t="s">
        <v>170</v>
      </c>
      <c r="C55" s="40" t="s">
        <v>30</v>
      </c>
      <c r="D55" s="40" t="s">
        <v>1643</v>
      </c>
      <c r="E55" s="42" t="s">
        <v>133</v>
      </c>
      <c r="F55" s="43">
        <v>30.6</v>
      </c>
      <c r="G55" s="43">
        <v>13.63</v>
      </c>
      <c r="H55" s="43">
        <f t="shared" si="9"/>
        <v>17.23</v>
      </c>
      <c r="I55" s="43">
        <f t="shared" si="10"/>
        <v>527.23</v>
      </c>
      <c r="J55" s="97">
        <v>17.36</v>
      </c>
      <c r="K55" s="107" t="str">
        <f t="shared" si="2"/>
        <v>OK</v>
      </c>
      <c r="L55" s="98">
        <f t="shared" si="3"/>
        <v>0.21486175115207362</v>
      </c>
      <c r="M55" s="107" t="str">
        <f t="shared" si="4"/>
        <v/>
      </c>
      <c r="N55" s="99" t="s">
        <v>171</v>
      </c>
      <c r="O55" s="99" t="s">
        <v>1643</v>
      </c>
    </row>
    <row r="56" spans="1:15" ht="38.25" x14ac:dyDescent="0.25">
      <c r="A56" s="40" t="s">
        <v>172</v>
      </c>
      <c r="B56" s="41" t="s">
        <v>173</v>
      </c>
      <c r="C56" s="40" t="s">
        <v>30</v>
      </c>
      <c r="D56" s="40" t="s">
        <v>1644</v>
      </c>
      <c r="E56" s="42" t="s">
        <v>133</v>
      </c>
      <c r="F56" s="43">
        <v>1316.1</v>
      </c>
      <c r="G56" s="43">
        <v>12.81</v>
      </c>
      <c r="H56" s="43">
        <f t="shared" si="9"/>
        <v>16.2</v>
      </c>
      <c r="I56" s="43">
        <f t="shared" si="10"/>
        <v>21320.82</v>
      </c>
      <c r="J56" s="97">
        <v>16.600000000000001</v>
      </c>
      <c r="K56" s="107" t="str">
        <f t="shared" si="2"/>
        <v>OK</v>
      </c>
      <c r="L56" s="98">
        <f t="shared" si="3"/>
        <v>0.22831325301204819</v>
      </c>
      <c r="M56" s="107" t="str">
        <f t="shared" si="4"/>
        <v/>
      </c>
      <c r="N56" s="99" t="s">
        <v>174</v>
      </c>
      <c r="O56" s="99" t="s">
        <v>1644</v>
      </c>
    </row>
    <row r="57" spans="1:15" ht="38.25" x14ac:dyDescent="0.25">
      <c r="A57" s="40" t="s">
        <v>175</v>
      </c>
      <c r="B57" s="41" t="s">
        <v>176</v>
      </c>
      <c r="C57" s="40" t="s">
        <v>30</v>
      </c>
      <c r="D57" s="40" t="s">
        <v>1645</v>
      </c>
      <c r="E57" s="42" t="s">
        <v>133</v>
      </c>
      <c r="F57" s="43">
        <v>2014.1</v>
      </c>
      <c r="G57" s="43">
        <v>11.45</v>
      </c>
      <c r="H57" s="43">
        <f t="shared" si="9"/>
        <v>14.48</v>
      </c>
      <c r="I57" s="43">
        <f t="shared" si="10"/>
        <v>29164.16</v>
      </c>
      <c r="J57" s="97">
        <v>14.99</v>
      </c>
      <c r="K57" s="107" t="str">
        <f t="shared" si="2"/>
        <v>OK</v>
      </c>
      <c r="L57" s="98">
        <f t="shared" si="3"/>
        <v>0.23615743829219482</v>
      </c>
      <c r="M57" s="107" t="str">
        <f t="shared" si="4"/>
        <v/>
      </c>
      <c r="N57" s="99" t="s">
        <v>177</v>
      </c>
      <c r="O57" s="99" t="s">
        <v>1645</v>
      </c>
    </row>
    <row r="58" spans="1:15" ht="38.25" x14ac:dyDescent="0.25">
      <c r="A58" s="40" t="s">
        <v>178</v>
      </c>
      <c r="B58" s="41" t="s">
        <v>179</v>
      </c>
      <c r="C58" s="40" t="s">
        <v>30</v>
      </c>
      <c r="D58" s="40" t="s">
        <v>1646</v>
      </c>
      <c r="E58" s="42" t="s">
        <v>133</v>
      </c>
      <c r="F58" s="43">
        <v>986.7</v>
      </c>
      <c r="G58" s="43">
        <v>9.6300000000000008</v>
      </c>
      <c r="H58" s="43">
        <f t="shared" si="9"/>
        <v>12.17</v>
      </c>
      <c r="I58" s="43">
        <f t="shared" si="10"/>
        <v>12008.13</v>
      </c>
      <c r="J58" s="97">
        <v>12.69</v>
      </c>
      <c r="K58" s="107" t="str">
        <f t="shared" si="2"/>
        <v>OK</v>
      </c>
      <c r="L58" s="98">
        <f t="shared" si="3"/>
        <v>0.24113475177304955</v>
      </c>
      <c r="M58" s="107" t="str">
        <f t="shared" si="4"/>
        <v/>
      </c>
      <c r="N58" s="99" t="s">
        <v>180</v>
      </c>
      <c r="O58" s="99" t="s">
        <v>1646</v>
      </c>
    </row>
    <row r="59" spans="1:15" ht="38.25" x14ac:dyDescent="0.25">
      <c r="A59" s="40" t="s">
        <v>181</v>
      </c>
      <c r="B59" s="41" t="s">
        <v>182</v>
      </c>
      <c r="C59" s="40" t="s">
        <v>30</v>
      </c>
      <c r="D59" s="40" t="s">
        <v>2021</v>
      </c>
      <c r="E59" s="42" t="s">
        <v>133</v>
      </c>
      <c r="F59" s="43">
        <v>603.51</v>
      </c>
      <c r="G59" s="43">
        <v>9.11</v>
      </c>
      <c r="H59" s="43">
        <f t="shared" si="9"/>
        <v>11.52</v>
      </c>
      <c r="I59" s="43">
        <f t="shared" si="10"/>
        <v>6952.43</v>
      </c>
      <c r="J59" s="97">
        <v>12.14</v>
      </c>
      <c r="K59" s="107" t="str">
        <f t="shared" si="2"/>
        <v>OK</v>
      </c>
      <c r="L59" s="98">
        <f t="shared" si="3"/>
        <v>0.24958813838550253</v>
      </c>
      <c r="M59" s="107" t="str">
        <f t="shared" si="4"/>
        <v/>
      </c>
      <c r="N59" s="99" t="s">
        <v>183</v>
      </c>
      <c r="O59" s="99" t="s">
        <v>1647</v>
      </c>
    </row>
    <row r="60" spans="1:15" ht="38.25" x14ac:dyDescent="0.25">
      <c r="A60" s="40" t="s">
        <v>184</v>
      </c>
      <c r="B60" s="41" t="s">
        <v>185</v>
      </c>
      <c r="C60" s="40" t="s">
        <v>30</v>
      </c>
      <c r="D60" s="40" t="s">
        <v>1648</v>
      </c>
      <c r="E60" s="42" t="s">
        <v>133</v>
      </c>
      <c r="F60" s="43">
        <v>96.6</v>
      </c>
      <c r="G60" s="43">
        <v>10.19</v>
      </c>
      <c r="H60" s="43">
        <f t="shared" si="9"/>
        <v>12.88</v>
      </c>
      <c r="I60" s="43">
        <f t="shared" si="10"/>
        <v>1244.2</v>
      </c>
      <c r="J60" s="97">
        <v>13.74</v>
      </c>
      <c r="K60" s="107" t="str">
        <f t="shared" si="2"/>
        <v>OK</v>
      </c>
      <c r="L60" s="98">
        <f t="shared" si="3"/>
        <v>0.25836972343522568</v>
      </c>
      <c r="M60" s="107" t="str">
        <f t="shared" si="4"/>
        <v/>
      </c>
      <c r="N60" s="99" t="s">
        <v>186</v>
      </c>
      <c r="O60" s="99" t="s">
        <v>1648</v>
      </c>
    </row>
    <row r="61" spans="1:15" ht="38.25" x14ac:dyDescent="0.25">
      <c r="A61" s="40" t="s">
        <v>187</v>
      </c>
      <c r="B61" s="41" t="s">
        <v>150</v>
      </c>
      <c r="C61" s="40" t="s">
        <v>30</v>
      </c>
      <c r="D61" s="40" t="s">
        <v>1638</v>
      </c>
      <c r="E61" s="42" t="s">
        <v>133</v>
      </c>
      <c r="F61" s="43">
        <v>1312.3</v>
      </c>
      <c r="G61" s="43">
        <v>14.4</v>
      </c>
      <c r="H61" s="43">
        <f t="shared" si="9"/>
        <v>18.21</v>
      </c>
      <c r="I61" s="43">
        <f t="shared" si="10"/>
        <v>23896.98</v>
      </c>
      <c r="J61" s="97">
        <v>17.86</v>
      </c>
      <c r="K61" s="107" t="str">
        <f t="shared" si="2"/>
        <v>OK</v>
      </c>
      <c r="L61" s="98">
        <f t="shared" si="3"/>
        <v>0.19372900335946242</v>
      </c>
      <c r="M61" s="107" t="str">
        <f t="shared" si="4"/>
        <v/>
      </c>
      <c r="N61" s="99" t="s">
        <v>151</v>
      </c>
      <c r="O61" s="99" t="s">
        <v>1638</v>
      </c>
    </row>
    <row r="62" spans="1:15" ht="38.25" x14ac:dyDescent="0.25">
      <c r="A62" s="40" t="s">
        <v>188</v>
      </c>
      <c r="B62" s="41" t="s">
        <v>189</v>
      </c>
      <c r="C62" s="40" t="s">
        <v>30</v>
      </c>
      <c r="D62" s="40" t="s">
        <v>2074</v>
      </c>
      <c r="E62" s="42" t="s">
        <v>133</v>
      </c>
      <c r="F62" s="43">
        <v>69.099999999999994</v>
      </c>
      <c r="G62" s="43">
        <v>15.76</v>
      </c>
      <c r="H62" s="43">
        <f t="shared" si="9"/>
        <v>19.93</v>
      </c>
      <c r="I62" s="43">
        <f t="shared" si="10"/>
        <v>1377.16</v>
      </c>
      <c r="J62" s="97">
        <v>19.59</v>
      </c>
      <c r="K62" s="107" t="str">
        <f t="shared" si="2"/>
        <v>OK</v>
      </c>
      <c r="L62" s="98">
        <f t="shared" si="3"/>
        <v>0.19550791220010211</v>
      </c>
      <c r="M62" s="107" t="str">
        <f t="shared" si="4"/>
        <v/>
      </c>
      <c r="N62" s="99" t="s">
        <v>190</v>
      </c>
      <c r="O62" s="99" t="s">
        <v>1649</v>
      </c>
    </row>
    <row r="63" spans="1:15" ht="38.25" x14ac:dyDescent="0.25">
      <c r="A63" s="40" t="s">
        <v>191</v>
      </c>
      <c r="B63" s="41" t="s">
        <v>192</v>
      </c>
      <c r="C63" s="40" t="s">
        <v>30</v>
      </c>
      <c r="D63" s="40" t="s">
        <v>1650</v>
      </c>
      <c r="E63" s="42" t="s">
        <v>133</v>
      </c>
      <c r="F63" s="43">
        <v>56.1</v>
      </c>
      <c r="G63" s="43">
        <v>13.55</v>
      </c>
      <c r="H63" s="43">
        <f t="shared" si="9"/>
        <v>17.13</v>
      </c>
      <c r="I63" s="43">
        <f t="shared" si="10"/>
        <v>960.99</v>
      </c>
      <c r="J63" s="97">
        <v>17.39</v>
      </c>
      <c r="K63" s="107" t="str">
        <f t="shared" si="2"/>
        <v>OK</v>
      </c>
      <c r="L63" s="98">
        <f t="shared" si="3"/>
        <v>0.22081656124209315</v>
      </c>
      <c r="M63" s="107" t="str">
        <f t="shared" si="4"/>
        <v/>
      </c>
      <c r="N63" s="99" t="s">
        <v>193</v>
      </c>
      <c r="O63" s="99" t="s">
        <v>1650</v>
      </c>
    </row>
    <row r="64" spans="1:15" ht="38.25" x14ac:dyDescent="0.25">
      <c r="A64" s="40" t="s">
        <v>194</v>
      </c>
      <c r="B64" s="41" t="s">
        <v>195</v>
      </c>
      <c r="C64" s="40" t="s">
        <v>30</v>
      </c>
      <c r="D64" s="40" t="s">
        <v>1651</v>
      </c>
      <c r="E64" s="42" t="s">
        <v>133</v>
      </c>
      <c r="F64" s="43">
        <v>553.79999999999995</v>
      </c>
      <c r="G64" s="43">
        <v>12.91</v>
      </c>
      <c r="H64" s="43">
        <f t="shared" si="9"/>
        <v>16.32</v>
      </c>
      <c r="I64" s="43">
        <f t="shared" si="10"/>
        <v>9038.01</v>
      </c>
      <c r="J64" s="97">
        <v>16.600000000000001</v>
      </c>
      <c r="K64" s="107" t="str">
        <f t="shared" si="2"/>
        <v>OK</v>
      </c>
      <c r="L64" s="98">
        <f t="shared" si="3"/>
        <v>0.22228915662650606</v>
      </c>
      <c r="M64" s="107" t="str">
        <f t="shared" si="4"/>
        <v/>
      </c>
      <c r="N64" s="99" t="s">
        <v>196</v>
      </c>
      <c r="O64" s="99" t="s">
        <v>1651</v>
      </c>
    </row>
    <row r="65" spans="1:15" ht="38.25" x14ac:dyDescent="0.25">
      <c r="A65" s="40" t="s">
        <v>197</v>
      </c>
      <c r="B65" s="41" t="s">
        <v>198</v>
      </c>
      <c r="C65" s="40" t="s">
        <v>30</v>
      </c>
      <c r="D65" s="40" t="s">
        <v>1652</v>
      </c>
      <c r="E65" s="42" t="s">
        <v>133</v>
      </c>
      <c r="F65" s="43">
        <v>122.6</v>
      </c>
      <c r="G65" s="43">
        <v>12.27</v>
      </c>
      <c r="H65" s="43">
        <f t="shared" si="9"/>
        <v>15.51</v>
      </c>
      <c r="I65" s="43">
        <f t="shared" si="10"/>
        <v>1901.52</v>
      </c>
      <c r="J65" s="97">
        <v>16.03</v>
      </c>
      <c r="K65" s="107" t="str">
        <f t="shared" si="2"/>
        <v>OK</v>
      </c>
      <c r="L65" s="98">
        <f t="shared" si="3"/>
        <v>0.23456019962570185</v>
      </c>
      <c r="M65" s="107" t="str">
        <f t="shared" si="4"/>
        <v/>
      </c>
      <c r="N65" s="99" t="s">
        <v>199</v>
      </c>
      <c r="O65" s="99" t="s">
        <v>1652</v>
      </c>
    </row>
    <row r="66" spans="1:15" ht="38.25" x14ac:dyDescent="0.25">
      <c r="A66" s="40" t="s">
        <v>200</v>
      </c>
      <c r="B66" s="41" t="s">
        <v>201</v>
      </c>
      <c r="C66" s="40" t="s">
        <v>30</v>
      </c>
      <c r="D66" s="40" t="s">
        <v>1653</v>
      </c>
      <c r="E66" s="42" t="s">
        <v>133</v>
      </c>
      <c r="F66" s="43">
        <v>115.1</v>
      </c>
      <c r="G66" s="43">
        <v>11.04</v>
      </c>
      <c r="H66" s="43">
        <f t="shared" si="9"/>
        <v>13.96</v>
      </c>
      <c r="I66" s="43">
        <f t="shared" si="10"/>
        <v>1606.79</v>
      </c>
      <c r="J66" s="97">
        <v>14.56</v>
      </c>
      <c r="K66" s="107" t="str">
        <f t="shared" si="2"/>
        <v>OK</v>
      </c>
      <c r="L66" s="98">
        <f t="shared" si="3"/>
        <v>0.24175824175824179</v>
      </c>
      <c r="M66" s="107" t="str">
        <f t="shared" si="4"/>
        <v/>
      </c>
      <c r="N66" s="99" t="s">
        <v>202</v>
      </c>
      <c r="O66" s="99" t="s">
        <v>1653</v>
      </c>
    </row>
    <row r="67" spans="1:15" ht="38.25" x14ac:dyDescent="0.25">
      <c r="A67" s="40" t="s">
        <v>203</v>
      </c>
      <c r="B67" s="41" t="s">
        <v>204</v>
      </c>
      <c r="C67" s="40" t="s">
        <v>30</v>
      </c>
      <c r="D67" s="40" t="s">
        <v>205</v>
      </c>
      <c r="E67" s="42" t="s">
        <v>24</v>
      </c>
      <c r="F67" s="43">
        <v>453.98</v>
      </c>
      <c r="G67" s="43">
        <v>27.88</v>
      </c>
      <c r="H67" s="43">
        <f t="shared" si="9"/>
        <v>35.25</v>
      </c>
      <c r="I67" s="43">
        <f t="shared" si="10"/>
        <v>16002.79</v>
      </c>
      <c r="J67" s="97">
        <v>31.34</v>
      </c>
      <c r="K67" s="107" t="str">
        <f t="shared" si="2"/>
        <v>OK</v>
      </c>
      <c r="L67" s="98">
        <f t="shared" si="3"/>
        <v>0.1104020421186982</v>
      </c>
      <c r="M67" s="107" t="str">
        <f t="shared" si="4"/>
        <v/>
      </c>
      <c r="N67" s="99" t="s">
        <v>205</v>
      </c>
      <c r="O67" s="99" t="s">
        <v>205</v>
      </c>
    </row>
    <row r="68" spans="1:15" ht="45" x14ac:dyDescent="0.25">
      <c r="A68" s="40" t="s">
        <v>206</v>
      </c>
      <c r="B68" s="41" t="s">
        <v>207</v>
      </c>
      <c r="C68" s="40" t="s">
        <v>30</v>
      </c>
      <c r="D68" s="40" t="s">
        <v>2022</v>
      </c>
      <c r="E68" s="42" t="s">
        <v>24</v>
      </c>
      <c r="F68" s="43">
        <v>875.52</v>
      </c>
      <c r="G68" s="43">
        <v>37.54</v>
      </c>
      <c r="H68" s="43">
        <f t="shared" si="9"/>
        <v>47.47</v>
      </c>
      <c r="I68" s="43">
        <f t="shared" si="10"/>
        <v>41560.93</v>
      </c>
      <c r="J68" s="97">
        <v>41.88</v>
      </c>
      <c r="K68" s="107" t="str">
        <f t="shared" si="2"/>
        <v>OK</v>
      </c>
      <c r="L68" s="98">
        <f t="shared" si="3"/>
        <v>0.10362941738299913</v>
      </c>
      <c r="M68" s="107" t="str">
        <f t="shared" si="4"/>
        <v/>
      </c>
      <c r="N68" s="99" t="s">
        <v>208</v>
      </c>
      <c r="O68" s="99" t="s">
        <v>1654</v>
      </c>
    </row>
    <row r="69" spans="1:15" ht="38.25" x14ac:dyDescent="0.25">
      <c r="A69" s="40" t="s">
        <v>209</v>
      </c>
      <c r="B69" s="41" t="s">
        <v>210</v>
      </c>
      <c r="C69" s="40" t="s">
        <v>30</v>
      </c>
      <c r="D69" s="40" t="s">
        <v>1655</v>
      </c>
      <c r="E69" s="42" t="s">
        <v>24</v>
      </c>
      <c r="F69" s="43">
        <v>52.83</v>
      </c>
      <c r="G69" s="43">
        <v>108.41</v>
      </c>
      <c r="H69" s="43">
        <f t="shared" si="9"/>
        <v>137.1</v>
      </c>
      <c r="I69" s="43">
        <f t="shared" si="10"/>
        <v>7242.99</v>
      </c>
      <c r="J69" s="97">
        <v>121.74</v>
      </c>
      <c r="K69" s="107" t="str">
        <f t="shared" si="2"/>
        <v>OK</v>
      </c>
      <c r="L69" s="98">
        <f t="shared" si="3"/>
        <v>0.10949564645966814</v>
      </c>
      <c r="M69" s="107" t="str">
        <f t="shared" si="4"/>
        <v/>
      </c>
      <c r="N69" s="99" t="s">
        <v>211</v>
      </c>
      <c r="O69" s="99" t="s">
        <v>1655</v>
      </c>
    </row>
    <row r="70" spans="1:15" ht="38.25" x14ac:dyDescent="0.25">
      <c r="A70" s="40" t="s">
        <v>212</v>
      </c>
      <c r="B70" s="41" t="s">
        <v>213</v>
      </c>
      <c r="C70" s="40" t="s">
        <v>30</v>
      </c>
      <c r="D70" s="40" t="s">
        <v>1656</v>
      </c>
      <c r="E70" s="42" t="s">
        <v>54</v>
      </c>
      <c r="F70" s="43">
        <v>98.85</v>
      </c>
      <c r="G70" s="43">
        <v>135.16</v>
      </c>
      <c r="H70" s="43">
        <f t="shared" si="9"/>
        <v>170.93</v>
      </c>
      <c r="I70" s="43">
        <f t="shared" si="10"/>
        <v>16896.43</v>
      </c>
      <c r="J70" s="97">
        <v>143.83000000000001</v>
      </c>
      <c r="K70" s="107" t="str">
        <f t="shared" si="2"/>
        <v>OK</v>
      </c>
      <c r="L70" s="98">
        <f t="shared" si="3"/>
        <v>6.0279496627963725E-2</v>
      </c>
      <c r="M70" s="107" t="str">
        <f t="shared" si="4"/>
        <v/>
      </c>
      <c r="N70" s="99" t="s">
        <v>214</v>
      </c>
      <c r="O70" s="99" t="s">
        <v>1656</v>
      </c>
    </row>
    <row r="71" spans="1:15" ht="38.25" x14ac:dyDescent="0.25">
      <c r="A71" s="40" t="s">
        <v>215</v>
      </c>
      <c r="B71" s="41" t="s">
        <v>216</v>
      </c>
      <c r="C71" s="40" t="s">
        <v>30</v>
      </c>
      <c r="D71" s="40" t="s">
        <v>1657</v>
      </c>
      <c r="E71" s="42" t="s">
        <v>24</v>
      </c>
      <c r="F71" s="43">
        <v>728.47</v>
      </c>
      <c r="G71" s="43">
        <v>142.72</v>
      </c>
      <c r="H71" s="43">
        <f t="shared" si="9"/>
        <v>180.49</v>
      </c>
      <c r="I71" s="43">
        <f t="shared" si="10"/>
        <v>131481.54999999999</v>
      </c>
      <c r="J71" s="97">
        <v>155.15</v>
      </c>
      <c r="K71" s="107" t="str">
        <f t="shared" ref="K71:K134" si="11">IF(G71&lt;=J71,"OK","ERRO")</f>
        <v>OK</v>
      </c>
      <c r="L71" s="98">
        <f t="shared" ref="L71:L133" si="12">1-(G71/J71)</f>
        <v>8.0116016757976194E-2</v>
      </c>
      <c r="M71" s="107" t="str">
        <f t="shared" ref="M71:M133" si="13">IF(L71&gt;30%,"ERRO","")</f>
        <v/>
      </c>
      <c r="N71" s="99" t="s">
        <v>217</v>
      </c>
      <c r="O71" s="99" t="s">
        <v>1657</v>
      </c>
    </row>
    <row r="72" spans="1:15" ht="45" x14ac:dyDescent="0.25">
      <c r="A72" s="40" t="s">
        <v>218</v>
      </c>
      <c r="B72" s="41" t="s">
        <v>219</v>
      </c>
      <c r="C72" s="40" t="s">
        <v>30</v>
      </c>
      <c r="D72" s="40" t="s">
        <v>1658</v>
      </c>
      <c r="E72" s="42" t="s">
        <v>24</v>
      </c>
      <c r="F72" s="43">
        <v>40.72</v>
      </c>
      <c r="G72" s="43">
        <v>98.99</v>
      </c>
      <c r="H72" s="43">
        <f t="shared" si="9"/>
        <v>125.19</v>
      </c>
      <c r="I72" s="43">
        <f t="shared" si="10"/>
        <v>5097.7299999999996</v>
      </c>
      <c r="J72" s="97">
        <v>107.6</v>
      </c>
      <c r="K72" s="107" t="str">
        <f t="shared" si="11"/>
        <v>OK</v>
      </c>
      <c r="L72" s="98">
        <f t="shared" si="12"/>
        <v>8.0018587360594751E-2</v>
      </c>
      <c r="M72" s="107" t="str">
        <f t="shared" si="13"/>
        <v/>
      </c>
      <c r="N72" s="99" t="s">
        <v>220</v>
      </c>
      <c r="O72" s="99" t="s">
        <v>1658</v>
      </c>
    </row>
    <row r="73" spans="1:15" ht="15" x14ac:dyDescent="0.25">
      <c r="A73" s="40" t="s">
        <v>221</v>
      </c>
      <c r="B73" s="41" t="s">
        <v>222</v>
      </c>
      <c r="C73" s="40" t="s">
        <v>30</v>
      </c>
      <c r="D73" s="40" t="s">
        <v>1659</v>
      </c>
      <c r="E73" s="42" t="s">
        <v>224</v>
      </c>
      <c r="F73" s="43">
        <v>149.30000000000001</v>
      </c>
      <c r="G73" s="43">
        <v>41.26</v>
      </c>
      <c r="H73" s="43">
        <f t="shared" si="9"/>
        <v>52.18</v>
      </c>
      <c r="I73" s="43">
        <f t="shared" si="10"/>
        <v>7790.47</v>
      </c>
      <c r="J73" s="97">
        <v>51.05</v>
      </c>
      <c r="K73" s="107" t="str">
        <f t="shared" si="11"/>
        <v>OK</v>
      </c>
      <c r="L73" s="98">
        <f t="shared" si="12"/>
        <v>0.19177277179236041</v>
      </c>
      <c r="M73" s="107" t="str">
        <f t="shared" si="13"/>
        <v/>
      </c>
      <c r="N73" s="99" t="s">
        <v>223</v>
      </c>
      <c r="O73" s="99" t="s">
        <v>1659</v>
      </c>
    </row>
    <row r="74" spans="1:15" ht="15" x14ac:dyDescent="0.25">
      <c r="A74" s="40" t="s">
        <v>225</v>
      </c>
      <c r="B74" s="41" t="s">
        <v>226</v>
      </c>
      <c r="C74" s="40" t="s">
        <v>30</v>
      </c>
      <c r="D74" s="40" t="s">
        <v>1660</v>
      </c>
      <c r="E74" s="42" t="s">
        <v>224</v>
      </c>
      <c r="F74" s="43">
        <v>40.4</v>
      </c>
      <c r="G74" s="43">
        <v>40.67</v>
      </c>
      <c r="H74" s="43">
        <f t="shared" si="9"/>
        <v>51.43</v>
      </c>
      <c r="I74" s="43">
        <f t="shared" si="10"/>
        <v>2077.77</v>
      </c>
      <c r="J74" s="97">
        <v>50.39</v>
      </c>
      <c r="K74" s="107" t="str">
        <f t="shared" si="11"/>
        <v>OK</v>
      </c>
      <c r="L74" s="98">
        <f t="shared" si="12"/>
        <v>0.19289541575709468</v>
      </c>
      <c r="M74" s="107" t="str">
        <f t="shared" si="13"/>
        <v/>
      </c>
      <c r="N74" s="99" t="s">
        <v>227</v>
      </c>
      <c r="O74" s="99" t="s">
        <v>1660</v>
      </c>
    </row>
    <row r="75" spans="1:15" ht="15" x14ac:dyDescent="0.25">
      <c r="A75" s="37" t="s">
        <v>228</v>
      </c>
      <c r="B75" s="37"/>
      <c r="C75" s="37"/>
      <c r="D75" s="37" t="s">
        <v>229</v>
      </c>
      <c r="E75" s="37"/>
      <c r="F75" s="44"/>
      <c r="G75" s="45"/>
      <c r="H75" s="45"/>
      <c r="I75" s="44">
        <f>SUM(I76:I78)</f>
        <v>143261.09</v>
      </c>
      <c r="J75" s="97">
        <v>0</v>
      </c>
      <c r="K75" s="107" t="str">
        <f t="shared" si="11"/>
        <v>OK</v>
      </c>
      <c r="L75" s="98"/>
      <c r="M75" s="107"/>
      <c r="N75" s="99" t="s">
        <v>229</v>
      </c>
      <c r="O75" s="99" t="s">
        <v>229</v>
      </c>
    </row>
    <row r="76" spans="1:15" ht="51" x14ac:dyDescent="0.25">
      <c r="A76" s="40" t="s">
        <v>230</v>
      </c>
      <c r="B76" s="41" t="s">
        <v>231</v>
      </c>
      <c r="C76" s="40" t="s">
        <v>30</v>
      </c>
      <c r="D76" s="40" t="s">
        <v>1661</v>
      </c>
      <c r="E76" s="42" t="s">
        <v>24</v>
      </c>
      <c r="F76" s="43">
        <v>1483.67</v>
      </c>
      <c r="G76" s="43">
        <v>67.3</v>
      </c>
      <c r="H76" s="43">
        <f>TRUNC(G76 * (1 + 26.47 / 100), 2)</f>
        <v>85.11</v>
      </c>
      <c r="I76" s="43">
        <f>TRUNC(F76 * H76, 2)</f>
        <v>126275.15</v>
      </c>
      <c r="J76" s="97">
        <v>77.459999999999994</v>
      </c>
      <c r="K76" s="107" t="str">
        <f t="shared" si="11"/>
        <v>OK</v>
      </c>
      <c r="L76" s="98">
        <f t="shared" si="12"/>
        <v>0.13116447198554093</v>
      </c>
      <c r="M76" s="107" t="str">
        <f t="shared" si="13"/>
        <v/>
      </c>
      <c r="N76" s="99" t="s">
        <v>232</v>
      </c>
      <c r="O76" s="99" t="s">
        <v>1661</v>
      </c>
    </row>
    <row r="77" spans="1:15" ht="51" x14ac:dyDescent="0.25">
      <c r="A77" s="40" t="s">
        <v>233</v>
      </c>
      <c r="B77" s="41" t="s">
        <v>234</v>
      </c>
      <c r="C77" s="40" t="s">
        <v>22</v>
      </c>
      <c r="D77" s="40" t="s">
        <v>1662</v>
      </c>
      <c r="E77" s="42" t="s">
        <v>24</v>
      </c>
      <c r="F77" s="43">
        <v>95.94</v>
      </c>
      <c r="G77" s="43">
        <v>138.19</v>
      </c>
      <c r="H77" s="43">
        <f>TRUNC(G77 * (1 + 26.47 / 100), 2)</f>
        <v>174.76</v>
      </c>
      <c r="I77" s="43">
        <f>TRUNC(F77 * H77, 2)</f>
        <v>16766.47</v>
      </c>
      <c r="J77" s="97">
        <v>168.6</v>
      </c>
      <c r="K77" s="107" t="str">
        <f t="shared" si="11"/>
        <v>OK</v>
      </c>
      <c r="L77" s="98">
        <f t="shared" si="12"/>
        <v>0.180367734282325</v>
      </c>
      <c r="M77" s="107" t="str">
        <f t="shared" si="13"/>
        <v/>
      </c>
      <c r="N77" s="99" t="s">
        <v>235</v>
      </c>
      <c r="O77" s="99" t="s">
        <v>1662</v>
      </c>
    </row>
    <row r="78" spans="1:15" ht="34.5" customHeight="1" x14ac:dyDescent="0.25">
      <c r="A78" s="40" t="s">
        <v>236</v>
      </c>
      <c r="B78" s="41" t="s">
        <v>237</v>
      </c>
      <c r="C78" s="40" t="s">
        <v>30</v>
      </c>
      <c r="D78" s="40" t="s">
        <v>2080</v>
      </c>
      <c r="E78" s="42" t="s">
        <v>24</v>
      </c>
      <c r="F78" s="43">
        <v>1.58</v>
      </c>
      <c r="G78" s="43">
        <v>109.84</v>
      </c>
      <c r="H78" s="43">
        <f>TRUNC(G78 * (1 + 26.47 / 100), 2)</f>
        <v>138.91</v>
      </c>
      <c r="I78" s="43">
        <f>TRUNC(F78 * H78, 2)</f>
        <v>219.47</v>
      </c>
      <c r="J78" s="97">
        <v>126.05</v>
      </c>
      <c r="K78" s="107" t="str">
        <f t="shared" si="11"/>
        <v>OK</v>
      </c>
      <c r="L78" s="98">
        <f t="shared" si="12"/>
        <v>0.12859976199920664</v>
      </c>
      <c r="M78" s="107" t="str">
        <f t="shared" si="13"/>
        <v/>
      </c>
      <c r="N78" s="99" t="s">
        <v>238</v>
      </c>
      <c r="O78" s="99" t="s">
        <v>1663</v>
      </c>
    </row>
    <row r="79" spans="1:15" ht="15" x14ac:dyDescent="0.25">
      <c r="A79" s="37" t="s">
        <v>239</v>
      </c>
      <c r="B79" s="37"/>
      <c r="C79" s="37"/>
      <c r="D79" s="37" t="s">
        <v>240</v>
      </c>
      <c r="E79" s="37"/>
      <c r="F79" s="44"/>
      <c r="G79" s="45"/>
      <c r="H79" s="45"/>
      <c r="I79" s="44">
        <f>SUM(I80:I95)</f>
        <v>216829.89</v>
      </c>
      <c r="J79" s="97">
        <v>0</v>
      </c>
      <c r="K79" s="107" t="str">
        <f t="shared" si="11"/>
        <v>OK</v>
      </c>
      <c r="L79" s="98"/>
      <c r="M79" s="107"/>
      <c r="N79" s="99" t="s">
        <v>240</v>
      </c>
      <c r="O79" s="99" t="s">
        <v>240</v>
      </c>
    </row>
    <row r="80" spans="1:15" ht="30" x14ac:dyDescent="0.25">
      <c r="A80" s="40" t="s">
        <v>241</v>
      </c>
      <c r="B80" s="41" t="s">
        <v>242</v>
      </c>
      <c r="C80" s="40" t="s">
        <v>30</v>
      </c>
      <c r="D80" s="40" t="s">
        <v>2023</v>
      </c>
      <c r="E80" s="42" t="s">
        <v>24</v>
      </c>
      <c r="F80" s="43">
        <v>13.85</v>
      </c>
      <c r="G80" s="43">
        <v>556.57000000000005</v>
      </c>
      <c r="H80" s="43">
        <f t="shared" ref="H80:H95" si="14">TRUNC(G80 * (1 + 26.47 / 100), 2)</f>
        <v>703.89</v>
      </c>
      <c r="I80" s="43">
        <f t="shared" ref="I80:I95" si="15">TRUNC(F80 * H80, 2)</f>
        <v>9748.8700000000008</v>
      </c>
      <c r="J80" s="97">
        <v>609.37</v>
      </c>
      <c r="K80" s="107" t="str">
        <f t="shared" si="11"/>
        <v>OK</v>
      </c>
      <c r="L80" s="98">
        <f t="shared" si="12"/>
        <v>8.6646864794788003E-2</v>
      </c>
      <c r="M80" s="107" t="str">
        <f t="shared" si="13"/>
        <v/>
      </c>
      <c r="N80" s="99" t="s">
        <v>243</v>
      </c>
      <c r="O80" s="99" t="s">
        <v>1664</v>
      </c>
    </row>
    <row r="81" spans="1:15" ht="30" x14ac:dyDescent="0.25">
      <c r="A81" s="40" t="s">
        <v>244</v>
      </c>
      <c r="B81" s="41" t="s">
        <v>245</v>
      </c>
      <c r="C81" s="40" t="s">
        <v>30</v>
      </c>
      <c r="D81" s="40" t="s">
        <v>1665</v>
      </c>
      <c r="E81" s="42" t="s">
        <v>24</v>
      </c>
      <c r="F81" s="43">
        <v>87.4</v>
      </c>
      <c r="G81" s="43">
        <v>390.59</v>
      </c>
      <c r="H81" s="43">
        <f t="shared" si="14"/>
        <v>493.97</v>
      </c>
      <c r="I81" s="43">
        <f t="shared" si="15"/>
        <v>43172.97</v>
      </c>
      <c r="J81" s="97">
        <v>429.68</v>
      </c>
      <c r="K81" s="107" t="str">
        <f t="shared" si="11"/>
        <v>OK</v>
      </c>
      <c r="L81" s="98">
        <f t="shared" si="12"/>
        <v>9.0974678830757827E-2</v>
      </c>
      <c r="M81" s="107" t="str">
        <f t="shared" si="13"/>
        <v/>
      </c>
      <c r="N81" s="99" t="s">
        <v>246</v>
      </c>
      <c r="O81" s="99" t="s">
        <v>1665</v>
      </c>
    </row>
    <row r="82" spans="1:15" ht="15" x14ac:dyDescent="0.25">
      <c r="A82" s="40" t="s">
        <v>247</v>
      </c>
      <c r="B82" s="41" t="s">
        <v>248</v>
      </c>
      <c r="C82" s="40" t="s">
        <v>30</v>
      </c>
      <c r="D82" s="40" t="s">
        <v>249</v>
      </c>
      <c r="E82" s="42" t="s">
        <v>24</v>
      </c>
      <c r="F82" s="43">
        <v>14.16</v>
      </c>
      <c r="G82" s="43">
        <v>384.82</v>
      </c>
      <c r="H82" s="43">
        <f t="shared" si="14"/>
        <v>486.68</v>
      </c>
      <c r="I82" s="43">
        <f t="shared" si="15"/>
        <v>6891.38</v>
      </c>
      <c r="J82" s="97">
        <v>420.99</v>
      </c>
      <c r="K82" s="107" t="str">
        <f t="shared" si="11"/>
        <v>OK</v>
      </c>
      <c r="L82" s="98">
        <f t="shared" si="12"/>
        <v>8.5916530083850029E-2</v>
      </c>
      <c r="M82" s="107" t="str">
        <f t="shared" si="13"/>
        <v/>
      </c>
      <c r="N82" s="99" t="s">
        <v>249</v>
      </c>
      <c r="O82" s="99" t="s">
        <v>249</v>
      </c>
    </row>
    <row r="83" spans="1:15" ht="38.25" x14ac:dyDescent="0.25">
      <c r="A83" s="40" t="s">
        <v>250</v>
      </c>
      <c r="B83" s="41" t="s">
        <v>251</v>
      </c>
      <c r="C83" s="40" t="s">
        <v>30</v>
      </c>
      <c r="D83" s="40" t="s">
        <v>1666</v>
      </c>
      <c r="E83" s="42" t="s">
        <v>76</v>
      </c>
      <c r="F83" s="43">
        <v>61</v>
      </c>
      <c r="G83" s="43">
        <v>679.75</v>
      </c>
      <c r="H83" s="43">
        <f t="shared" si="14"/>
        <v>859.67</v>
      </c>
      <c r="I83" s="43">
        <f t="shared" si="15"/>
        <v>52439.87</v>
      </c>
      <c r="J83" s="97">
        <v>778.66</v>
      </c>
      <c r="K83" s="107" t="str">
        <f t="shared" si="11"/>
        <v>OK</v>
      </c>
      <c r="L83" s="98">
        <f t="shared" si="12"/>
        <v>0.12702591631777671</v>
      </c>
      <c r="M83" s="107" t="str">
        <f t="shared" si="13"/>
        <v/>
      </c>
      <c r="N83" s="99" t="s">
        <v>252</v>
      </c>
      <c r="O83" s="99" t="s">
        <v>1666</v>
      </c>
    </row>
    <row r="84" spans="1:15" ht="38.25" x14ac:dyDescent="0.25">
      <c r="A84" s="40" t="s">
        <v>253</v>
      </c>
      <c r="B84" s="41" t="s">
        <v>254</v>
      </c>
      <c r="C84" s="40" t="s">
        <v>30</v>
      </c>
      <c r="D84" s="40" t="s">
        <v>1667</v>
      </c>
      <c r="E84" s="42" t="s">
        <v>76</v>
      </c>
      <c r="F84" s="43">
        <v>61</v>
      </c>
      <c r="G84" s="43">
        <v>80.180000000000007</v>
      </c>
      <c r="H84" s="43">
        <f t="shared" si="14"/>
        <v>101.4</v>
      </c>
      <c r="I84" s="43">
        <f t="shared" si="15"/>
        <v>6185.4</v>
      </c>
      <c r="J84" s="97">
        <v>92.63</v>
      </c>
      <c r="K84" s="107" t="str">
        <f t="shared" si="11"/>
        <v>OK</v>
      </c>
      <c r="L84" s="98">
        <f t="shared" si="12"/>
        <v>0.13440570009716069</v>
      </c>
      <c r="M84" s="107" t="str">
        <f t="shared" si="13"/>
        <v/>
      </c>
      <c r="N84" s="99" t="s">
        <v>255</v>
      </c>
      <c r="O84" s="99" t="s">
        <v>1667</v>
      </c>
    </row>
    <row r="85" spans="1:15" ht="38.25" x14ac:dyDescent="0.25">
      <c r="A85" s="40" t="s">
        <v>256</v>
      </c>
      <c r="B85" s="41" t="s">
        <v>257</v>
      </c>
      <c r="C85" s="40" t="s">
        <v>17</v>
      </c>
      <c r="D85" s="40" t="s">
        <v>258</v>
      </c>
      <c r="E85" s="42" t="s">
        <v>259</v>
      </c>
      <c r="F85" s="43">
        <v>2</v>
      </c>
      <c r="G85" s="43">
        <v>845.75</v>
      </c>
      <c r="H85" s="43">
        <f t="shared" si="14"/>
        <v>1069.6199999999999</v>
      </c>
      <c r="I85" s="43">
        <f t="shared" si="15"/>
        <v>2139.2399999999998</v>
      </c>
      <c r="J85" s="97">
        <v>970.99</v>
      </c>
      <c r="K85" s="107" t="str">
        <f t="shared" si="11"/>
        <v>OK</v>
      </c>
      <c r="L85" s="98">
        <f t="shared" si="12"/>
        <v>0.12898176088322233</v>
      </c>
      <c r="M85" s="107" t="str">
        <f t="shared" si="13"/>
        <v/>
      </c>
      <c r="N85" s="99" t="s">
        <v>258</v>
      </c>
      <c r="O85" s="99" t="s">
        <v>258</v>
      </c>
    </row>
    <row r="86" spans="1:15" ht="30" x14ac:dyDescent="0.25">
      <c r="A86" s="40" t="s">
        <v>260</v>
      </c>
      <c r="B86" s="41" t="s">
        <v>261</v>
      </c>
      <c r="C86" s="40" t="s">
        <v>30</v>
      </c>
      <c r="D86" s="40" t="s">
        <v>2024</v>
      </c>
      <c r="E86" s="42" t="s">
        <v>24</v>
      </c>
      <c r="F86" s="43">
        <v>16.8</v>
      </c>
      <c r="G86" s="43">
        <v>440.33</v>
      </c>
      <c r="H86" s="43">
        <f t="shared" si="14"/>
        <v>556.88</v>
      </c>
      <c r="I86" s="43">
        <f t="shared" si="15"/>
        <v>9355.58</v>
      </c>
      <c r="J86" s="97">
        <v>511.87</v>
      </c>
      <c r="K86" s="107" t="str">
        <f t="shared" si="11"/>
        <v>OK</v>
      </c>
      <c r="L86" s="98">
        <f t="shared" si="12"/>
        <v>0.13976204895774325</v>
      </c>
      <c r="M86" s="107" t="str">
        <f t="shared" si="13"/>
        <v/>
      </c>
      <c r="N86" s="99" t="s">
        <v>262</v>
      </c>
      <c r="O86" s="99" t="s">
        <v>1668</v>
      </c>
    </row>
    <row r="87" spans="1:15" ht="38.25" x14ac:dyDescent="0.25">
      <c r="A87" s="40" t="s">
        <v>263</v>
      </c>
      <c r="B87" s="41" t="s">
        <v>264</v>
      </c>
      <c r="C87" s="40" t="s">
        <v>22</v>
      </c>
      <c r="D87" s="40" t="s">
        <v>1669</v>
      </c>
      <c r="E87" s="42" t="s">
        <v>24</v>
      </c>
      <c r="F87" s="43">
        <v>18.690000000000001</v>
      </c>
      <c r="G87" s="43">
        <v>240.71</v>
      </c>
      <c r="H87" s="43">
        <f t="shared" si="14"/>
        <v>304.42</v>
      </c>
      <c r="I87" s="43">
        <f t="shared" si="15"/>
        <v>5689.6</v>
      </c>
      <c r="J87" s="97">
        <v>313.02</v>
      </c>
      <c r="K87" s="107" t="str">
        <f t="shared" si="11"/>
        <v>OK</v>
      </c>
      <c r="L87" s="98">
        <f t="shared" si="12"/>
        <v>0.23100760334802883</v>
      </c>
      <c r="M87" s="107" t="str">
        <f t="shared" si="13"/>
        <v/>
      </c>
      <c r="N87" s="99" t="s">
        <v>265</v>
      </c>
      <c r="O87" s="99" t="s">
        <v>1669</v>
      </c>
    </row>
    <row r="88" spans="1:15" ht="38.25" x14ac:dyDescent="0.25">
      <c r="A88" s="40" t="s">
        <v>266</v>
      </c>
      <c r="B88" s="41" t="s">
        <v>267</v>
      </c>
      <c r="C88" s="40" t="s">
        <v>30</v>
      </c>
      <c r="D88" s="40" t="s">
        <v>1670</v>
      </c>
      <c r="E88" s="42" t="s">
        <v>24</v>
      </c>
      <c r="F88" s="43">
        <v>6.93</v>
      </c>
      <c r="G88" s="43">
        <v>347.7</v>
      </c>
      <c r="H88" s="43">
        <f t="shared" si="14"/>
        <v>439.73</v>
      </c>
      <c r="I88" s="43">
        <f t="shared" si="15"/>
        <v>3047.32</v>
      </c>
      <c r="J88" s="97">
        <v>407.92</v>
      </c>
      <c r="K88" s="107" t="str">
        <f t="shared" si="11"/>
        <v>OK</v>
      </c>
      <c r="L88" s="98">
        <f t="shared" si="12"/>
        <v>0.14762698568346744</v>
      </c>
      <c r="M88" s="107" t="str">
        <f t="shared" si="13"/>
        <v/>
      </c>
      <c r="N88" s="99" t="s">
        <v>268</v>
      </c>
      <c r="O88" s="99" t="s">
        <v>1670</v>
      </c>
    </row>
    <row r="89" spans="1:15" ht="30" x14ac:dyDescent="0.25">
      <c r="A89" s="40" t="s">
        <v>269</v>
      </c>
      <c r="B89" s="41" t="s">
        <v>270</v>
      </c>
      <c r="C89" s="40" t="s">
        <v>22</v>
      </c>
      <c r="D89" s="40" t="s">
        <v>2025</v>
      </c>
      <c r="E89" s="42" t="s">
        <v>24</v>
      </c>
      <c r="F89" s="43">
        <v>37.44</v>
      </c>
      <c r="G89" s="43">
        <v>1003.63</v>
      </c>
      <c r="H89" s="43">
        <f t="shared" si="14"/>
        <v>1269.29</v>
      </c>
      <c r="I89" s="43">
        <f t="shared" si="15"/>
        <v>47522.21</v>
      </c>
      <c r="J89" s="97">
        <v>1250</v>
      </c>
      <c r="K89" s="107" t="str">
        <f t="shared" si="11"/>
        <v>OK</v>
      </c>
      <c r="L89" s="98">
        <f t="shared" si="12"/>
        <v>0.19709600000000005</v>
      </c>
      <c r="M89" s="107" t="str">
        <f t="shared" si="13"/>
        <v/>
      </c>
      <c r="N89" s="99" t="s">
        <v>271</v>
      </c>
      <c r="O89" s="99" t="s">
        <v>1671</v>
      </c>
    </row>
    <row r="90" spans="1:15" ht="30" x14ac:dyDescent="0.25">
      <c r="A90" s="40" t="s">
        <v>272</v>
      </c>
      <c r="B90" s="41" t="s">
        <v>273</v>
      </c>
      <c r="C90" s="40" t="s">
        <v>30</v>
      </c>
      <c r="D90" s="40" t="s">
        <v>1672</v>
      </c>
      <c r="E90" s="42" t="s">
        <v>24</v>
      </c>
      <c r="F90" s="43">
        <v>3.36</v>
      </c>
      <c r="G90" s="43">
        <v>349.56</v>
      </c>
      <c r="H90" s="43">
        <f t="shared" si="14"/>
        <v>442.08</v>
      </c>
      <c r="I90" s="43">
        <f t="shared" si="15"/>
        <v>1485.38</v>
      </c>
      <c r="J90" s="97">
        <v>404.73</v>
      </c>
      <c r="K90" s="107" t="str">
        <f t="shared" si="11"/>
        <v>OK</v>
      </c>
      <c r="L90" s="98">
        <f t="shared" si="12"/>
        <v>0.13631309762063604</v>
      </c>
      <c r="M90" s="107" t="str">
        <f t="shared" si="13"/>
        <v/>
      </c>
      <c r="N90" s="99" t="s">
        <v>274</v>
      </c>
      <c r="O90" s="99" t="s">
        <v>1672</v>
      </c>
    </row>
    <row r="91" spans="1:15" ht="15" x14ac:dyDescent="0.25">
      <c r="A91" s="40" t="s">
        <v>275</v>
      </c>
      <c r="B91" s="41" t="s">
        <v>276</v>
      </c>
      <c r="C91" s="40" t="s">
        <v>22</v>
      </c>
      <c r="D91" s="40" t="s">
        <v>1673</v>
      </c>
      <c r="E91" s="42" t="s">
        <v>50</v>
      </c>
      <c r="F91" s="43">
        <v>2</v>
      </c>
      <c r="G91" s="43">
        <v>413.14</v>
      </c>
      <c r="H91" s="43">
        <f t="shared" si="14"/>
        <v>522.49</v>
      </c>
      <c r="I91" s="43">
        <f t="shared" si="15"/>
        <v>1044.98</v>
      </c>
      <c r="J91" s="97">
        <v>481.63</v>
      </c>
      <c r="K91" s="107" t="str">
        <f t="shared" si="11"/>
        <v>OK</v>
      </c>
      <c r="L91" s="98">
        <f t="shared" si="12"/>
        <v>0.14220459688972864</v>
      </c>
      <c r="M91" s="107" t="str">
        <f t="shared" si="13"/>
        <v/>
      </c>
      <c r="N91" s="99" t="s">
        <v>277</v>
      </c>
      <c r="O91" s="99" t="s">
        <v>1673</v>
      </c>
    </row>
    <row r="92" spans="1:15" ht="25.5" x14ac:dyDescent="0.25">
      <c r="A92" s="40" t="s">
        <v>278</v>
      </c>
      <c r="B92" s="41" t="s">
        <v>279</v>
      </c>
      <c r="C92" s="40" t="s">
        <v>22</v>
      </c>
      <c r="D92" s="40" t="s">
        <v>1674</v>
      </c>
      <c r="E92" s="42" t="s">
        <v>24</v>
      </c>
      <c r="F92" s="43">
        <v>10.5</v>
      </c>
      <c r="G92" s="43">
        <v>260.41000000000003</v>
      </c>
      <c r="H92" s="43">
        <f t="shared" si="14"/>
        <v>329.34</v>
      </c>
      <c r="I92" s="43">
        <f t="shared" si="15"/>
        <v>3458.07</v>
      </c>
      <c r="J92" s="97">
        <v>325.02999999999997</v>
      </c>
      <c r="K92" s="107" t="str">
        <f t="shared" si="11"/>
        <v>OK</v>
      </c>
      <c r="L92" s="98">
        <f t="shared" si="12"/>
        <v>0.19881241731532462</v>
      </c>
      <c r="M92" s="107" t="str">
        <f t="shared" si="13"/>
        <v/>
      </c>
      <c r="N92" s="99" t="s">
        <v>280</v>
      </c>
      <c r="O92" s="99" t="s">
        <v>1674</v>
      </c>
    </row>
    <row r="93" spans="1:15" ht="30" x14ac:dyDescent="0.25">
      <c r="A93" s="40" t="s">
        <v>281</v>
      </c>
      <c r="B93" s="41" t="s">
        <v>282</v>
      </c>
      <c r="C93" s="40" t="s">
        <v>22</v>
      </c>
      <c r="D93" s="40" t="s">
        <v>1675</v>
      </c>
      <c r="E93" s="42" t="s">
        <v>24</v>
      </c>
      <c r="F93" s="43">
        <v>7.25</v>
      </c>
      <c r="G93" s="43">
        <v>607.21</v>
      </c>
      <c r="H93" s="43">
        <f t="shared" si="14"/>
        <v>767.93</v>
      </c>
      <c r="I93" s="43">
        <f t="shared" si="15"/>
        <v>5567.49</v>
      </c>
      <c r="J93" s="97">
        <v>752.89</v>
      </c>
      <c r="K93" s="107" t="str">
        <f t="shared" si="11"/>
        <v>OK</v>
      </c>
      <c r="L93" s="98">
        <f t="shared" si="12"/>
        <v>0.19349440157260678</v>
      </c>
      <c r="M93" s="107" t="str">
        <f t="shared" si="13"/>
        <v/>
      </c>
      <c r="N93" s="99" t="s">
        <v>283</v>
      </c>
      <c r="O93" s="99" t="s">
        <v>1675</v>
      </c>
    </row>
    <row r="94" spans="1:15" ht="30" x14ac:dyDescent="0.25">
      <c r="A94" s="40" t="s">
        <v>284</v>
      </c>
      <c r="B94" s="41" t="s">
        <v>285</v>
      </c>
      <c r="C94" s="40" t="s">
        <v>30</v>
      </c>
      <c r="D94" s="40" t="s">
        <v>1676</v>
      </c>
      <c r="E94" s="42" t="s">
        <v>24</v>
      </c>
      <c r="F94" s="43">
        <v>32.85</v>
      </c>
      <c r="G94" s="43">
        <v>264.87</v>
      </c>
      <c r="H94" s="43">
        <f t="shared" si="14"/>
        <v>334.98</v>
      </c>
      <c r="I94" s="43">
        <f t="shared" si="15"/>
        <v>11004.09</v>
      </c>
      <c r="J94" s="97">
        <v>328.78</v>
      </c>
      <c r="K94" s="107" t="str">
        <f t="shared" si="11"/>
        <v>OK</v>
      </c>
      <c r="L94" s="98">
        <f t="shared" si="12"/>
        <v>0.19438530324228964</v>
      </c>
      <c r="M94" s="107" t="str">
        <f t="shared" si="13"/>
        <v/>
      </c>
      <c r="N94" s="99" t="s">
        <v>286</v>
      </c>
      <c r="O94" s="99" t="s">
        <v>1676</v>
      </c>
    </row>
    <row r="95" spans="1:15" ht="51" x14ac:dyDescent="0.25">
      <c r="A95" s="40" t="s">
        <v>287</v>
      </c>
      <c r="B95" s="41" t="s">
        <v>288</v>
      </c>
      <c r="C95" s="40" t="s">
        <v>22</v>
      </c>
      <c r="D95" s="40" t="s">
        <v>1677</v>
      </c>
      <c r="E95" s="42" t="s">
        <v>24</v>
      </c>
      <c r="F95" s="43">
        <v>8.82</v>
      </c>
      <c r="G95" s="43">
        <v>724.14</v>
      </c>
      <c r="H95" s="43">
        <f t="shared" si="14"/>
        <v>915.81</v>
      </c>
      <c r="I95" s="43">
        <f t="shared" si="15"/>
        <v>8077.44</v>
      </c>
      <c r="J95" s="97">
        <v>794.5</v>
      </c>
      <c r="K95" s="107" t="str">
        <f t="shared" si="11"/>
        <v>OK</v>
      </c>
      <c r="L95" s="98">
        <f t="shared" si="12"/>
        <v>8.8558842039018315E-2</v>
      </c>
      <c r="M95" s="107" t="str">
        <f t="shared" si="13"/>
        <v/>
      </c>
      <c r="N95" s="99" t="s">
        <v>289</v>
      </c>
      <c r="O95" s="99" t="s">
        <v>1677</v>
      </c>
    </row>
    <row r="96" spans="1:15" ht="15" x14ac:dyDescent="0.25">
      <c r="A96" s="37" t="s">
        <v>290</v>
      </c>
      <c r="B96" s="37"/>
      <c r="C96" s="37"/>
      <c r="D96" s="37" t="s">
        <v>291</v>
      </c>
      <c r="E96" s="37"/>
      <c r="F96" s="44"/>
      <c r="G96" s="45"/>
      <c r="H96" s="45"/>
      <c r="I96" s="44">
        <f>SUM(I97:I105)</f>
        <v>180851.69999999995</v>
      </c>
      <c r="J96" s="97">
        <v>0</v>
      </c>
      <c r="K96" s="107" t="str">
        <f t="shared" si="11"/>
        <v>OK</v>
      </c>
      <c r="L96" s="98"/>
      <c r="M96" s="107"/>
      <c r="N96" s="99" t="s">
        <v>291</v>
      </c>
      <c r="O96" s="99" t="s">
        <v>291</v>
      </c>
    </row>
    <row r="97" spans="1:15" ht="30" x14ac:dyDescent="0.25">
      <c r="A97" s="40" t="s">
        <v>292</v>
      </c>
      <c r="B97" s="41" t="s">
        <v>293</v>
      </c>
      <c r="C97" s="40" t="s">
        <v>17</v>
      </c>
      <c r="D97" s="40" t="s">
        <v>294</v>
      </c>
      <c r="E97" s="42" t="s">
        <v>76</v>
      </c>
      <c r="F97" s="43">
        <v>3</v>
      </c>
      <c r="G97" s="43">
        <v>2495.15</v>
      </c>
      <c r="H97" s="43">
        <f t="shared" ref="H97:H105" si="16">TRUNC(G97 * (1 + 26.47 / 100), 2)</f>
        <v>3155.61</v>
      </c>
      <c r="I97" s="43">
        <f t="shared" ref="I97:I105" si="17">TRUNC(F97 * H97, 2)</f>
        <v>9466.83</v>
      </c>
      <c r="J97" s="97">
        <v>3036.79</v>
      </c>
      <c r="K97" s="107" t="str">
        <f t="shared" si="11"/>
        <v>OK</v>
      </c>
      <c r="L97" s="98">
        <f t="shared" si="12"/>
        <v>0.17835938606225654</v>
      </c>
      <c r="M97" s="107" t="str">
        <f t="shared" si="13"/>
        <v/>
      </c>
      <c r="N97" s="99" t="s">
        <v>294</v>
      </c>
      <c r="O97" s="99" t="s">
        <v>1678</v>
      </c>
    </row>
    <row r="98" spans="1:15" ht="15" x14ac:dyDescent="0.25">
      <c r="A98" s="40" t="s">
        <v>295</v>
      </c>
      <c r="B98" s="41" t="s">
        <v>296</v>
      </c>
      <c r="C98" s="40" t="s">
        <v>30</v>
      </c>
      <c r="D98" s="40" t="s">
        <v>1679</v>
      </c>
      <c r="E98" s="42" t="s">
        <v>133</v>
      </c>
      <c r="F98" s="43">
        <v>719.4</v>
      </c>
      <c r="G98" s="43">
        <v>8.69</v>
      </c>
      <c r="H98" s="43">
        <f t="shared" si="16"/>
        <v>10.99</v>
      </c>
      <c r="I98" s="43">
        <f t="shared" si="17"/>
        <v>7906.2</v>
      </c>
      <c r="J98" s="97">
        <v>10.61</v>
      </c>
      <c r="K98" s="107" t="str">
        <f t="shared" si="11"/>
        <v>OK</v>
      </c>
      <c r="L98" s="98">
        <f t="shared" si="12"/>
        <v>0.18096135721017903</v>
      </c>
      <c r="M98" s="107" t="str">
        <f t="shared" si="13"/>
        <v/>
      </c>
      <c r="N98" s="99" t="s">
        <v>297</v>
      </c>
      <c r="O98" s="99" t="s">
        <v>1679</v>
      </c>
    </row>
    <row r="99" spans="1:15" ht="45" x14ac:dyDescent="0.25">
      <c r="A99" s="40" t="s">
        <v>298</v>
      </c>
      <c r="B99" s="41" t="s">
        <v>299</v>
      </c>
      <c r="C99" s="40" t="s">
        <v>30</v>
      </c>
      <c r="D99" s="40" t="s">
        <v>2026</v>
      </c>
      <c r="E99" s="42" t="s">
        <v>24</v>
      </c>
      <c r="F99" s="43">
        <v>444.15</v>
      </c>
      <c r="G99" s="43">
        <v>36.36</v>
      </c>
      <c r="H99" s="43">
        <f t="shared" si="16"/>
        <v>45.98</v>
      </c>
      <c r="I99" s="43">
        <f t="shared" si="17"/>
        <v>20422.009999999998</v>
      </c>
      <c r="J99" s="97">
        <v>43.98</v>
      </c>
      <c r="K99" s="107" t="str">
        <f t="shared" si="11"/>
        <v>OK</v>
      </c>
      <c r="L99" s="98">
        <f t="shared" si="12"/>
        <v>0.17326057298772168</v>
      </c>
      <c r="M99" s="107" t="str">
        <f t="shared" si="13"/>
        <v/>
      </c>
      <c r="N99" s="99" t="s">
        <v>300</v>
      </c>
      <c r="O99" s="99" t="s">
        <v>1680</v>
      </c>
    </row>
    <row r="100" spans="1:15" ht="30" x14ac:dyDescent="0.25">
      <c r="A100" s="40" t="s">
        <v>301</v>
      </c>
      <c r="B100" s="41" t="s">
        <v>302</v>
      </c>
      <c r="C100" s="40" t="s">
        <v>30</v>
      </c>
      <c r="D100" s="40" t="s">
        <v>2027</v>
      </c>
      <c r="E100" s="42" t="s">
        <v>24</v>
      </c>
      <c r="F100" s="43">
        <v>444.15</v>
      </c>
      <c r="G100" s="43">
        <v>178.03</v>
      </c>
      <c r="H100" s="43">
        <f t="shared" si="16"/>
        <v>225.15</v>
      </c>
      <c r="I100" s="43">
        <f t="shared" si="17"/>
        <v>100000.37</v>
      </c>
      <c r="J100" s="97">
        <v>218.01</v>
      </c>
      <c r="K100" s="107" t="str">
        <f t="shared" si="11"/>
        <v>OK</v>
      </c>
      <c r="L100" s="98">
        <f t="shared" si="12"/>
        <v>0.1833860832071923</v>
      </c>
      <c r="M100" s="107" t="str">
        <f t="shared" si="13"/>
        <v/>
      </c>
      <c r="N100" s="99" t="s">
        <v>303</v>
      </c>
      <c r="O100" s="99" t="s">
        <v>1681</v>
      </c>
    </row>
    <row r="101" spans="1:15" ht="30" x14ac:dyDescent="0.25">
      <c r="A101" s="40" t="s">
        <v>304</v>
      </c>
      <c r="B101" s="41" t="s">
        <v>305</v>
      </c>
      <c r="C101" s="40" t="s">
        <v>30</v>
      </c>
      <c r="D101" s="40" t="s">
        <v>1682</v>
      </c>
      <c r="E101" s="42" t="s">
        <v>224</v>
      </c>
      <c r="F101" s="43">
        <v>39.299999999999997</v>
      </c>
      <c r="G101" s="43">
        <v>38.67</v>
      </c>
      <c r="H101" s="43">
        <f t="shared" si="16"/>
        <v>48.9</v>
      </c>
      <c r="I101" s="43">
        <f t="shared" si="17"/>
        <v>1921.77</v>
      </c>
      <c r="J101" s="97">
        <v>43.85</v>
      </c>
      <c r="K101" s="107" t="str">
        <f t="shared" si="11"/>
        <v>OK</v>
      </c>
      <c r="L101" s="98">
        <f t="shared" si="12"/>
        <v>0.11812998859749146</v>
      </c>
      <c r="M101" s="107" t="str">
        <f t="shared" si="13"/>
        <v/>
      </c>
      <c r="N101" s="99" t="s">
        <v>306</v>
      </c>
      <c r="O101" s="99" t="s">
        <v>1682</v>
      </c>
    </row>
    <row r="102" spans="1:15" ht="30" x14ac:dyDescent="0.25">
      <c r="A102" s="40" t="s">
        <v>307</v>
      </c>
      <c r="B102" s="41" t="s">
        <v>308</v>
      </c>
      <c r="C102" s="40" t="s">
        <v>30</v>
      </c>
      <c r="D102" s="40" t="s">
        <v>2028</v>
      </c>
      <c r="E102" s="42" t="s">
        <v>224</v>
      </c>
      <c r="F102" s="43">
        <v>29.8</v>
      </c>
      <c r="G102" s="43">
        <v>123.7</v>
      </c>
      <c r="H102" s="43">
        <f t="shared" si="16"/>
        <v>156.44</v>
      </c>
      <c r="I102" s="43">
        <f t="shared" si="17"/>
        <v>4661.91</v>
      </c>
      <c r="J102" s="97">
        <v>139.66</v>
      </c>
      <c r="K102" s="107" t="str">
        <f t="shared" si="11"/>
        <v>OK</v>
      </c>
      <c r="L102" s="98">
        <f t="shared" si="12"/>
        <v>0.1142775311470714</v>
      </c>
      <c r="M102" s="107" t="str">
        <f t="shared" si="13"/>
        <v/>
      </c>
      <c r="N102" s="99" t="s">
        <v>309</v>
      </c>
      <c r="O102" s="99" t="s">
        <v>1683</v>
      </c>
    </row>
    <row r="103" spans="1:15" ht="15" x14ac:dyDescent="0.25">
      <c r="A103" s="40" t="s">
        <v>310</v>
      </c>
      <c r="B103" s="41" t="s">
        <v>311</v>
      </c>
      <c r="C103" s="40" t="s">
        <v>22</v>
      </c>
      <c r="D103" s="40" t="s">
        <v>1684</v>
      </c>
      <c r="E103" s="42" t="s">
        <v>313</v>
      </c>
      <c r="F103" s="43">
        <v>48.14</v>
      </c>
      <c r="G103" s="43">
        <v>86.95</v>
      </c>
      <c r="H103" s="43">
        <f t="shared" si="16"/>
        <v>109.96</v>
      </c>
      <c r="I103" s="43">
        <f t="shared" si="17"/>
        <v>5293.47</v>
      </c>
      <c r="J103" s="97">
        <v>95.32</v>
      </c>
      <c r="K103" s="107" t="str">
        <f t="shared" si="11"/>
        <v>OK</v>
      </c>
      <c r="L103" s="98">
        <f t="shared" si="12"/>
        <v>8.7809483843894198E-2</v>
      </c>
      <c r="M103" s="107" t="str">
        <f t="shared" si="13"/>
        <v/>
      </c>
      <c r="N103" s="99" t="s">
        <v>312</v>
      </c>
      <c r="O103" s="99" t="s">
        <v>1684</v>
      </c>
    </row>
    <row r="104" spans="1:15" ht="38.25" x14ac:dyDescent="0.25">
      <c r="A104" s="40" t="s">
        <v>314</v>
      </c>
      <c r="B104" s="41" t="s">
        <v>315</v>
      </c>
      <c r="C104" s="40" t="s">
        <v>30</v>
      </c>
      <c r="D104" s="40" t="s">
        <v>1685</v>
      </c>
      <c r="E104" s="42" t="s">
        <v>224</v>
      </c>
      <c r="F104" s="43">
        <v>198.27</v>
      </c>
      <c r="G104" s="43">
        <v>27.19</v>
      </c>
      <c r="H104" s="43">
        <f t="shared" si="16"/>
        <v>34.380000000000003</v>
      </c>
      <c r="I104" s="43">
        <f t="shared" si="17"/>
        <v>6816.52</v>
      </c>
      <c r="J104" s="97">
        <v>31.41</v>
      </c>
      <c r="K104" s="107" t="str">
        <f t="shared" si="11"/>
        <v>OK</v>
      </c>
      <c r="L104" s="98">
        <f t="shared" si="12"/>
        <v>0.13435211716014006</v>
      </c>
      <c r="M104" s="107" t="str">
        <f t="shared" si="13"/>
        <v/>
      </c>
      <c r="N104" s="99" t="s">
        <v>316</v>
      </c>
      <c r="O104" s="99" t="s">
        <v>1685</v>
      </c>
    </row>
    <row r="105" spans="1:15" ht="25.5" x14ac:dyDescent="0.25">
      <c r="A105" s="40" t="s">
        <v>317</v>
      </c>
      <c r="B105" s="41" t="s">
        <v>318</v>
      </c>
      <c r="C105" s="40" t="s">
        <v>17</v>
      </c>
      <c r="D105" s="40" t="s">
        <v>319</v>
      </c>
      <c r="E105" s="42" t="s">
        <v>224</v>
      </c>
      <c r="F105" s="43">
        <v>66.8</v>
      </c>
      <c r="G105" s="43">
        <v>288.38</v>
      </c>
      <c r="H105" s="43">
        <f t="shared" si="16"/>
        <v>364.71</v>
      </c>
      <c r="I105" s="43">
        <f t="shared" si="17"/>
        <v>24362.62</v>
      </c>
      <c r="J105" s="97">
        <v>344.97</v>
      </c>
      <c r="K105" s="107" t="str">
        <f t="shared" si="11"/>
        <v>OK</v>
      </c>
      <c r="L105" s="98">
        <f t="shared" si="12"/>
        <v>0.16404325013769316</v>
      </c>
      <c r="M105" s="107" t="str">
        <f t="shared" si="13"/>
        <v/>
      </c>
      <c r="N105" s="99" t="s">
        <v>319</v>
      </c>
      <c r="O105" s="99" t="s">
        <v>319</v>
      </c>
    </row>
    <row r="106" spans="1:15" ht="15" x14ac:dyDescent="0.25">
      <c r="A106" s="37" t="s">
        <v>320</v>
      </c>
      <c r="B106" s="37"/>
      <c r="C106" s="37"/>
      <c r="D106" s="37" t="s">
        <v>321</v>
      </c>
      <c r="E106" s="37"/>
      <c r="F106" s="44"/>
      <c r="G106" s="45"/>
      <c r="H106" s="45"/>
      <c r="I106" s="44">
        <f>SUM(I107:I116)</f>
        <v>192304.59000000003</v>
      </c>
      <c r="J106" s="97">
        <v>0</v>
      </c>
      <c r="K106" s="107" t="str">
        <f t="shared" si="11"/>
        <v>OK</v>
      </c>
      <c r="L106" s="98"/>
      <c r="M106" s="107"/>
      <c r="N106" s="99" t="s">
        <v>321</v>
      </c>
      <c r="O106" s="99" t="s">
        <v>321</v>
      </c>
    </row>
    <row r="107" spans="1:15" ht="38.25" x14ac:dyDescent="0.25">
      <c r="A107" s="40" t="s">
        <v>322</v>
      </c>
      <c r="B107" s="41" t="s">
        <v>323</v>
      </c>
      <c r="C107" s="40" t="s">
        <v>30</v>
      </c>
      <c r="D107" s="40" t="s">
        <v>1686</v>
      </c>
      <c r="E107" s="42" t="s">
        <v>24</v>
      </c>
      <c r="F107" s="43">
        <v>2106.11</v>
      </c>
      <c r="G107" s="43">
        <v>2.76</v>
      </c>
      <c r="H107" s="43">
        <f t="shared" ref="H107:H116" si="18">TRUNC(G107 * (1 + 26.47 / 100), 2)</f>
        <v>3.49</v>
      </c>
      <c r="I107" s="43">
        <f t="shared" ref="I107:I116" si="19">TRUNC(F107 * H107, 2)</f>
        <v>7350.32</v>
      </c>
      <c r="J107" s="97">
        <v>3.14</v>
      </c>
      <c r="K107" s="107" t="str">
        <f t="shared" si="11"/>
        <v>OK</v>
      </c>
      <c r="L107" s="98">
        <f t="shared" si="12"/>
        <v>0.12101910828025486</v>
      </c>
      <c r="M107" s="107" t="str">
        <f t="shared" si="13"/>
        <v/>
      </c>
      <c r="N107" s="99" t="s">
        <v>324</v>
      </c>
      <c r="O107" s="99" t="s">
        <v>1686</v>
      </c>
    </row>
    <row r="108" spans="1:15" ht="51" x14ac:dyDescent="0.25">
      <c r="A108" s="40" t="s">
        <v>325</v>
      </c>
      <c r="B108" s="41" t="s">
        <v>326</v>
      </c>
      <c r="C108" s="40" t="s">
        <v>30</v>
      </c>
      <c r="D108" s="40" t="s">
        <v>1687</v>
      </c>
      <c r="E108" s="42" t="s">
        <v>24</v>
      </c>
      <c r="F108" s="43">
        <v>1375.83</v>
      </c>
      <c r="G108" s="43">
        <v>5.75</v>
      </c>
      <c r="H108" s="43">
        <f t="shared" si="18"/>
        <v>7.27</v>
      </c>
      <c r="I108" s="43">
        <f t="shared" si="19"/>
        <v>10002.280000000001</v>
      </c>
      <c r="J108" s="97">
        <v>6.32</v>
      </c>
      <c r="K108" s="107" t="str">
        <f t="shared" si="11"/>
        <v>OK</v>
      </c>
      <c r="L108" s="98">
        <f t="shared" si="12"/>
        <v>9.0189873417721556E-2</v>
      </c>
      <c r="M108" s="107" t="str">
        <f t="shared" si="13"/>
        <v/>
      </c>
      <c r="N108" s="99" t="s">
        <v>327</v>
      </c>
      <c r="O108" s="99" t="s">
        <v>1687</v>
      </c>
    </row>
    <row r="109" spans="1:15" ht="51" x14ac:dyDescent="0.25">
      <c r="A109" s="40" t="s">
        <v>328</v>
      </c>
      <c r="B109" s="41" t="s">
        <v>329</v>
      </c>
      <c r="C109" s="40" t="s">
        <v>30</v>
      </c>
      <c r="D109" s="40" t="s">
        <v>2029</v>
      </c>
      <c r="E109" s="42" t="s">
        <v>24</v>
      </c>
      <c r="F109" s="43">
        <v>1395.99</v>
      </c>
      <c r="G109" s="43">
        <v>24.46</v>
      </c>
      <c r="H109" s="43">
        <f t="shared" si="18"/>
        <v>30.93</v>
      </c>
      <c r="I109" s="43">
        <f t="shared" si="19"/>
        <v>43177.97</v>
      </c>
      <c r="J109" s="97">
        <v>27.04</v>
      </c>
      <c r="K109" s="107" t="str">
        <f t="shared" si="11"/>
        <v>OK</v>
      </c>
      <c r="L109" s="98">
        <f t="shared" si="12"/>
        <v>9.5414201183431913E-2</v>
      </c>
      <c r="M109" s="107" t="str">
        <f t="shared" si="13"/>
        <v/>
      </c>
      <c r="N109" s="99" t="s">
        <v>330</v>
      </c>
      <c r="O109" s="99" t="s">
        <v>1688</v>
      </c>
    </row>
    <row r="110" spans="1:15" ht="51" x14ac:dyDescent="0.25">
      <c r="A110" s="40" t="s">
        <v>331</v>
      </c>
      <c r="B110" s="41" t="s">
        <v>332</v>
      </c>
      <c r="C110" s="40" t="s">
        <v>30</v>
      </c>
      <c r="D110" s="40" t="s">
        <v>1689</v>
      </c>
      <c r="E110" s="42" t="s">
        <v>24</v>
      </c>
      <c r="F110" s="43">
        <v>91.86</v>
      </c>
      <c r="G110" s="43">
        <v>22.39</v>
      </c>
      <c r="H110" s="43">
        <f t="shared" si="18"/>
        <v>28.31</v>
      </c>
      <c r="I110" s="43">
        <f t="shared" si="19"/>
        <v>2600.5500000000002</v>
      </c>
      <c r="J110" s="97">
        <v>24.35</v>
      </c>
      <c r="K110" s="107" t="str">
        <f t="shared" si="11"/>
        <v>OK</v>
      </c>
      <c r="L110" s="98">
        <f t="shared" si="12"/>
        <v>8.0492813141683772E-2</v>
      </c>
      <c r="M110" s="107" t="str">
        <f t="shared" si="13"/>
        <v/>
      </c>
      <c r="N110" s="99" t="s">
        <v>333</v>
      </c>
      <c r="O110" s="99" t="s">
        <v>1689</v>
      </c>
    </row>
    <row r="111" spans="1:15" ht="38.25" x14ac:dyDescent="0.25">
      <c r="A111" s="40" t="s">
        <v>334</v>
      </c>
      <c r="B111" s="41" t="s">
        <v>335</v>
      </c>
      <c r="C111" s="40" t="s">
        <v>30</v>
      </c>
      <c r="D111" s="40" t="s">
        <v>1690</v>
      </c>
      <c r="E111" s="42" t="s">
        <v>24</v>
      </c>
      <c r="F111" s="43">
        <v>1375.83</v>
      </c>
      <c r="G111" s="43">
        <v>37.72</v>
      </c>
      <c r="H111" s="43">
        <f t="shared" si="18"/>
        <v>47.7</v>
      </c>
      <c r="I111" s="43">
        <f t="shared" si="19"/>
        <v>65627.09</v>
      </c>
      <c r="J111" s="97">
        <v>41.4</v>
      </c>
      <c r="K111" s="107" t="str">
        <f t="shared" si="11"/>
        <v>OK</v>
      </c>
      <c r="L111" s="98">
        <f t="shared" si="12"/>
        <v>8.8888888888888906E-2</v>
      </c>
      <c r="M111" s="107" t="str">
        <f t="shared" si="13"/>
        <v/>
      </c>
      <c r="N111" s="99" t="s">
        <v>336</v>
      </c>
      <c r="O111" s="99" t="s">
        <v>1690</v>
      </c>
    </row>
    <row r="112" spans="1:15" ht="63.75" x14ac:dyDescent="0.25">
      <c r="A112" s="40" t="s">
        <v>337</v>
      </c>
      <c r="B112" s="41" t="s">
        <v>338</v>
      </c>
      <c r="C112" s="40" t="s">
        <v>30</v>
      </c>
      <c r="D112" s="40" t="s">
        <v>1691</v>
      </c>
      <c r="E112" s="42" t="s">
        <v>24</v>
      </c>
      <c r="F112" s="43">
        <v>392.08</v>
      </c>
      <c r="G112" s="43">
        <v>23.62</v>
      </c>
      <c r="H112" s="43">
        <f t="shared" si="18"/>
        <v>29.87</v>
      </c>
      <c r="I112" s="43">
        <f t="shared" si="19"/>
        <v>11711.42</v>
      </c>
      <c r="J112" s="97">
        <v>26.14</v>
      </c>
      <c r="K112" s="107" t="str">
        <f t="shared" si="11"/>
        <v>OK</v>
      </c>
      <c r="L112" s="98">
        <f t="shared" si="12"/>
        <v>9.6403978576893645E-2</v>
      </c>
      <c r="M112" s="107" t="str">
        <f t="shared" si="13"/>
        <v/>
      </c>
      <c r="N112" s="99" t="s">
        <v>339</v>
      </c>
      <c r="O112" s="99" t="s">
        <v>1691</v>
      </c>
    </row>
    <row r="113" spans="1:15" ht="51" x14ac:dyDescent="0.25">
      <c r="A113" s="40" t="s">
        <v>340</v>
      </c>
      <c r="B113" s="41" t="s">
        <v>341</v>
      </c>
      <c r="C113" s="40" t="s">
        <v>30</v>
      </c>
      <c r="D113" s="40" t="s">
        <v>1692</v>
      </c>
      <c r="E113" s="42" t="s">
        <v>24</v>
      </c>
      <c r="F113" s="43">
        <v>369.26</v>
      </c>
      <c r="G113" s="43">
        <v>55.58</v>
      </c>
      <c r="H113" s="43">
        <f t="shared" si="18"/>
        <v>70.290000000000006</v>
      </c>
      <c r="I113" s="43">
        <f t="shared" si="19"/>
        <v>25955.279999999999</v>
      </c>
      <c r="J113" s="97">
        <v>61.78</v>
      </c>
      <c r="K113" s="107" t="str">
        <f t="shared" si="11"/>
        <v>OK</v>
      </c>
      <c r="L113" s="98">
        <f t="shared" si="12"/>
        <v>0.10035610229847847</v>
      </c>
      <c r="M113" s="107" t="str">
        <f t="shared" si="13"/>
        <v/>
      </c>
      <c r="N113" s="99" t="s">
        <v>342</v>
      </c>
      <c r="O113" s="99" t="s">
        <v>1692</v>
      </c>
    </row>
    <row r="114" spans="1:15" ht="25.5" x14ac:dyDescent="0.25">
      <c r="A114" s="40" t="s">
        <v>343</v>
      </c>
      <c r="B114" s="41" t="s">
        <v>344</v>
      </c>
      <c r="C114" s="40" t="s">
        <v>17</v>
      </c>
      <c r="D114" s="40" t="s">
        <v>345</v>
      </c>
      <c r="E114" s="42" t="s">
        <v>24</v>
      </c>
      <c r="F114" s="43">
        <v>162.84</v>
      </c>
      <c r="G114" s="43">
        <v>92.25</v>
      </c>
      <c r="H114" s="43">
        <f t="shared" si="18"/>
        <v>116.66</v>
      </c>
      <c r="I114" s="43">
        <f t="shared" si="19"/>
        <v>18996.91</v>
      </c>
      <c r="J114" s="97">
        <v>107.39</v>
      </c>
      <c r="K114" s="107" t="str">
        <f t="shared" si="11"/>
        <v>OK</v>
      </c>
      <c r="L114" s="98">
        <f t="shared" si="12"/>
        <v>0.14098146941055967</v>
      </c>
      <c r="M114" s="107" t="str">
        <f t="shared" si="13"/>
        <v/>
      </c>
      <c r="N114" s="99" t="s">
        <v>345</v>
      </c>
      <c r="O114" s="99" t="s">
        <v>345</v>
      </c>
    </row>
    <row r="115" spans="1:15" ht="30" x14ac:dyDescent="0.25">
      <c r="A115" s="40" t="s">
        <v>346</v>
      </c>
      <c r="B115" s="41" t="s">
        <v>347</v>
      </c>
      <c r="C115" s="40" t="s">
        <v>22</v>
      </c>
      <c r="D115" s="40" t="s">
        <v>1693</v>
      </c>
      <c r="E115" s="42" t="s">
        <v>24</v>
      </c>
      <c r="F115" s="43">
        <v>7.2</v>
      </c>
      <c r="G115" s="43">
        <v>217.9</v>
      </c>
      <c r="H115" s="43">
        <f t="shared" si="18"/>
        <v>275.57</v>
      </c>
      <c r="I115" s="43">
        <f t="shared" si="19"/>
        <v>1984.1</v>
      </c>
      <c r="J115" s="97">
        <v>297.48</v>
      </c>
      <c r="K115" s="107" t="str">
        <f t="shared" si="11"/>
        <v>OK</v>
      </c>
      <c r="L115" s="98">
        <f t="shared" si="12"/>
        <v>0.26751378243915558</v>
      </c>
      <c r="M115" s="107" t="str">
        <f t="shared" si="13"/>
        <v/>
      </c>
      <c r="N115" s="99" t="s">
        <v>348</v>
      </c>
      <c r="O115" s="99" t="s">
        <v>1693</v>
      </c>
    </row>
    <row r="116" spans="1:15" ht="15" x14ac:dyDescent="0.25">
      <c r="A116" s="40" t="s">
        <v>349</v>
      </c>
      <c r="B116" s="41" t="s">
        <v>350</v>
      </c>
      <c r="C116" s="40" t="s">
        <v>22</v>
      </c>
      <c r="D116" s="40" t="s">
        <v>1694</v>
      </c>
      <c r="E116" s="42" t="s">
        <v>24</v>
      </c>
      <c r="F116" s="43">
        <v>134.1</v>
      </c>
      <c r="G116" s="43">
        <v>28.89</v>
      </c>
      <c r="H116" s="43">
        <f t="shared" si="18"/>
        <v>36.53</v>
      </c>
      <c r="I116" s="43">
        <f t="shared" si="19"/>
        <v>4898.67</v>
      </c>
      <c r="J116" s="97">
        <v>36.54</v>
      </c>
      <c r="K116" s="107" t="str">
        <f t="shared" si="11"/>
        <v>OK</v>
      </c>
      <c r="L116" s="98">
        <f t="shared" si="12"/>
        <v>0.20935960591132996</v>
      </c>
      <c r="M116" s="107" t="str">
        <f t="shared" si="13"/>
        <v/>
      </c>
      <c r="N116" s="99" t="s">
        <v>351</v>
      </c>
      <c r="O116" s="99" t="s">
        <v>1694</v>
      </c>
    </row>
    <row r="117" spans="1:15" ht="15" x14ac:dyDescent="0.25">
      <c r="A117" s="37" t="s">
        <v>352</v>
      </c>
      <c r="B117" s="37"/>
      <c r="C117" s="37"/>
      <c r="D117" s="37" t="s">
        <v>353</v>
      </c>
      <c r="E117" s="37"/>
      <c r="F117" s="44"/>
      <c r="G117" s="45"/>
      <c r="H117" s="45"/>
      <c r="I117" s="44">
        <f>SUM(I118:I133)</f>
        <v>296043.48999999993</v>
      </c>
      <c r="J117" s="97">
        <v>0</v>
      </c>
      <c r="K117" s="107" t="str">
        <f t="shared" si="11"/>
        <v>OK</v>
      </c>
      <c r="L117" s="98"/>
      <c r="M117" s="107"/>
      <c r="N117" s="99" t="s">
        <v>353</v>
      </c>
      <c r="O117" s="99" t="s">
        <v>353</v>
      </c>
    </row>
    <row r="118" spans="1:15" ht="25.5" x14ac:dyDescent="0.25">
      <c r="A118" s="40" t="s">
        <v>354</v>
      </c>
      <c r="B118" s="41" t="s">
        <v>355</v>
      </c>
      <c r="C118" s="40" t="s">
        <v>30</v>
      </c>
      <c r="D118" s="40" t="s">
        <v>1695</v>
      </c>
      <c r="E118" s="42" t="s">
        <v>54</v>
      </c>
      <c r="F118" s="43">
        <v>39.270000000000003</v>
      </c>
      <c r="G118" s="43">
        <v>395.72</v>
      </c>
      <c r="H118" s="43">
        <f t="shared" ref="H118:H133" si="20">TRUNC(G118 * (1 + 26.47 / 100), 2)</f>
        <v>500.46</v>
      </c>
      <c r="I118" s="43">
        <f t="shared" ref="I118:I133" si="21">TRUNC(F118 * H118, 2)</f>
        <v>19653.060000000001</v>
      </c>
      <c r="J118" s="97">
        <v>446.35</v>
      </c>
      <c r="K118" s="107" t="str">
        <f t="shared" si="11"/>
        <v>OK</v>
      </c>
      <c r="L118" s="98">
        <f t="shared" si="12"/>
        <v>0.11343116388484376</v>
      </c>
      <c r="M118" s="107" t="str">
        <f t="shared" si="13"/>
        <v/>
      </c>
      <c r="N118" s="99" t="s">
        <v>356</v>
      </c>
      <c r="O118" s="99" t="s">
        <v>1695</v>
      </c>
    </row>
    <row r="119" spans="1:15" ht="51" x14ac:dyDescent="0.25">
      <c r="A119" s="40" t="s">
        <v>357</v>
      </c>
      <c r="B119" s="41" t="s">
        <v>358</v>
      </c>
      <c r="C119" s="40" t="s">
        <v>30</v>
      </c>
      <c r="D119" s="40" t="s">
        <v>1696</v>
      </c>
      <c r="E119" s="42" t="s">
        <v>24</v>
      </c>
      <c r="F119" s="43">
        <v>827.69</v>
      </c>
      <c r="G119" s="43">
        <v>30.96</v>
      </c>
      <c r="H119" s="43">
        <f t="shared" si="20"/>
        <v>39.15</v>
      </c>
      <c r="I119" s="43">
        <f t="shared" si="21"/>
        <v>32404.06</v>
      </c>
      <c r="J119" s="97">
        <v>34.909999999999997</v>
      </c>
      <c r="K119" s="107" t="str">
        <f t="shared" si="11"/>
        <v>OK</v>
      </c>
      <c r="L119" s="98">
        <f t="shared" si="12"/>
        <v>0.11314809510168999</v>
      </c>
      <c r="M119" s="107" t="str">
        <f t="shared" si="13"/>
        <v/>
      </c>
      <c r="N119" s="99" t="s">
        <v>359</v>
      </c>
      <c r="O119" s="99" t="s">
        <v>1696</v>
      </c>
    </row>
    <row r="120" spans="1:15" ht="45" x14ac:dyDescent="0.25">
      <c r="A120" s="40" t="s">
        <v>360</v>
      </c>
      <c r="B120" s="41" t="s">
        <v>361</v>
      </c>
      <c r="C120" s="40" t="s">
        <v>30</v>
      </c>
      <c r="D120" s="40" t="s">
        <v>2030</v>
      </c>
      <c r="E120" s="42" t="s">
        <v>24</v>
      </c>
      <c r="F120" s="43">
        <v>722.01</v>
      </c>
      <c r="G120" s="43">
        <v>106.26</v>
      </c>
      <c r="H120" s="43">
        <f t="shared" si="20"/>
        <v>134.38</v>
      </c>
      <c r="I120" s="43">
        <f t="shared" si="21"/>
        <v>97023.7</v>
      </c>
      <c r="J120" s="97">
        <v>116.01</v>
      </c>
      <c r="K120" s="107" t="str">
        <f t="shared" si="11"/>
        <v>OK</v>
      </c>
      <c r="L120" s="98">
        <f t="shared" si="12"/>
        <v>8.4044478924230615E-2</v>
      </c>
      <c r="M120" s="107" t="str">
        <f t="shared" si="13"/>
        <v/>
      </c>
      <c r="N120" s="99" t="s">
        <v>362</v>
      </c>
      <c r="O120" s="99" t="s">
        <v>1697</v>
      </c>
    </row>
    <row r="121" spans="1:15" ht="25.5" x14ac:dyDescent="0.25">
      <c r="A121" s="40" t="s">
        <v>363</v>
      </c>
      <c r="B121" s="41" t="s">
        <v>364</v>
      </c>
      <c r="C121" s="40" t="s">
        <v>30</v>
      </c>
      <c r="D121" s="40" t="s">
        <v>365</v>
      </c>
      <c r="E121" s="42" t="s">
        <v>24</v>
      </c>
      <c r="F121" s="43">
        <v>22.72</v>
      </c>
      <c r="G121" s="43">
        <v>70.650000000000006</v>
      </c>
      <c r="H121" s="43">
        <f t="shared" si="20"/>
        <v>89.35</v>
      </c>
      <c r="I121" s="43">
        <f t="shared" si="21"/>
        <v>2030.03</v>
      </c>
      <c r="J121" s="97">
        <v>87</v>
      </c>
      <c r="K121" s="107" t="str">
        <f t="shared" si="11"/>
        <v>OK</v>
      </c>
      <c r="L121" s="98">
        <f t="shared" si="12"/>
        <v>0.18793103448275861</v>
      </c>
      <c r="M121" s="107" t="str">
        <f t="shared" si="13"/>
        <v/>
      </c>
      <c r="N121" s="99" t="s">
        <v>365</v>
      </c>
      <c r="O121" s="99" t="s">
        <v>365</v>
      </c>
    </row>
    <row r="122" spans="1:15" ht="15" x14ac:dyDescent="0.25">
      <c r="A122" s="40" t="s">
        <v>366</v>
      </c>
      <c r="B122" s="41" t="s">
        <v>367</v>
      </c>
      <c r="C122" s="40" t="s">
        <v>30</v>
      </c>
      <c r="D122" s="40" t="s">
        <v>1698</v>
      </c>
      <c r="E122" s="42" t="s">
        <v>224</v>
      </c>
      <c r="F122" s="43">
        <v>20.71</v>
      </c>
      <c r="G122" s="43">
        <v>36.950000000000003</v>
      </c>
      <c r="H122" s="43">
        <f t="shared" si="20"/>
        <v>46.73</v>
      </c>
      <c r="I122" s="43">
        <f t="shared" si="21"/>
        <v>967.77</v>
      </c>
      <c r="J122" s="97">
        <v>41.76</v>
      </c>
      <c r="K122" s="107" t="str">
        <f t="shared" si="11"/>
        <v>OK</v>
      </c>
      <c r="L122" s="98">
        <f t="shared" si="12"/>
        <v>0.11518199233716464</v>
      </c>
      <c r="M122" s="107" t="str">
        <f t="shared" si="13"/>
        <v/>
      </c>
      <c r="N122" s="99" t="s">
        <v>368</v>
      </c>
      <c r="O122" s="99" t="s">
        <v>1698</v>
      </c>
    </row>
    <row r="123" spans="1:15" ht="15" x14ac:dyDescent="0.25">
      <c r="A123" s="40" t="s">
        <v>369</v>
      </c>
      <c r="B123" s="41" t="s">
        <v>370</v>
      </c>
      <c r="C123" s="40" t="s">
        <v>22</v>
      </c>
      <c r="D123" s="40" t="s">
        <v>1699</v>
      </c>
      <c r="E123" s="42" t="s">
        <v>313</v>
      </c>
      <c r="F123" s="43">
        <v>384.05</v>
      </c>
      <c r="G123" s="43">
        <v>17.79</v>
      </c>
      <c r="H123" s="43">
        <f t="shared" si="20"/>
        <v>22.49</v>
      </c>
      <c r="I123" s="43">
        <f t="shared" si="21"/>
        <v>8637.2800000000007</v>
      </c>
      <c r="J123" s="97">
        <v>19.72</v>
      </c>
      <c r="K123" s="107" t="str">
        <f t="shared" si="11"/>
        <v>OK</v>
      </c>
      <c r="L123" s="98">
        <f t="shared" si="12"/>
        <v>9.7870182555780949E-2</v>
      </c>
      <c r="M123" s="107" t="str">
        <f t="shared" si="13"/>
        <v/>
      </c>
      <c r="N123" s="99" t="s">
        <v>371</v>
      </c>
      <c r="O123" s="99" t="s">
        <v>1699</v>
      </c>
    </row>
    <row r="124" spans="1:15" ht="25.5" x14ac:dyDescent="0.25">
      <c r="A124" s="40" t="s">
        <v>372</v>
      </c>
      <c r="B124" s="41" t="s">
        <v>373</v>
      </c>
      <c r="C124" s="40" t="s">
        <v>22</v>
      </c>
      <c r="D124" s="40" t="s">
        <v>1700</v>
      </c>
      <c r="E124" s="42" t="s">
        <v>24</v>
      </c>
      <c r="F124" s="43">
        <v>110.52</v>
      </c>
      <c r="G124" s="43">
        <v>80.239999999999995</v>
      </c>
      <c r="H124" s="43">
        <f t="shared" si="20"/>
        <v>101.47</v>
      </c>
      <c r="I124" s="43">
        <f t="shared" si="21"/>
        <v>11214.46</v>
      </c>
      <c r="J124" s="97">
        <v>99.94</v>
      </c>
      <c r="K124" s="107" t="str">
        <f t="shared" si="11"/>
        <v>OK</v>
      </c>
      <c r="L124" s="98">
        <f t="shared" si="12"/>
        <v>0.19711827096257761</v>
      </c>
      <c r="M124" s="107" t="str">
        <f t="shared" si="13"/>
        <v/>
      </c>
      <c r="N124" s="99" t="s">
        <v>374</v>
      </c>
      <c r="O124" s="99" t="s">
        <v>1700</v>
      </c>
    </row>
    <row r="125" spans="1:15" ht="30" x14ac:dyDescent="0.25">
      <c r="A125" s="40" t="s">
        <v>375</v>
      </c>
      <c r="B125" s="41" t="s">
        <v>376</v>
      </c>
      <c r="C125" s="40" t="s">
        <v>30</v>
      </c>
      <c r="D125" s="40" t="s">
        <v>1701</v>
      </c>
      <c r="E125" s="42" t="s">
        <v>24</v>
      </c>
      <c r="F125" s="43">
        <v>29.22</v>
      </c>
      <c r="G125" s="43">
        <v>29.96</v>
      </c>
      <c r="H125" s="43">
        <f t="shared" si="20"/>
        <v>37.89</v>
      </c>
      <c r="I125" s="43">
        <f t="shared" si="21"/>
        <v>1107.1400000000001</v>
      </c>
      <c r="J125" s="97">
        <v>34.79</v>
      </c>
      <c r="K125" s="107" t="str">
        <f t="shared" si="11"/>
        <v>OK</v>
      </c>
      <c r="L125" s="98">
        <f t="shared" si="12"/>
        <v>0.13883299798792748</v>
      </c>
      <c r="M125" s="107" t="str">
        <f t="shared" si="13"/>
        <v/>
      </c>
      <c r="N125" s="99" t="s">
        <v>377</v>
      </c>
      <c r="O125" s="99" t="s">
        <v>1701</v>
      </c>
    </row>
    <row r="126" spans="1:15" ht="38.25" x14ac:dyDescent="0.25">
      <c r="A126" s="40" t="s">
        <v>378</v>
      </c>
      <c r="B126" s="41" t="s">
        <v>1590</v>
      </c>
      <c r="C126" s="40" t="s">
        <v>22</v>
      </c>
      <c r="D126" s="40" t="s">
        <v>1702</v>
      </c>
      <c r="E126" s="42" t="s">
        <v>24</v>
      </c>
      <c r="F126" s="43">
        <v>21.36</v>
      </c>
      <c r="G126" s="43">
        <v>349.74</v>
      </c>
      <c r="H126" s="43">
        <f t="shared" si="20"/>
        <v>442.31</v>
      </c>
      <c r="I126" s="43">
        <f t="shared" si="21"/>
        <v>9447.74</v>
      </c>
      <c r="J126" s="97">
        <v>383.45</v>
      </c>
      <c r="K126" s="107" t="str">
        <f t="shared" si="11"/>
        <v>OK</v>
      </c>
      <c r="L126" s="98">
        <f t="shared" si="12"/>
        <v>8.7912374494718892E-2</v>
      </c>
      <c r="M126" s="107" t="str">
        <f t="shared" si="13"/>
        <v/>
      </c>
      <c r="N126" s="99" t="s">
        <v>1591</v>
      </c>
      <c r="O126" s="99" t="s">
        <v>1702</v>
      </c>
    </row>
    <row r="127" spans="1:15" ht="15" x14ac:dyDescent="0.25">
      <c r="A127" s="40" t="s">
        <v>379</v>
      </c>
      <c r="B127" s="41" t="s">
        <v>380</v>
      </c>
      <c r="C127" s="40" t="s">
        <v>30</v>
      </c>
      <c r="D127" s="40" t="s">
        <v>1703</v>
      </c>
      <c r="E127" s="42" t="s">
        <v>24</v>
      </c>
      <c r="F127" s="43">
        <v>119.53</v>
      </c>
      <c r="G127" s="43">
        <v>450.92</v>
      </c>
      <c r="H127" s="43">
        <f t="shared" si="20"/>
        <v>570.27</v>
      </c>
      <c r="I127" s="43">
        <f t="shared" si="21"/>
        <v>68164.37</v>
      </c>
      <c r="J127" s="97">
        <v>559.83000000000004</v>
      </c>
      <c r="K127" s="107" t="str">
        <f t="shared" si="11"/>
        <v>OK</v>
      </c>
      <c r="L127" s="98">
        <f t="shared" si="12"/>
        <v>0.19454120000714503</v>
      </c>
      <c r="M127" s="107" t="str">
        <f t="shared" si="13"/>
        <v/>
      </c>
      <c r="N127" s="99" t="s">
        <v>381</v>
      </c>
      <c r="O127" s="99" t="s">
        <v>1703</v>
      </c>
    </row>
    <row r="128" spans="1:15" ht="34.5" customHeight="1" x14ac:dyDescent="0.25">
      <c r="A128" s="40" t="s">
        <v>382</v>
      </c>
      <c r="B128" s="41" t="s">
        <v>383</v>
      </c>
      <c r="C128" s="40" t="s">
        <v>30</v>
      </c>
      <c r="D128" s="40" t="s">
        <v>1704</v>
      </c>
      <c r="E128" s="42" t="s">
        <v>24</v>
      </c>
      <c r="F128" s="43">
        <v>50.41</v>
      </c>
      <c r="G128" s="43">
        <v>126.23</v>
      </c>
      <c r="H128" s="43">
        <f t="shared" si="20"/>
        <v>159.63999999999999</v>
      </c>
      <c r="I128" s="43">
        <f t="shared" si="21"/>
        <v>8047.45</v>
      </c>
      <c r="J128" s="97">
        <v>155.94999999999999</v>
      </c>
      <c r="K128" s="107" t="str">
        <f t="shared" si="11"/>
        <v>OK</v>
      </c>
      <c r="L128" s="98">
        <f t="shared" si="12"/>
        <v>0.19057390189163181</v>
      </c>
      <c r="M128" s="107" t="str">
        <f t="shared" si="13"/>
        <v/>
      </c>
      <c r="N128" s="99" t="s">
        <v>384</v>
      </c>
      <c r="O128" s="99" t="s">
        <v>1704</v>
      </c>
    </row>
    <row r="129" spans="1:15" ht="30" x14ac:dyDescent="0.25">
      <c r="A129" s="40" t="s">
        <v>385</v>
      </c>
      <c r="B129" s="41" t="s">
        <v>386</v>
      </c>
      <c r="C129" s="40" t="s">
        <v>30</v>
      </c>
      <c r="D129" s="40" t="s">
        <v>1705</v>
      </c>
      <c r="E129" s="42" t="s">
        <v>24</v>
      </c>
      <c r="F129" s="43">
        <v>235.07</v>
      </c>
      <c r="G129" s="43">
        <v>45.36</v>
      </c>
      <c r="H129" s="43">
        <f t="shared" si="20"/>
        <v>57.36</v>
      </c>
      <c r="I129" s="43">
        <f t="shared" si="21"/>
        <v>13483.61</v>
      </c>
      <c r="J129" s="97">
        <v>51.65</v>
      </c>
      <c r="K129" s="107" t="str">
        <f t="shared" si="11"/>
        <v>OK</v>
      </c>
      <c r="L129" s="98">
        <f t="shared" si="12"/>
        <v>0.12178121974830591</v>
      </c>
      <c r="M129" s="107" t="str">
        <f t="shared" si="13"/>
        <v/>
      </c>
      <c r="N129" s="99" t="s">
        <v>387</v>
      </c>
      <c r="O129" s="99" t="s">
        <v>1705</v>
      </c>
    </row>
    <row r="130" spans="1:15" ht="38.25" x14ac:dyDescent="0.25">
      <c r="A130" s="40" t="s">
        <v>388</v>
      </c>
      <c r="B130" s="41" t="s">
        <v>389</v>
      </c>
      <c r="C130" s="40" t="s">
        <v>30</v>
      </c>
      <c r="D130" s="40" t="s">
        <v>1706</v>
      </c>
      <c r="E130" s="42" t="s">
        <v>24</v>
      </c>
      <c r="F130" s="43">
        <v>109.72</v>
      </c>
      <c r="G130" s="43">
        <v>89.05</v>
      </c>
      <c r="H130" s="43">
        <f t="shared" si="20"/>
        <v>112.62</v>
      </c>
      <c r="I130" s="43">
        <f t="shared" si="21"/>
        <v>12356.66</v>
      </c>
      <c r="J130" s="97">
        <v>105.17</v>
      </c>
      <c r="K130" s="107" t="str">
        <f t="shared" si="11"/>
        <v>OK</v>
      </c>
      <c r="L130" s="98">
        <f t="shared" si="12"/>
        <v>0.15327564894932022</v>
      </c>
      <c r="M130" s="107" t="str">
        <f t="shared" si="13"/>
        <v/>
      </c>
      <c r="N130" s="99" t="s">
        <v>390</v>
      </c>
      <c r="O130" s="99" t="s">
        <v>1706</v>
      </c>
    </row>
    <row r="131" spans="1:15" ht="15" x14ac:dyDescent="0.25">
      <c r="A131" s="40" t="s">
        <v>391</v>
      </c>
      <c r="B131" s="41" t="s">
        <v>392</v>
      </c>
      <c r="C131" s="40" t="s">
        <v>22</v>
      </c>
      <c r="D131" s="40" t="s">
        <v>1707</v>
      </c>
      <c r="E131" s="42" t="s">
        <v>54</v>
      </c>
      <c r="F131" s="43">
        <v>23.51</v>
      </c>
      <c r="G131" s="43">
        <v>39.86</v>
      </c>
      <c r="H131" s="43">
        <f t="shared" si="20"/>
        <v>50.41</v>
      </c>
      <c r="I131" s="43">
        <f t="shared" si="21"/>
        <v>1185.1300000000001</v>
      </c>
      <c r="J131" s="97">
        <v>43</v>
      </c>
      <c r="K131" s="107" t="str">
        <f t="shared" si="11"/>
        <v>OK</v>
      </c>
      <c r="L131" s="98">
        <f t="shared" si="12"/>
        <v>7.3023255813953525E-2</v>
      </c>
      <c r="M131" s="107" t="str">
        <f t="shared" si="13"/>
        <v/>
      </c>
      <c r="N131" s="99" t="s">
        <v>393</v>
      </c>
      <c r="O131" s="99" t="s">
        <v>1707</v>
      </c>
    </row>
    <row r="132" spans="1:15" ht="38.25" x14ac:dyDescent="0.25">
      <c r="A132" s="40" t="s">
        <v>394</v>
      </c>
      <c r="B132" s="41" t="s">
        <v>395</v>
      </c>
      <c r="C132" s="40" t="s">
        <v>22</v>
      </c>
      <c r="D132" s="40" t="s">
        <v>2031</v>
      </c>
      <c r="E132" s="42" t="s">
        <v>24</v>
      </c>
      <c r="F132" s="43">
        <v>17</v>
      </c>
      <c r="G132" s="43">
        <v>339.87</v>
      </c>
      <c r="H132" s="43">
        <f t="shared" si="20"/>
        <v>429.83</v>
      </c>
      <c r="I132" s="43">
        <f t="shared" si="21"/>
        <v>7307.11</v>
      </c>
      <c r="J132" s="97">
        <v>435.3</v>
      </c>
      <c r="K132" s="107" t="str">
        <f t="shared" si="11"/>
        <v>OK</v>
      </c>
      <c r="L132" s="98">
        <f t="shared" si="12"/>
        <v>0.21922811853893864</v>
      </c>
      <c r="M132" s="107" t="str">
        <f t="shared" si="13"/>
        <v/>
      </c>
      <c r="N132" s="99" t="s">
        <v>396</v>
      </c>
      <c r="O132" s="99" t="s">
        <v>1708</v>
      </c>
    </row>
    <row r="133" spans="1:15" ht="51" x14ac:dyDescent="0.25">
      <c r="A133" s="40" t="s">
        <v>397</v>
      </c>
      <c r="B133" s="41" t="s">
        <v>398</v>
      </c>
      <c r="C133" s="40" t="s">
        <v>22</v>
      </c>
      <c r="D133" s="40" t="s">
        <v>1709</v>
      </c>
      <c r="E133" s="42" t="s">
        <v>24</v>
      </c>
      <c r="F133" s="43">
        <v>36</v>
      </c>
      <c r="G133" s="43">
        <v>66.2</v>
      </c>
      <c r="H133" s="43">
        <f t="shared" si="20"/>
        <v>83.72</v>
      </c>
      <c r="I133" s="43">
        <f t="shared" si="21"/>
        <v>3013.92</v>
      </c>
      <c r="J133" s="97">
        <v>87.19</v>
      </c>
      <c r="K133" s="107" t="str">
        <f t="shared" si="11"/>
        <v>OK</v>
      </c>
      <c r="L133" s="98">
        <f t="shared" si="12"/>
        <v>0.24073861681385478</v>
      </c>
      <c r="M133" s="107" t="str">
        <f t="shared" si="13"/>
        <v/>
      </c>
      <c r="N133" s="99" t="s">
        <v>399</v>
      </c>
      <c r="O133" s="99" t="s">
        <v>1709</v>
      </c>
    </row>
    <row r="134" spans="1:15" ht="15" x14ac:dyDescent="0.25">
      <c r="A134" s="37" t="s">
        <v>400</v>
      </c>
      <c r="B134" s="37"/>
      <c r="C134" s="37"/>
      <c r="D134" s="37" t="s">
        <v>401</v>
      </c>
      <c r="E134" s="37"/>
      <c r="F134" s="44"/>
      <c r="G134" s="45"/>
      <c r="H134" s="45"/>
      <c r="I134" s="44">
        <f>SUM(I135:I145)</f>
        <v>143980.18999999997</v>
      </c>
      <c r="J134" s="97">
        <v>0</v>
      </c>
      <c r="K134" s="107" t="str">
        <f t="shared" si="11"/>
        <v>OK</v>
      </c>
      <c r="L134" s="98"/>
      <c r="M134" s="107"/>
      <c r="N134" s="99" t="s">
        <v>401</v>
      </c>
      <c r="O134" s="99" t="s">
        <v>401</v>
      </c>
    </row>
    <row r="135" spans="1:15" ht="15" x14ac:dyDescent="0.25">
      <c r="A135" s="40" t="s">
        <v>402</v>
      </c>
      <c r="B135" s="41" t="s">
        <v>403</v>
      </c>
      <c r="C135" s="40" t="s">
        <v>30</v>
      </c>
      <c r="D135" s="40" t="s">
        <v>1710</v>
      </c>
      <c r="E135" s="42" t="s">
        <v>24</v>
      </c>
      <c r="F135" s="43">
        <v>2326.89</v>
      </c>
      <c r="G135" s="43">
        <v>1.61</v>
      </c>
      <c r="H135" s="43">
        <f t="shared" ref="H135:H145" si="22">TRUNC(G135 * (1 + 26.47 / 100), 2)</f>
        <v>2.0299999999999998</v>
      </c>
      <c r="I135" s="43">
        <f t="shared" ref="I135:I145" si="23">TRUNC(F135 * H135, 2)</f>
        <v>4723.58</v>
      </c>
      <c r="J135" s="97">
        <v>1.79</v>
      </c>
      <c r="K135" s="107" t="str">
        <f t="shared" ref="K135:K198" si="24">IF(G135&lt;=J135,"OK","ERRO")</f>
        <v>OK</v>
      </c>
      <c r="L135" s="98">
        <f t="shared" ref="L135:L198" si="25">1-(G135/J135)</f>
        <v>0.1005586592178771</v>
      </c>
      <c r="M135" s="107" t="str">
        <f t="shared" ref="M135:M198" si="26">IF(L135&gt;30%,"ERRO","")</f>
        <v/>
      </c>
      <c r="N135" s="99" t="s">
        <v>404</v>
      </c>
      <c r="O135" s="99" t="s">
        <v>1710</v>
      </c>
    </row>
    <row r="136" spans="1:15" ht="15" x14ac:dyDescent="0.25">
      <c r="A136" s="40" t="s">
        <v>405</v>
      </c>
      <c r="B136" s="41" t="s">
        <v>406</v>
      </c>
      <c r="C136" s="40" t="s">
        <v>30</v>
      </c>
      <c r="D136" s="40" t="s">
        <v>1711</v>
      </c>
      <c r="E136" s="42" t="s">
        <v>24</v>
      </c>
      <c r="F136" s="43">
        <v>944.79</v>
      </c>
      <c r="G136" s="43">
        <v>1.89</v>
      </c>
      <c r="H136" s="43">
        <f t="shared" si="22"/>
        <v>2.39</v>
      </c>
      <c r="I136" s="43">
        <f t="shared" si="23"/>
        <v>2258.04</v>
      </c>
      <c r="J136" s="97">
        <v>2.08</v>
      </c>
      <c r="K136" s="107" t="str">
        <f t="shared" si="24"/>
        <v>OK</v>
      </c>
      <c r="L136" s="98">
        <f t="shared" si="25"/>
        <v>9.1346153846153966E-2</v>
      </c>
      <c r="M136" s="107" t="str">
        <f t="shared" si="26"/>
        <v/>
      </c>
      <c r="N136" s="99" t="s">
        <v>407</v>
      </c>
      <c r="O136" s="99" t="s">
        <v>1711</v>
      </c>
    </row>
    <row r="137" spans="1:15" ht="30" x14ac:dyDescent="0.25">
      <c r="A137" s="40" t="s">
        <v>408</v>
      </c>
      <c r="B137" s="41" t="s">
        <v>409</v>
      </c>
      <c r="C137" s="40" t="s">
        <v>30</v>
      </c>
      <c r="D137" s="40" t="s">
        <v>1712</v>
      </c>
      <c r="E137" s="42" t="s">
        <v>24</v>
      </c>
      <c r="F137" s="43">
        <v>1452.17</v>
      </c>
      <c r="G137" s="43">
        <v>1.73</v>
      </c>
      <c r="H137" s="43">
        <f t="shared" si="22"/>
        <v>2.1800000000000002</v>
      </c>
      <c r="I137" s="43">
        <f t="shared" si="23"/>
        <v>3165.73</v>
      </c>
      <c r="J137" s="97">
        <v>1.91</v>
      </c>
      <c r="K137" s="107" t="str">
        <f t="shared" si="24"/>
        <v>OK</v>
      </c>
      <c r="L137" s="98">
        <f t="shared" si="25"/>
        <v>9.4240837696335067E-2</v>
      </c>
      <c r="M137" s="107" t="str">
        <f t="shared" si="26"/>
        <v/>
      </c>
      <c r="N137" s="99" t="s">
        <v>410</v>
      </c>
      <c r="O137" s="99" t="s">
        <v>1712</v>
      </c>
    </row>
    <row r="138" spans="1:15" ht="25.5" x14ac:dyDescent="0.25">
      <c r="A138" s="40" t="s">
        <v>411</v>
      </c>
      <c r="B138" s="41" t="s">
        <v>412</v>
      </c>
      <c r="C138" s="40" t="s">
        <v>30</v>
      </c>
      <c r="D138" s="40" t="s">
        <v>1713</v>
      </c>
      <c r="E138" s="42" t="s">
        <v>24</v>
      </c>
      <c r="F138" s="43">
        <v>2326.89</v>
      </c>
      <c r="G138" s="43">
        <v>9.9600000000000009</v>
      </c>
      <c r="H138" s="43">
        <f t="shared" si="22"/>
        <v>12.59</v>
      </c>
      <c r="I138" s="43">
        <f t="shared" si="23"/>
        <v>29295.54</v>
      </c>
      <c r="J138" s="97">
        <v>11.25</v>
      </c>
      <c r="K138" s="107" t="str">
        <f t="shared" si="24"/>
        <v>OK</v>
      </c>
      <c r="L138" s="98">
        <f t="shared" si="25"/>
        <v>0.11466666666666658</v>
      </c>
      <c r="M138" s="107" t="str">
        <f t="shared" si="26"/>
        <v/>
      </c>
      <c r="N138" s="99" t="s">
        <v>413</v>
      </c>
      <c r="O138" s="99" t="s">
        <v>1713</v>
      </c>
    </row>
    <row r="139" spans="1:15" ht="15" x14ac:dyDescent="0.25">
      <c r="A139" s="40" t="s">
        <v>414</v>
      </c>
      <c r="B139" s="41" t="s">
        <v>415</v>
      </c>
      <c r="C139" s="40" t="s">
        <v>30</v>
      </c>
      <c r="D139" s="40" t="s">
        <v>1714</v>
      </c>
      <c r="E139" s="42" t="s">
        <v>24</v>
      </c>
      <c r="F139" s="43">
        <v>944.79</v>
      </c>
      <c r="G139" s="43">
        <v>18.05</v>
      </c>
      <c r="H139" s="43">
        <f t="shared" si="22"/>
        <v>22.82</v>
      </c>
      <c r="I139" s="43">
        <f t="shared" si="23"/>
        <v>21560.1</v>
      </c>
      <c r="J139" s="97">
        <v>19.86</v>
      </c>
      <c r="K139" s="107" t="str">
        <f t="shared" si="24"/>
        <v>OK</v>
      </c>
      <c r="L139" s="98">
        <f t="shared" si="25"/>
        <v>9.1137965760322182E-2</v>
      </c>
      <c r="M139" s="107" t="str">
        <f t="shared" si="26"/>
        <v/>
      </c>
      <c r="N139" s="99" t="s">
        <v>416</v>
      </c>
      <c r="O139" s="99" t="s">
        <v>1714</v>
      </c>
    </row>
    <row r="140" spans="1:15" ht="30" x14ac:dyDescent="0.25">
      <c r="A140" s="40" t="s">
        <v>417</v>
      </c>
      <c r="B140" s="41" t="s">
        <v>418</v>
      </c>
      <c r="C140" s="40" t="s">
        <v>30</v>
      </c>
      <c r="D140" s="40" t="s">
        <v>2032</v>
      </c>
      <c r="E140" s="42" t="s">
        <v>24</v>
      </c>
      <c r="F140" s="43">
        <v>2326.89</v>
      </c>
      <c r="G140" s="43">
        <v>8.94</v>
      </c>
      <c r="H140" s="43">
        <f t="shared" si="22"/>
        <v>11.3</v>
      </c>
      <c r="I140" s="43">
        <f t="shared" si="23"/>
        <v>26293.85</v>
      </c>
      <c r="J140" s="97">
        <v>10.16</v>
      </c>
      <c r="K140" s="107" t="str">
        <f t="shared" si="24"/>
        <v>OK</v>
      </c>
      <c r="L140" s="98">
        <f t="shared" si="25"/>
        <v>0.12007874015748032</v>
      </c>
      <c r="M140" s="107" t="str">
        <f t="shared" si="26"/>
        <v/>
      </c>
      <c r="N140" s="99" t="s">
        <v>419</v>
      </c>
      <c r="O140" s="99" t="s">
        <v>1715</v>
      </c>
    </row>
    <row r="141" spans="1:15" ht="30" x14ac:dyDescent="0.25">
      <c r="A141" s="40" t="s">
        <v>420</v>
      </c>
      <c r="B141" s="41" t="s">
        <v>421</v>
      </c>
      <c r="C141" s="40" t="s">
        <v>30</v>
      </c>
      <c r="D141" s="40" t="s">
        <v>1716</v>
      </c>
      <c r="E141" s="42" t="s">
        <v>24</v>
      </c>
      <c r="F141" s="43">
        <v>944.79</v>
      </c>
      <c r="G141" s="43">
        <v>10.199999999999999</v>
      </c>
      <c r="H141" s="43">
        <f t="shared" si="22"/>
        <v>12.89</v>
      </c>
      <c r="I141" s="43">
        <f t="shared" si="23"/>
        <v>12178.34</v>
      </c>
      <c r="J141" s="97">
        <v>11.51</v>
      </c>
      <c r="K141" s="107" t="str">
        <f t="shared" si="24"/>
        <v>OK</v>
      </c>
      <c r="L141" s="98">
        <f t="shared" si="25"/>
        <v>0.11381407471763694</v>
      </c>
      <c r="M141" s="107" t="str">
        <f t="shared" si="26"/>
        <v/>
      </c>
      <c r="N141" s="99" t="s">
        <v>422</v>
      </c>
      <c r="O141" s="99" t="s">
        <v>1716</v>
      </c>
    </row>
    <row r="142" spans="1:15" ht="38.25" x14ac:dyDescent="0.25">
      <c r="A142" s="40" t="s">
        <v>423</v>
      </c>
      <c r="B142" s="41" t="s">
        <v>424</v>
      </c>
      <c r="C142" s="40" t="s">
        <v>30</v>
      </c>
      <c r="D142" s="40" t="s">
        <v>1717</v>
      </c>
      <c r="E142" s="42" t="s">
        <v>24</v>
      </c>
      <c r="F142" s="43">
        <v>1452.17</v>
      </c>
      <c r="G142" s="43">
        <v>11.75</v>
      </c>
      <c r="H142" s="43">
        <f t="shared" si="22"/>
        <v>14.86</v>
      </c>
      <c r="I142" s="43">
        <f t="shared" si="23"/>
        <v>21579.24</v>
      </c>
      <c r="J142" s="97">
        <v>13.66</v>
      </c>
      <c r="K142" s="107" t="str">
        <f t="shared" si="24"/>
        <v>OK</v>
      </c>
      <c r="L142" s="98">
        <f t="shared" si="25"/>
        <v>0.13982430453879946</v>
      </c>
      <c r="M142" s="107" t="str">
        <f t="shared" si="26"/>
        <v/>
      </c>
      <c r="N142" s="99" t="s">
        <v>425</v>
      </c>
      <c r="O142" s="99" t="s">
        <v>1717</v>
      </c>
    </row>
    <row r="143" spans="1:15" ht="30" x14ac:dyDescent="0.25">
      <c r="A143" s="40" t="s">
        <v>426</v>
      </c>
      <c r="B143" s="41" t="s">
        <v>427</v>
      </c>
      <c r="C143" s="40" t="s">
        <v>30</v>
      </c>
      <c r="D143" s="40" t="s">
        <v>1718</v>
      </c>
      <c r="E143" s="42" t="s">
        <v>24</v>
      </c>
      <c r="F143" s="43">
        <v>782.39</v>
      </c>
      <c r="G143" s="43">
        <v>21.16</v>
      </c>
      <c r="H143" s="43">
        <f t="shared" si="22"/>
        <v>26.76</v>
      </c>
      <c r="I143" s="43">
        <f t="shared" si="23"/>
        <v>20936.75</v>
      </c>
      <c r="J143" s="97">
        <v>23.17</v>
      </c>
      <c r="K143" s="107" t="str">
        <f t="shared" si="24"/>
        <v>OK</v>
      </c>
      <c r="L143" s="98">
        <f t="shared" si="25"/>
        <v>8.6750107898144191E-2</v>
      </c>
      <c r="M143" s="107" t="str">
        <f t="shared" si="26"/>
        <v/>
      </c>
      <c r="N143" s="99" t="s">
        <v>428</v>
      </c>
      <c r="O143" s="99" t="s">
        <v>1718</v>
      </c>
    </row>
    <row r="144" spans="1:15" ht="38.25" x14ac:dyDescent="0.25">
      <c r="A144" s="40" t="s">
        <v>429</v>
      </c>
      <c r="B144" s="41" t="s">
        <v>430</v>
      </c>
      <c r="C144" s="40" t="s">
        <v>22</v>
      </c>
      <c r="D144" s="40" t="s">
        <v>1719</v>
      </c>
      <c r="E144" s="42" t="s">
        <v>24</v>
      </c>
      <c r="F144" s="43">
        <v>16.8</v>
      </c>
      <c r="G144" s="43">
        <v>9.34</v>
      </c>
      <c r="H144" s="43">
        <f t="shared" si="22"/>
        <v>11.81</v>
      </c>
      <c r="I144" s="43">
        <f t="shared" si="23"/>
        <v>198.4</v>
      </c>
      <c r="J144" s="97">
        <v>11.64</v>
      </c>
      <c r="K144" s="107" t="str">
        <f t="shared" si="24"/>
        <v>OK</v>
      </c>
      <c r="L144" s="98">
        <f t="shared" si="25"/>
        <v>0.19759450171821313</v>
      </c>
      <c r="M144" s="107" t="str">
        <f t="shared" si="26"/>
        <v/>
      </c>
      <c r="N144" s="99" t="s">
        <v>431</v>
      </c>
      <c r="O144" s="99" t="s">
        <v>1719</v>
      </c>
    </row>
    <row r="145" spans="1:15" ht="15" x14ac:dyDescent="0.25">
      <c r="A145" s="40" t="s">
        <v>432</v>
      </c>
      <c r="B145" s="41" t="s">
        <v>433</v>
      </c>
      <c r="C145" s="40" t="s">
        <v>30</v>
      </c>
      <c r="D145" s="40" t="s">
        <v>434</v>
      </c>
      <c r="E145" s="42" t="s">
        <v>24</v>
      </c>
      <c r="F145" s="43">
        <v>37.5</v>
      </c>
      <c r="G145" s="43">
        <v>37.76</v>
      </c>
      <c r="H145" s="43">
        <f t="shared" si="22"/>
        <v>47.75</v>
      </c>
      <c r="I145" s="43">
        <f t="shared" si="23"/>
        <v>1790.62</v>
      </c>
      <c r="J145" s="97">
        <v>42.22</v>
      </c>
      <c r="K145" s="107" t="str">
        <f t="shared" si="24"/>
        <v>OK</v>
      </c>
      <c r="L145" s="98">
        <f t="shared" si="25"/>
        <v>0.10563713879677883</v>
      </c>
      <c r="M145" s="107" t="str">
        <f t="shared" si="26"/>
        <v/>
      </c>
      <c r="N145" s="99" t="s">
        <v>434</v>
      </c>
      <c r="O145" s="99" t="s">
        <v>434</v>
      </c>
    </row>
    <row r="146" spans="1:15" ht="15" x14ac:dyDescent="0.25">
      <c r="A146" s="37" t="s">
        <v>435</v>
      </c>
      <c r="B146" s="37"/>
      <c r="C146" s="37"/>
      <c r="D146" s="37" t="s">
        <v>436</v>
      </c>
      <c r="E146" s="37"/>
      <c r="F146" s="44"/>
      <c r="G146" s="45"/>
      <c r="H146" s="45"/>
      <c r="I146" s="44">
        <f>SUM(I147:I193)</f>
        <v>20405.179999999997</v>
      </c>
      <c r="J146" s="97">
        <v>0</v>
      </c>
      <c r="K146" s="107" t="str">
        <f t="shared" si="24"/>
        <v>OK</v>
      </c>
      <c r="L146" s="98"/>
      <c r="M146" s="107"/>
      <c r="N146" s="99" t="s">
        <v>436</v>
      </c>
      <c r="O146" s="99" t="s">
        <v>436</v>
      </c>
    </row>
    <row r="147" spans="1:15" ht="30" x14ac:dyDescent="0.25">
      <c r="A147" s="40" t="s">
        <v>437</v>
      </c>
      <c r="B147" s="41" t="s">
        <v>438</v>
      </c>
      <c r="C147" s="40" t="s">
        <v>30</v>
      </c>
      <c r="D147" s="40" t="s">
        <v>2033</v>
      </c>
      <c r="E147" s="42" t="s">
        <v>224</v>
      </c>
      <c r="F147" s="43">
        <v>113.19</v>
      </c>
      <c r="G147" s="43">
        <v>14.45</v>
      </c>
      <c r="H147" s="43">
        <f t="shared" ref="H147:H193" si="27">TRUNC(G147 * (1 + 26.47 / 100), 2)</f>
        <v>18.27</v>
      </c>
      <c r="I147" s="43">
        <f t="shared" ref="I147:I193" si="28">TRUNC(F147 * H147, 2)</f>
        <v>2067.98</v>
      </c>
      <c r="J147" s="97">
        <v>15.54</v>
      </c>
      <c r="K147" s="107" t="str">
        <f t="shared" si="24"/>
        <v>OK</v>
      </c>
      <c r="L147" s="98">
        <f t="shared" si="25"/>
        <v>7.0141570141570186E-2</v>
      </c>
      <c r="M147" s="107" t="str">
        <f t="shared" si="26"/>
        <v/>
      </c>
      <c r="N147" s="99" t="s">
        <v>439</v>
      </c>
      <c r="O147" s="99" t="s">
        <v>1720</v>
      </c>
    </row>
    <row r="148" spans="1:15" ht="30" x14ac:dyDescent="0.25">
      <c r="A148" s="40" t="s">
        <v>440</v>
      </c>
      <c r="B148" s="41" t="s">
        <v>441</v>
      </c>
      <c r="C148" s="40" t="s">
        <v>30</v>
      </c>
      <c r="D148" s="40" t="s">
        <v>2034</v>
      </c>
      <c r="E148" s="42" t="s">
        <v>224</v>
      </c>
      <c r="F148" s="43">
        <v>65.709999999999994</v>
      </c>
      <c r="G148" s="43">
        <v>20.91</v>
      </c>
      <c r="H148" s="43">
        <f t="shared" si="27"/>
        <v>26.44</v>
      </c>
      <c r="I148" s="43">
        <f t="shared" si="28"/>
        <v>1737.37</v>
      </c>
      <c r="J148" s="97">
        <v>22.71</v>
      </c>
      <c r="K148" s="107" t="str">
        <f t="shared" si="24"/>
        <v>OK</v>
      </c>
      <c r="L148" s="98">
        <f t="shared" si="25"/>
        <v>7.9260237780713338E-2</v>
      </c>
      <c r="M148" s="107" t="str">
        <f t="shared" si="26"/>
        <v/>
      </c>
      <c r="N148" s="99" t="s">
        <v>442</v>
      </c>
      <c r="O148" s="99" t="s">
        <v>1721</v>
      </c>
    </row>
    <row r="149" spans="1:15" ht="30" x14ac:dyDescent="0.25">
      <c r="A149" s="40" t="s">
        <v>443</v>
      </c>
      <c r="B149" s="41" t="s">
        <v>444</v>
      </c>
      <c r="C149" s="40" t="s">
        <v>30</v>
      </c>
      <c r="D149" s="40" t="s">
        <v>1722</v>
      </c>
      <c r="E149" s="42" t="s">
        <v>224</v>
      </c>
      <c r="F149" s="43">
        <v>61.86</v>
      </c>
      <c r="G149" s="43">
        <v>12.11</v>
      </c>
      <c r="H149" s="43">
        <f t="shared" si="27"/>
        <v>15.31</v>
      </c>
      <c r="I149" s="43">
        <f t="shared" si="28"/>
        <v>947.07</v>
      </c>
      <c r="J149" s="97">
        <v>13.67</v>
      </c>
      <c r="K149" s="107" t="str">
        <f t="shared" si="24"/>
        <v>OK</v>
      </c>
      <c r="L149" s="98">
        <f t="shared" si="25"/>
        <v>0.11411850768105347</v>
      </c>
      <c r="M149" s="107" t="str">
        <f t="shared" si="26"/>
        <v/>
      </c>
      <c r="N149" s="99" t="s">
        <v>445</v>
      </c>
      <c r="O149" s="99" t="s">
        <v>1722</v>
      </c>
    </row>
    <row r="150" spans="1:15" ht="30" x14ac:dyDescent="0.25">
      <c r="A150" s="40" t="s">
        <v>446</v>
      </c>
      <c r="B150" s="41" t="s">
        <v>447</v>
      </c>
      <c r="C150" s="40" t="s">
        <v>30</v>
      </c>
      <c r="D150" s="40" t="s">
        <v>1723</v>
      </c>
      <c r="E150" s="42" t="s">
        <v>224</v>
      </c>
      <c r="F150" s="43">
        <v>50.42</v>
      </c>
      <c r="G150" s="43">
        <v>13.91</v>
      </c>
      <c r="H150" s="43">
        <f t="shared" si="27"/>
        <v>17.59</v>
      </c>
      <c r="I150" s="43">
        <f t="shared" si="28"/>
        <v>886.88</v>
      </c>
      <c r="J150" s="97">
        <v>15.72</v>
      </c>
      <c r="K150" s="107" t="str">
        <f t="shared" si="24"/>
        <v>OK</v>
      </c>
      <c r="L150" s="98">
        <f t="shared" si="25"/>
        <v>0.11513994910941483</v>
      </c>
      <c r="M150" s="107" t="str">
        <f t="shared" si="26"/>
        <v/>
      </c>
      <c r="N150" s="99" t="s">
        <v>448</v>
      </c>
      <c r="O150" s="99" t="s">
        <v>1723</v>
      </c>
    </row>
    <row r="151" spans="1:15" ht="30" x14ac:dyDescent="0.25">
      <c r="A151" s="40" t="s">
        <v>449</v>
      </c>
      <c r="B151" s="41" t="s">
        <v>450</v>
      </c>
      <c r="C151" s="40" t="s">
        <v>30</v>
      </c>
      <c r="D151" s="40" t="s">
        <v>2035</v>
      </c>
      <c r="E151" s="42" t="s">
        <v>224</v>
      </c>
      <c r="F151" s="43">
        <v>34</v>
      </c>
      <c r="G151" s="43">
        <v>5.59</v>
      </c>
      <c r="H151" s="43">
        <f t="shared" si="27"/>
        <v>7.06</v>
      </c>
      <c r="I151" s="43">
        <f t="shared" si="28"/>
        <v>240.04</v>
      </c>
      <c r="J151" s="97">
        <v>6.12</v>
      </c>
      <c r="K151" s="107" t="str">
        <f t="shared" si="24"/>
        <v>OK</v>
      </c>
      <c r="L151" s="98">
        <f t="shared" si="25"/>
        <v>8.6601307189542509E-2</v>
      </c>
      <c r="M151" s="107" t="str">
        <f t="shared" si="26"/>
        <v/>
      </c>
      <c r="N151" s="99" t="s">
        <v>451</v>
      </c>
      <c r="O151" s="99" t="s">
        <v>1724</v>
      </c>
    </row>
    <row r="152" spans="1:15" ht="38.25" x14ac:dyDescent="0.25">
      <c r="A152" s="40" t="s">
        <v>452</v>
      </c>
      <c r="B152" s="41" t="s">
        <v>453</v>
      </c>
      <c r="C152" s="40" t="s">
        <v>30</v>
      </c>
      <c r="D152" s="40" t="s">
        <v>1725</v>
      </c>
      <c r="E152" s="42" t="s">
        <v>76</v>
      </c>
      <c r="F152" s="43">
        <v>43</v>
      </c>
      <c r="G152" s="43">
        <v>5.82</v>
      </c>
      <c r="H152" s="43">
        <f t="shared" si="27"/>
        <v>7.36</v>
      </c>
      <c r="I152" s="43">
        <f t="shared" si="28"/>
        <v>316.48</v>
      </c>
      <c r="J152" s="97">
        <v>6.35</v>
      </c>
      <c r="K152" s="107" t="str">
        <f t="shared" si="24"/>
        <v>OK</v>
      </c>
      <c r="L152" s="98">
        <f t="shared" si="25"/>
        <v>8.3464566929133732E-2</v>
      </c>
      <c r="M152" s="107" t="str">
        <f t="shared" si="26"/>
        <v/>
      </c>
      <c r="N152" s="99" t="s">
        <v>454</v>
      </c>
      <c r="O152" s="99" t="s">
        <v>1725</v>
      </c>
    </row>
    <row r="153" spans="1:15" ht="38.25" x14ac:dyDescent="0.25">
      <c r="A153" s="40" t="s">
        <v>455</v>
      </c>
      <c r="B153" s="41" t="s">
        <v>456</v>
      </c>
      <c r="C153" s="40" t="s">
        <v>30</v>
      </c>
      <c r="D153" s="40" t="s">
        <v>1726</v>
      </c>
      <c r="E153" s="42" t="s">
        <v>76</v>
      </c>
      <c r="F153" s="43">
        <v>6</v>
      </c>
      <c r="G153" s="43">
        <v>8.2200000000000006</v>
      </c>
      <c r="H153" s="43">
        <f t="shared" si="27"/>
        <v>10.39</v>
      </c>
      <c r="I153" s="43">
        <f t="shared" si="28"/>
        <v>62.34</v>
      </c>
      <c r="J153" s="97">
        <v>9.02</v>
      </c>
      <c r="K153" s="107" t="str">
        <f t="shared" si="24"/>
        <v>OK</v>
      </c>
      <c r="L153" s="98">
        <f t="shared" si="25"/>
        <v>8.8691796008869117E-2</v>
      </c>
      <c r="M153" s="107" t="str">
        <f t="shared" si="26"/>
        <v/>
      </c>
      <c r="N153" s="99" t="s">
        <v>457</v>
      </c>
      <c r="O153" s="99" t="s">
        <v>1726</v>
      </c>
    </row>
    <row r="154" spans="1:15" ht="30" x14ac:dyDescent="0.25">
      <c r="A154" s="40" t="s">
        <v>458</v>
      </c>
      <c r="B154" s="41" t="s">
        <v>459</v>
      </c>
      <c r="C154" s="40" t="s">
        <v>30</v>
      </c>
      <c r="D154" s="40" t="s">
        <v>2036</v>
      </c>
      <c r="E154" s="42" t="s">
        <v>76</v>
      </c>
      <c r="F154" s="43">
        <v>1</v>
      </c>
      <c r="G154" s="43">
        <v>8.4600000000000009</v>
      </c>
      <c r="H154" s="43">
        <f t="shared" si="27"/>
        <v>10.69</v>
      </c>
      <c r="I154" s="43">
        <f t="shared" si="28"/>
        <v>10.69</v>
      </c>
      <c r="J154" s="97">
        <v>9.58</v>
      </c>
      <c r="K154" s="107" t="str">
        <f t="shared" si="24"/>
        <v>OK</v>
      </c>
      <c r="L154" s="98">
        <f t="shared" si="25"/>
        <v>0.1169102296450939</v>
      </c>
      <c r="M154" s="107" t="str">
        <f t="shared" si="26"/>
        <v/>
      </c>
      <c r="N154" s="99" t="s">
        <v>460</v>
      </c>
      <c r="O154" s="99" t="s">
        <v>1727</v>
      </c>
    </row>
    <row r="155" spans="1:15" ht="30" x14ac:dyDescent="0.25">
      <c r="A155" s="40" t="s">
        <v>461</v>
      </c>
      <c r="B155" s="41" t="s">
        <v>462</v>
      </c>
      <c r="C155" s="40" t="s">
        <v>30</v>
      </c>
      <c r="D155" s="40" t="s">
        <v>2037</v>
      </c>
      <c r="E155" s="42" t="s">
        <v>76</v>
      </c>
      <c r="F155" s="43">
        <v>7</v>
      </c>
      <c r="G155" s="43">
        <v>10.09</v>
      </c>
      <c r="H155" s="43">
        <f t="shared" si="27"/>
        <v>12.76</v>
      </c>
      <c r="I155" s="43">
        <f t="shared" si="28"/>
        <v>89.32</v>
      </c>
      <c r="J155" s="97">
        <v>11.45</v>
      </c>
      <c r="K155" s="107" t="str">
        <f t="shared" si="24"/>
        <v>OK</v>
      </c>
      <c r="L155" s="98">
        <f t="shared" si="25"/>
        <v>0.11877729257641922</v>
      </c>
      <c r="M155" s="107" t="str">
        <f t="shared" si="26"/>
        <v/>
      </c>
      <c r="N155" s="99" t="s">
        <v>463</v>
      </c>
      <c r="O155" s="99" t="s">
        <v>1728</v>
      </c>
    </row>
    <row r="156" spans="1:15" ht="30" x14ac:dyDescent="0.25">
      <c r="A156" s="40" t="s">
        <v>464</v>
      </c>
      <c r="B156" s="41" t="s">
        <v>465</v>
      </c>
      <c r="C156" s="40" t="s">
        <v>30</v>
      </c>
      <c r="D156" s="40" t="s">
        <v>2038</v>
      </c>
      <c r="E156" s="42" t="s">
        <v>76</v>
      </c>
      <c r="F156" s="43">
        <v>5</v>
      </c>
      <c r="G156" s="43">
        <v>27.98</v>
      </c>
      <c r="H156" s="43">
        <f t="shared" si="27"/>
        <v>35.380000000000003</v>
      </c>
      <c r="I156" s="43">
        <f t="shared" si="28"/>
        <v>176.9</v>
      </c>
      <c r="J156" s="97">
        <v>31.76</v>
      </c>
      <c r="K156" s="107" t="str">
        <f t="shared" si="24"/>
        <v>OK</v>
      </c>
      <c r="L156" s="98">
        <f t="shared" si="25"/>
        <v>0.11901763224181361</v>
      </c>
      <c r="M156" s="107" t="str">
        <f t="shared" si="26"/>
        <v/>
      </c>
      <c r="N156" s="99" t="s">
        <v>466</v>
      </c>
      <c r="O156" s="99" t="s">
        <v>1729</v>
      </c>
    </row>
    <row r="157" spans="1:15" ht="15" x14ac:dyDescent="0.25">
      <c r="A157" s="40" t="s">
        <v>467</v>
      </c>
      <c r="B157" s="41" t="s">
        <v>468</v>
      </c>
      <c r="C157" s="40" t="s">
        <v>82</v>
      </c>
      <c r="D157" s="40" t="s">
        <v>1730</v>
      </c>
      <c r="E157" s="42" t="s">
        <v>76</v>
      </c>
      <c r="F157" s="43">
        <v>10</v>
      </c>
      <c r="G157" s="43">
        <v>9.24</v>
      </c>
      <c r="H157" s="43">
        <f t="shared" si="27"/>
        <v>11.68</v>
      </c>
      <c r="I157" s="43">
        <f t="shared" si="28"/>
        <v>116.8</v>
      </c>
      <c r="J157" s="97">
        <v>10.039999999999999</v>
      </c>
      <c r="K157" s="107" t="str">
        <f t="shared" si="24"/>
        <v>OK</v>
      </c>
      <c r="L157" s="98">
        <f t="shared" si="25"/>
        <v>7.9681274900398336E-2</v>
      </c>
      <c r="M157" s="107" t="str">
        <f t="shared" si="26"/>
        <v/>
      </c>
      <c r="N157" s="99" t="s">
        <v>469</v>
      </c>
      <c r="O157" s="99" t="s">
        <v>1730</v>
      </c>
    </row>
    <row r="158" spans="1:15" ht="51" x14ac:dyDescent="0.25">
      <c r="A158" s="40" t="s">
        <v>470</v>
      </c>
      <c r="B158" s="41" t="s">
        <v>471</v>
      </c>
      <c r="C158" s="40" t="s">
        <v>30</v>
      </c>
      <c r="D158" s="40" t="s">
        <v>1731</v>
      </c>
      <c r="E158" s="42" t="s">
        <v>76</v>
      </c>
      <c r="F158" s="43">
        <v>24</v>
      </c>
      <c r="G158" s="43">
        <v>11.6</v>
      </c>
      <c r="H158" s="43">
        <f t="shared" si="27"/>
        <v>14.67</v>
      </c>
      <c r="I158" s="43">
        <f t="shared" si="28"/>
        <v>352.08</v>
      </c>
      <c r="J158" s="97">
        <v>12.9</v>
      </c>
      <c r="K158" s="107" t="str">
        <f t="shared" si="24"/>
        <v>OK</v>
      </c>
      <c r="L158" s="98">
        <f t="shared" si="25"/>
        <v>0.10077519379844968</v>
      </c>
      <c r="M158" s="107" t="str">
        <f t="shared" si="26"/>
        <v/>
      </c>
      <c r="N158" s="99" t="s">
        <v>472</v>
      </c>
      <c r="O158" s="99" t="s">
        <v>1731</v>
      </c>
    </row>
    <row r="159" spans="1:15" ht="51" x14ac:dyDescent="0.25">
      <c r="A159" s="40" t="s">
        <v>473</v>
      </c>
      <c r="B159" s="41" t="s">
        <v>474</v>
      </c>
      <c r="C159" s="40" t="s">
        <v>30</v>
      </c>
      <c r="D159" s="40" t="s">
        <v>1732</v>
      </c>
      <c r="E159" s="42" t="s">
        <v>76</v>
      </c>
      <c r="F159" s="43">
        <v>4</v>
      </c>
      <c r="G159" s="43">
        <v>16.79</v>
      </c>
      <c r="H159" s="43">
        <f t="shared" si="27"/>
        <v>21.23</v>
      </c>
      <c r="I159" s="43">
        <f t="shared" si="28"/>
        <v>84.92</v>
      </c>
      <c r="J159" s="97">
        <v>18.760000000000002</v>
      </c>
      <c r="K159" s="107" t="str">
        <f t="shared" si="24"/>
        <v>OK</v>
      </c>
      <c r="L159" s="98">
        <f t="shared" si="25"/>
        <v>0.10501066098081036</v>
      </c>
      <c r="M159" s="107" t="str">
        <f t="shared" si="26"/>
        <v/>
      </c>
      <c r="N159" s="99" t="s">
        <v>475</v>
      </c>
      <c r="O159" s="99" t="s">
        <v>1732</v>
      </c>
    </row>
    <row r="160" spans="1:15" ht="38.25" x14ac:dyDescent="0.25">
      <c r="A160" s="40" t="s">
        <v>476</v>
      </c>
      <c r="B160" s="41" t="s">
        <v>477</v>
      </c>
      <c r="C160" s="40" t="s">
        <v>30</v>
      </c>
      <c r="D160" s="40" t="s">
        <v>1733</v>
      </c>
      <c r="E160" s="42" t="s">
        <v>76</v>
      </c>
      <c r="F160" s="43">
        <v>17</v>
      </c>
      <c r="G160" s="43">
        <v>8.15</v>
      </c>
      <c r="H160" s="43">
        <f t="shared" si="27"/>
        <v>10.3</v>
      </c>
      <c r="I160" s="43">
        <f t="shared" si="28"/>
        <v>175.1</v>
      </c>
      <c r="J160" s="97">
        <v>8.9700000000000006</v>
      </c>
      <c r="K160" s="107" t="str">
        <f t="shared" si="24"/>
        <v>OK</v>
      </c>
      <c r="L160" s="98">
        <f t="shared" si="25"/>
        <v>9.1415830546265342E-2</v>
      </c>
      <c r="M160" s="107" t="str">
        <f t="shared" si="26"/>
        <v/>
      </c>
      <c r="N160" s="99" t="s">
        <v>478</v>
      </c>
      <c r="O160" s="99" t="s">
        <v>1733</v>
      </c>
    </row>
    <row r="161" spans="1:15" ht="38.25" x14ac:dyDescent="0.25">
      <c r="A161" s="40" t="s">
        <v>479</v>
      </c>
      <c r="B161" s="41" t="s">
        <v>480</v>
      </c>
      <c r="C161" s="40" t="s">
        <v>30</v>
      </c>
      <c r="D161" s="40" t="s">
        <v>1734</v>
      </c>
      <c r="E161" s="42" t="s">
        <v>76</v>
      </c>
      <c r="F161" s="43">
        <v>1</v>
      </c>
      <c r="G161" s="43">
        <v>12.24</v>
      </c>
      <c r="H161" s="43">
        <f t="shared" si="27"/>
        <v>15.47</v>
      </c>
      <c r="I161" s="43">
        <f t="shared" si="28"/>
        <v>15.47</v>
      </c>
      <c r="J161" s="97">
        <v>13.55</v>
      </c>
      <c r="K161" s="107" t="str">
        <f t="shared" si="24"/>
        <v>OK</v>
      </c>
      <c r="L161" s="98">
        <f t="shared" si="25"/>
        <v>9.6678966789667919E-2</v>
      </c>
      <c r="M161" s="107" t="str">
        <f t="shared" si="26"/>
        <v/>
      </c>
      <c r="N161" s="99" t="s">
        <v>481</v>
      </c>
      <c r="O161" s="99" t="s">
        <v>1734</v>
      </c>
    </row>
    <row r="162" spans="1:15" ht="30" x14ac:dyDescent="0.25">
      <c r="A162" s="40" t="s">
        <v>482</v>
      </c>
      <c r="B162" s="41" t="s">
        <v>483</v>
      </c>
      <c r="C162" s="40" t="s">
        <v>30</v>
      </c>
      <c r="D162" s="40" t="s">
        <v>1735</v>
      </c>
      <c r="E162" s="42" t="s">
        <v>76</v>
      </c>
      <c r="F162" s="43">
        <v>1</v>
      </c>
      <c r="G162" s="43">
        <v>13.42</v>
      </c>
      <c r="H162" s="43">
        <f t="shared" si="27"/>
        <v>16.97</v>
      </c>
      <c r="I162" s="43">
        <f t="shared" si="28"/>
        <v>16.97</v>
      </c>
      <c r="J162" s="97">
        <v>15.18</v>
      </c>
      <c r="K162" s="107" t="str">
        <f t="shared" si="24"/>
        <v>OK</v>
      </c>
      <c r="L162" s="98">
        <f t="shared" si="25"/>
        <v>0.11594202898550721</v>
      </c>
      <c r="M162" s="107" t="str">
        <f t="shared" si="26"/>
        <v/>
      </c>
      <c r="N162" s="99" t="s">
        <v>484</v>
      </c>
      <c r="O162" s="99" t="s">
        <v>1735</v>
      </c>
    </row>
    <row r="163" spans="1:15" ht="30" x14ac:dyDescent="0.25">
      <c r="A163" s="40" t="s">
        <v>485</v>
      </c>
      <c r="B163" s="41" t="s">
        <v>486</v>
      </c>
      <c r="C163" s="40" t="s">
        <v>30</v>
      </c>
      <c r="D163" s="40" t="s">
        <v>1736</v>
      </c>
      <c r="E163" s="42" t="s">
        <v>76</v>
      </c>
      <c r="F163" s="43">
        <v>3</v>
      </c>
      <c r="G163" s="43">
        <v>16.05</v>
      </c>
      <c r="H163" s="43">
        <f t="shared" si="27"/>
        <v>20.29</v>
      </c>
      <c r="I163" s="43">
        <f t="shared" si="28"/>
        <v>60.87</v>
      </c>
      <c r="J163" s="97">
        <v>18.28</v>
      </c>
      <c r="K163" s="107" t="str">
        <f t="shared" si="24"/>
        <v>OK</v>
      </c>
      <c r="L163" s="98">
        <f t="shared" si="25"/>
        <v>0.12199124726477029</v>
      </c>
      <c r="M163" s="107" t="str">
        <f t="shared" si="26"/>
        <v/>
      </c>
      <c r="N163" s="99" t="s">
        <v>487</v>
      </c>
      <c r="O163" s="99" t="s">
        <v>1736</v>
      </c>
    </row>
    <row r="164" spans="1:15" ht="30" x14ac:dyDescent="0.25">
      <c r="A164" s="40" t="s">
        <v>488</v>
      </c>
      <c r="B164" s="41" t="s">
        <v>489</v>
      </c>
      <c r="C164" s="40" t="s">
        <v>30</v>
      </c>
      <c r="D164" s="40" t="s">
        <v>2039</v>
      </c>
      <c r="E164" s="42" t="s">
        <v>76</v>
      </c>
      <c r="F164" s="43">
        <v>21</v>
      </c>
      <c r="G164" s="43">
        <v>4.3899999999999997</v>
      </c>
      <c r="H164" s="43">
        <f t="shared" si="27"/>
        <v>5.55</v>
      </c>
      <c r="I164" s="43">
        <f t="shared" si="28"/>
        <v>116.55</v>
      </c>
      <c r="J164" s="97">
        <v>4.88</v>
      </c>
      <c r="K164" s="107" t="str">
        <f t="shared" si="24"/>
        <v>OK</v>
      </c>
      <c r="L164" s="98">
        <f t="shared" si="25"/>
        <v>0.10040983606557385</v>
      </c>
      <c r="M164" s="107" t="str">
        <f t="shared" si="26"/>
        <v/>
      </c>
      <c r="N164" s="99" t="s">
        <v>490</v>
      </c>
      <c r="O164" s="99" t="s">
        <v>1737</v>
      </c>
    </row>
    <row r="165" spans="1:15" ht="30" x14ac:dyDescent="0.25">
      <c r="A165" s="40" t="s">
        <v>491</v>
      </c>
      <c r="B165" s="41" t="s">
        <v>492</v>
      </c>
      <c r="C165" s="40" t="s">
        <v>30</v>
      </c>
      <c r="D165" s="40" t="s">
        <v>493</v>
      </c>
      <c r="E165" s="42" t="s">
        <v>76</v>
      </c>
      <c r="F165" s="43">
        <v>14</v>
      </c>
      <c r="G165" s="43">
        <v>6.23</v>
      </c>
      <c r="H165" s="43">
        <f t="shared" si="27"/>
        <v>7.87</v>
      </c>
      <c r="I165" s="43">
        <f t="shared" si="28"/>
        <v>110.18</v>
      </c>
      <c r="J165" s="97">
        <v>6.91</v>
      </c>
      <c r="K165" s="107" t="str">
        <f t="shared" si="24"/>
        <v>OK</v>
      </c>
      <c r="L165" s="98">
        <f t="shared" si="25"/>
        <v>9.8408104196816115E-2</v>
      </c>
      <c r="M165" s="107" t="str">
        <f t="shared" si="26"/>
        <v/>
      </c>
      <c r="N165" s="99" t="s">
        <v>493</v>
      </c>
      <c r="O165" s="99" t="s">
        <v>1738</v>
      </c>
    </row>
    <row r="166" spans="1:15" ht="30" x14ac:dyDescent="0.25">
      <c r="A166" s="40" t="s">
        <v>494</v>
      </c>
      <c r="B166" s="41" t="s">
        <v>495</v>
      </c>
      <c r="C166" s="40" t="s">
        <v>30</v>
      </c>
      <c r="D166" s="40" t="s">
        <v>1739</v>
      </c>
      <c r="E166" s="42" t="s">
        <v>76</v>
      </c>
      <c r="F166" s="43">
        <v>5</v>
      </c>
      <c r="G166" s="43">
        <v>8.14</v>
      </c>
      <c r="H166" s="43">
        <f t="shared" si="27"/>
        <v>10.29</v>
      </c>
      <c r="I166" s="43">
        <f t="shared" si="28"/>
        <v>51.45</v>
      </c>
      <c r="J166" s="97">
        <v>9.33</v>
      </c>
      <c r="K166" s="107" t="str">
        <f t="shared" si="24"/>
        <v>OK</v>
      </c>
      <c r="L166" s="98">
        <f t="shared" si="25"/>
        <v>0.127545551982851</v>
      </c>
      <c r="M166" s="107" t="str">
        <f t="shared" si="26"/>
        <v/>
      </c>
      <c r="N166" s="99" t="s">
        <v>496</v>
      </c>
      <c r="O166" s="99" t="s">
        <v>1739</v>
      </c>
    </row>
    <row r="167" spans="1:15" ht="30" x14ac:dyDescent="0.25">
      <c r="A167" s="40" t="s">
        <v>497</v>
      </c>
      <c r="B167" s="41" t="s">
        <v>498</v>
      </c>
      <c r="C167" s="40" t="s">
        <v>30</v>
      </c>
      <c r="D167" s="40" t="s">
        <v>499</v>
      </c>
      <c r="E167" s="42" t="s">
        <v>76</v>
      </c>
      <c r="F167" s="43">
        <v>7</v>
      </c>
      <c r="G167" s="43">
        <v>3.72</v>
      </c>
      <c r="H167" s="43">
        <f t="shared" si="27"/>
        <v>4.7</v>
      </c>
      <c r="I167" s="43">
        <f t="shared" si="28"/>
        <v>32.9</v>
      </c>
      <c r="J167" s="97">
        <v>4.09</v>
      </c>
      <c r="K167" s="107" t="str">
        <f t="shared" si="24"/>
        <v>OK</v>
      </c>
      <c r="L167" s="98">
        <f t="shared" si="25"/>
        <v>9.0464547677261531E-2</v>
      </c>
      <c r="M167" s="107" t="str">
        <f t="shared" si="26"/>
        <v/>
      </c>
      <c r="N167" s="99" t="s">
        <v>499</v>
      </c>
      <c r="O167" s="99" t="s">
        <v>1740</v>
      </c>
    </row>
    <row r="168" spans="1:15" ht="30" x14ac:dyDescent="0.25">
      <c r="A168" s="40" t="s">
        <v>500</v>
      </c>
      <c r="B168" s="41" t="s">
        <v>501</v>
      </c>
      <c r="C168" s="40" t="s">
        <v>30</v>
      </c>
      <c r="D168" s="40" t="s">
        <v>2040</v>
      </c>
      <c r="E168" s="42" t="s">
        <v>76</v>
      </c>
      <c r="F168" s="43">
        <v>1</v>
      </c>
      <c r="G168" s="43">
        <v>3.34</v>
      </c>
      <c r="H168" s="43">
        <f t="shared" si="27"/>
        <v>4.22</v>
      </c>
      <c r="I168" s="43">
        <f t="shared" si="28"/>
        <v>4.22</v>
      </c>
      <c r="J168" s="97">
        <v>3.8</v>
      </c>
      <c r="K168" s="107" t="str">
        <f t="shared" si="24"/>
        <v>OK</v>
      </c>
      <c r="L168" s="98">
        <f t="shared" si="25"/>
        <v>0.12105263157894741</v>
      </c>
      <c r="M168" s="107" t="str">
        <f t="shared" si="26"/>
        <v/>
      </c>
      <c r="N168" s="99" t="s">
        <v>502</v>
      </c>
      <c r="O168" s="99" t="s">
        <v>1741</v>
      </c>
    </row>
    <row r="169" spans="1:15" ht="45" x14ac:dyDescent="0.25">
      <c r="A169" s="40" t="s">
        <v>503</v>
      </c>
      <c r="B169" s="41" t="s">
        <v>504</v>
      </c>
      <c r="C169" s="40" t="s">
        <v>30</v>
      </c>
      <c r="D169" s="40" t="s">
        <v>2041</v>
      </c>
      <c r="E169" s="42" t="s">
        <v>76</v>
      </c>
      <c r="F169" s="43">
        <v>11</v>
      </c>
      <c r="G169" s="43">
        <v>6.15</v>
      </c>
      <c r="H169" s="43">
        <f t="shared" si="27"/>
        <v>7.77</v>
      </c>
      <c r="I169" s="43">
        <f t="shared" si="28"/>
        <v>85.47</v>
      </c>
      <c r="J169" s="97">
        <v>6.81</v>
      </c>
      <c r="K169" s="107" t="str">
        <f t="shared" si="24"/>
        <v>OK</v>
      </c>
      <c r="L169" s="98">
        <f t="shared" si="25"/>
        <v>9.6916299559471231E-2</v>
      </c>
      <c r="M169" s="107" t="str">
        <f t="shared" si="26"/>
        <v/>
      </c>
      <c r="N169" s="99" t="s">
        <v>505</v>
      </c>
      <c r="O169" s="99" t="s">
        <v>1742</v>
      </c>
    </row>
    <row r="170" spans="1:15" ht="45" x14ac:dyDescent="0.25">
      <c r="A170" s="40" t="s">
        <v>506</v>
      </c>
      <c r="B170" s="41" t="s">
        <v>507</v>
      </c>
      <c r="C170" s="40" t="s">
        <v>30</v>
      </c>
      <c r="D170" s="40" t="s">
        <v>2042</v>
      </c>
      <c r="E170" s="42" t="s">
        <v>76</v>
      </c>
      <c r="F170" s="43">
        <v>25</v>
      </c>
      <c r="G170" s="43">
        <v>4.4800000000000004</v>
      </c>
      <c r="H170" s="43">
        <f t="shared" si="27"/>
        <v>5.66</v>
      </c>
      <c r="I170" s="43">
        <f t="shared" si="28"/>
        <v>141.5</v>
      </c>
      <c r="J170" s="97">
        <v>4.97</v>
      </c>
      <c r="K170" s="107" t="str">
        <f t="shared" si="24"/>
        <v>OK</v>
      </c>
      <c r="L170" s="98">
        <f t="shared" si="25"/>
        <v>9.8591549295774517E-2</v>
      </c>
      <c r="M170" s="107" t="str">
        <f t="shared" si="26"/>
        <v/>
      </c>
      <c r="N170" s="99" t="s">
        <v>508</v>
      </c>
      <c r="O170" s="99" t="s">
        <v>1743</v>
      </c>
    </row>
    <row r="171" spans="1:15" ht="51" x14ac:dyDescent="0.25">
      <c r="A171" s="40" t="s">
        <v>509</v>
      </c>
      <c r="B171" s="41" t="s">
        <v>510</v>
      </c>
      <c r="C171" s="40" t="s">
        <v>30</v>
      </c>
      <c r="D171" s="40" t="s">
        <v>1744</v>
      </c>
      <c r="E171" s="42" t="s">
        <v>76</v>
      </c>
      <c r="F171" s="43">
        <v>2</v>
      </c>
      <c r="G171" s="43">
        <v>9.24</v>
      </c>
      <c r="H171" s="43">
        <f t="shared" si="27"/>
        <v>11.68</v>
      </c>
      <c r="I171" s="43">
        <f t="shared" si="28"/>
        <v>23.36</v>
      </c>
      <c r="J171" s="97">
        <v>10.51</v>
      </c>
      <c r="K171" s="107" t="str">
        <f t="shared" si="24"/>
        <v>OK</v>
      </c>
      <c r="L171" s="98">
        <f t="shared" si="25"/>
        <v>0.1208372978116079</v>
      </c>
      <c r="M171" s="107" t="str">
        <f t="shared" si="26"/>
        <v/>
      </c>
      <c r="N171" s="99" t="s">
        <v>511</v>
      </c>
      <c r="O171" s="99" t="s">
        <v>1744</v>
      </c>
    </row>
    <row r="172" spans="1:15" ht="38.25" x14ac:dyDescent="0.25">
      <c r="A172" s="40" t="s">
        <v>512</v>
      </c>
      <c r="B172" s="41" t="s">
        <v>513</v>
      </c>
      <c r="C172" s="40" t="s">
        <v>30</v>
      </c>
      <c r="D172" s="40" t="s">
        <v>1745</v>
      </c>
      <c r="E172" s="42" t="s">
        <v>76</v>
      </c>
      <c r="F172" s="43">
        <v>2</v>
      </c>
      <c r="G172" s="43">
        <v>4.6900000000000004</v>
      </c>
      <c r="H172" s="43">
        <f t="shared" si="27"/>
        <v>5.93</v>
      </c>
      <c r="I172" s="43">
        <f t="shared" si="28"/>
        <v>11.86</v>
      </c>
      <c r="J172" s="97">
        <v>5.31</v>
      </c>
      <c r="K172" s="107" t="str">
        <f t="shared" si="24"/>
        <v>OK</v>
      </c>
      <c r="L172" s="98">
        <f t="shared" si="25"/>
        <v>0.11676082862523529</v>
      </c>
      <c r="M172" s="107" t="str">
        <f t="shared" si="26"/>
        <v/>
      </c>
      <c r="N172" s="99" t="s">
        <v>514</v>
      </c>
      <c r="O172" s="99" t="s">
        <v>1745</v>
      </c>
    </row>
    <row r="173" spans="1:15" ht="38.25" x14ac:dyDescent="0.25">
      <c r="A173" s="40" t="s">
        <v>515</v>
      </c>
      <c r="B173" s="41" t="s">
        <v>516</v>
      </c>
      <c r="C173" s="40" t="s">
        <v>82</v>
      </c>
      <c r="D173" s="40" t="s">
        <v>1746</v>
      </c>
      <c r="E173" s="42" t="s">
        <v>76</v>
      </c>
      <c r="F173" s="43">
        <v>1</v>
      </c>
      <c r="G173" s="43">
        <v>6.12</v>
      </c>
      <c r="H173" s="43">
        <f t="shared" si="27"/>
        <v>7.73</v>
      </c>
      <c r="I173" s="43">
        <f t="shared" si="28"/>
        <v>7.73</v>
      </c>
      <c r="J173" s="97">
        <v>7.12</v>
      </c>
      <c r="K173" s="107" t="str">
        <f t="shared" si="24"/>
        <v>OK</v>
      </c>
      <c r="L173" s="98">
        <f t="shared" si="25"/>
        <v>0.1404494382022472</v>
      </c>
      <c r="M173" s="107" t="str">
        <f t="shared" si="26"/>
        <v/>
      </c>
      <c r="N173" s="99" t="s">
        <v>517</v>
      </c>
      <c r="O173" s="99" t="s">
        <v>1746</v>
      </c>
    </row>
    <row r="174" spans="1:15" ht="38.25" x14ac:dyDescent="0.25">
      <c r="A174" s="40" t="s">
        <v>518</v>
      </c>
      <c r="B174" s="41" t="s">
        <v>519</v>
      </c>
      <c r="C174" s="40" t="s">
        <v>22</v>
      </c>
      <c r="D174" s="40" t="s">
        <v>1747</v>
      </c>
      <c r="E174" s="42" t="s">
        <v>50</v>
      </c>
      <c r="F174" s="43">
        <v>11</v>
      </c>
      <c r="G174" s="43">
        <v>198.94</v>
      </c>
      <c r="H174" s="43">
        <f t="shared" si="27"/>
        <v>251.59</v>
      </c>
      <c r="I174" s="43">
        <f t="shared" si="28"/>
        <v>2767.49</v>
      </c>
      <c r="J174" s="97">
        <v>223.03</v>
      </c>
      <c r="K174" s="107" t="str">
        <f t="shared" si="24"/>
        <v>OK</v>
      </c>
      <c r="L174" s="98">
        <f t="shared" si="25"/>
        <v>0.10801237501681393</v>
      </c>
      <c r="M174" s="107" t="str">
        <f t="shared" si="26"/>
        <v/>
      </c>
      <c r="N174" s="99" t="s">
        <v>520</v>
      </c>
      <c r="O174" s="99" t="s">
        <v>1747</v>
      </c>
    </row>
    <row r="175" spans="1:15" ht="15" x14ac:dyDescent="0.25">
      <c r="A175" s="40" t="s">
        <v>521</v>
      </c>
      <c r="B175" s="41" t="s">
        <v>522</v>
      </c>
      <c r="C175" s="40" t="s">
        <v>22</v>
      </c>
      <c r="D175" s="40" t="s">
        <v>1748</v>
      </c>
      <c r="E175" s="42" t="s">
        <v>50</v>
      </c>
      <c r="F175" s="43">
        <v>19</v>
      </c>
      <c r="G175" s="43">
        <v>4.26</v>
      </c>
      <c r="H175" s="43">
        <f t="shared" si="27"/>
        <v>5.38</v>
      </c>
      <c r="I175" s="43">
        <f t="shared" si="28"/>
        <v>102.22</v>
      </c>
      <c r="J175" s="97">
        <v>4.6500000000000004</v>
      </c>
      <c r="K175" s="107" t="str">
        <f t="shared" si="24"/>
        <v>OK</v>
      </c>
      <c r="L175" s="98">
        <f t="shared" si="25"/>
        <v>8.3870967741935587E-2</v>
      </c>
      <c r="M175" s="107" t="str">
        <f t="shared" si="26"/>
        <v/>
      </c>
      <c r="N175" s="99" t="s">
        <v>523</v>
      </c>
      <c r="O175" s="99" t="s">
        <v>1748</v>
      </c>
    </row>
    <row r="176" spans="1:15" ht="51" x14ac:dyDescent="0.25">
      <c r="A176" s="40" t="s">
        <v>524</v>
      </c>
      <c r="B176" s="41" t="s">
        <v>525</v>
      </c>
      <c r="C176" s="40" t="s">
        <v>30</v>
      </c>
      <c r="D176" s="40" t="s">
        <v>2043</v>
      </c>
      <c r="E176" s="42" t="s">
        <v>76</v>
      </c>
      <c r="F176" s="43">
        <v>1</v>
      </c>
      <c r="G176" s="43">
        <v>125.28</v>
      </c>
      <c r="H176" s="43">
        <f t="shared" si="27"/>
        <v>158.44</v>
      </c>
      <c r="I176" s="43">
        <f t="shared" si="28"/>
        <v>158.44</v>
      </c>
      <c r="J176" s="97">
        <v>147.19999999999999</v>
      </c>
      <c r="K176" s="107" t="str">
        <f t="shared" si="24"/>
        <v>OK</v>
      </c>
      <c r="L176" s="98">
        <f t="shared" si="25"/>
        <v>0.14891304347826084</v>
      </c>
      <c r="M176" s="107" t="str">
        <f t="shared" si="26"/>
        <v/>
      </c>
      <c r="N176" s="99" t="s">
        <v>526</v>
      </c>
      <c r="O176" s="99" t="s">
        <v>1749</v>
      </c>
    </row>
    <row r="177" spans="1:15" ht="38.25" x14ac:dyDescent="0.25">
      <c r="A177" s="40" t="s">
        <v>527</v>
      </c>
      <c r="B177" s="41" t="s">
        <v>528</v>
      </c>
      <c r="C177" s="40" t="s">
        <v>30</v>
      </c>
      <c r="D177" s="40" t="s">
        <v>1750</v>
      </c>
      <c r="E177" s="42" t="s">
        <v>76</v>
      </c>
      <c r="F177" s="43">
        <v>3</v>
      </c>
      <c r="G177" s="43">
        <v>46.19</v>
      </c>
      <c r="H177" s="43">
        <f t="shared" si="27"/>
        <v>58.41</v>
      </c>
      <c r="I177" s="43">
        <f t="shared" si="28"/>
        <v>175.23</v>
      </c>
      <c r="J177" s="97">
        <v>52.22</v>
      </c>
      <c r="K177" s="107" t="str">
        <f t="shared" si="24"/>
        <v>OK</v>
      </c>
      <c r="L177" s="98">
        <f t="shared" si="25"/>
        <v>0.11547299885101492</v>
      </c>
      <c r="M177" s="107" t="str">
        <f t="shared" si="26"/>
        <v/>
      </c>
      <c r="N177" s="99" t="s">
        <v>529</v>
      </c>
      <c r="O177" s="99" t="s">
        <v>1750</v>
      </c>
    </row>
    <row r="178" spans="1:15" ht="38.25" x14ac:dyDescent="0.25">
      <c r="A178" s="40" t="s">
        <v>530</v>
      </c>
      <c r="B178" s="41" t="s">
        <v>531</v>
      </c>
      <c r="C178" s="40" t="s">
        <v>30</v>
      </c>
      <c r="D178" s="40" t="s">
        <v>1751</v>
      </c>
      <c r="E178" s="42" t="s">
        <v>76</v>
      </c>
      <c r="F178" s="43">
        <v>15</v>
      </c>
      <c r="G178" s="43">
        <v>65.319999999999993</v>
      </c>
      <c r="H178" s="43">
        <f t="shared" si="27"/>
        <v>82.61</v>
      </c>
      <c r="I178" s="43">
        <f t="shared" si="28"/>
        <v>1239.1500000000001</v>
      </c>
      <c r="J178" s="97">
        <v>77.36</v>
      </c>
      <c r="K178" s="107" t="str">
        <f t="shared" si="24"/>
        <v>OK</v>
      </c>
      <c r="L178" s="98">
        <f t="shared" si="25"/>
        <v>0.15563598759048614</v>
      </c>
      <c r="M178" s="107" t="str">
        <f t="shared" si="26"/>
        <v/>
      </c>
      <c r="N178" s="99" t="s">
        <v>532</v>
      </c>
      <c r="O178" s="99" t="s">
        <v>1751</v>
      </c>
    </row>
    <row r="179" spans="1:15" ht="51" x14ac:dyDescent="0.25">
      <c r="A179" s="40" t="s">
        <v>533</v>
      </c>
      <c r="B179" s="41" t="s">
        <v>534</v>
      </c>
      <c r="C179" s="40" t="s">
        <v>30</v>
      </c>
      <c r="D179" s="40" t="s">
        <v>2044</v>
      </c>
      <c r="E179" s="42" t="s">
        <v>76</v>
      </c>
      <c r="F179" s="43">
        <v>11</v>
      </c>
      <c r="G179" s="43">
        <v>120.8</v>
      </c>
      <c r="H179" s="43">
        <f t="shared" si="27"/>
        <v>152.77000000000001</v>
      </c>
      <c r="I179" s="43">
        <f t="shared" si="28"/>
        <v>1680.47</v>
      </c>
      <c r="J179" s="97">
        <v>141.81</v>
      </c>
      <c r="K179" s="107" t="str">
        <f t="shared" si="24"/>
        <v>OK</v>
      </c>
      <c r="L179" s="98">
        <f t="shared" si="25"/>
        <v>0.14815598335801428</v>
      </c>
      <c r="M179" s="107" t="str">
        <f t="shared" si="26"/>
        <v/>
      </c>
      <c r="N179" s="99" t="s">
        <v>535</v>
      </c>
      <c r="O179" s="99" t="s">
        <v>1752</v>
      </c>
    </row>
    <row r="180" spans="1:15" ht="30" x14ac:dyDescent="0.25">
      <c r="A180" s="40" t="s">
        <v>536</v>
      </c>
      <c r="B180" s="41" t="s">
        <v>537</v>
      </c>
      <c r="C180" s="40" t="s">
        <v>30</v>
      </c>
      <c r="D180" s="40" t="s">
        <v>1753</v>
      </c>
      <c r="E180" s="42" t="s">
        <v>224</v>
      </c>
      <c r="F180" s="43">
        <v>50</v>
      </c>
      <c r="G180" s="43">
        <v>8.2799999999999994</v>
      </c>
      <c r="H180" s="43">
        <f t="shared" si="27"/>
        <v>10.47</v>
      </c>
      <c r="I180" s="43">
        <f t="shared" si="28"/>
        <v>523.5</v>
      </c>
      <c r="J180" s="97">
        <v>8.7100000000000009</v>
      </c>
      <c r="K180" s="107" t="str">
        <f t="shared" si="24"/>
        <v>OK</v>
      </c>
      <c r="L180" s="98">
        <f t="shared" si="25"/>
        <v>4.936854190585549E-2</v>
      </c>
      <c r="M180" s="107" t="str">
        <f t="shared" si="26"/>
        <v/>
      </c>
      <c r="N180" s="99" t="s">
        <v>538</v>
      </c>
      <c r="O180" s="99" t="s">
        <v>1753</v>
      </c>
    </row>
    <row r="181" spans="1:15" ht="15" x14ac:dyDescent="0.25">
      <c r="A181" s="40" t="s">
        <v>539</v>
      </c>
      <c r="B181" s="41" t="s">
        <v>540</v>
      </c>
      <c r="C181" s="40" t="s">
        <v>82</v>
      </c>
      <c r="D181" s="40" t="s">
        <v>541</v>
      </c>
      <c r="E181" s="42" t="s">
        <v>76</v>
      </c>
      <c r="F181" s="43">
        <v>2</v>
      </c>
      <c r="G181" s="43">
        <v>55.16</v>
      </c>
      <c r="H181" s="43">
        <f t="shared" si="27"/>
        <v>69.760000000000005</v>
      </c>
      <c r="I181" s="43">
        <f t="shared" si="28"/>
        <v>139.52000000000001</v>
      </c>
      <c r="J181" s="97">
        <v>75.91</v>
      </c>
      <c r="K181" s="107" t="str">
        <f t="shared" si="24"/>
        <v>OK</v>
      </c>
      <c r="L181" s="98">
        <f t="shared" si="25"/>
        <v>0.27335001976024242</v>
      </c>
      <c r="M181" s="107" t="str">
        <f t="shared" si="26"/>
        <v/>
      </c>
      <c r="N181" s="99" t="s">
        <v>541</v>
      </c>
      <c r="O181" s="99" t="s">
        <v>541</v>
      </c>
    </row>
    <row r="182" spans="1:15" ht="38.25" x14ac:dyDescent="0.25">
      <c r="A182" s="40" t="s">
        <v>542</v>
      </c>
      <c r="B182" s="41" t="s">
        <v>543</v>
      </c>
      <c r="C182" s="40" t="s">
        <v>30</v>
      </c>
      <c r="D182" s="40" t="s">
        <v>1754</v>
      </c>
      <c r="E182" s="42" t="s">
        <v>76</v>
      </c>
      <c r="F182" s="43">
        <v>1</v>
      </c>
      <c r="G182" s="43">
        <v>62.06</v>
      </c>
      <c r="H182" s="43">
        <f t="shared" si="27"/>
        <v>78.48</v>
      </c>
      <c r="I182" s="43">
        <f t="shared" si="28"/>
        <v>78.48</v>
      </c>
      <c r="J182" s="97">
        <v>73.44</v>
      </c>
      <c r="K182" s="107" t="str">
        <f t="shared" si="24"/>
        <v>OK</v>
      </c>
      <c r="L182" s="98">
        <f t="shared" si="25"/>
        <v>0.15495642701525048</v>
      </c>
      <c r="M182" s="107" t="str">
        <f t="shared" si="26"/>
        <v/>
      </c>
      <c r="N182" s="99" t="s">
        <v>544</v>
      </c>
      <c r="O182" s="99" t="s">
        <v>1754</v>
      </c>
    </row>
    <row r="183" spans="1:15" ht="30" x14ac:dyDescent="0.25">
      <c r="A183" s="40" t="s">
        <v>545</v>
      </c>
      <c r="B183" s="41" t="s">
        <v>546</v>
      </c>
      <c r="C183" s="40" t="s">
        <v>30</v>
      </c>
      <c r="D183" s="40" t="s">
        <v>1755</v>
      </c>
      <c r="E183" s="42" t="s">
        <v>76</v>
      </c>
      <c r="F183" s="43">
        <v>1</v>
      </c>
      <c r="G183" s="43">
        <v>14.31</v>
      </c>
      <c r="H183" s="43">
        <f t="shared" si="27"/>
        <v>18.09</v>
      </c>
      <c r="I183" s="43">
        <f t="shared" si="28"/>
        <v>18.09</v>
      </c>
      <c r="J183" s="97">
        <v>16.190000000000001</v>
      </c>
      <c r="K183" s="107" t="str">
        <f t="shared" si="24"/>
        <v>OK</v>
      </c>
      <c r="L183" s="98">
        <f t="shared" si="25"/>
        <v>0.11612106238418785</v>
      </c>
      <c r="M183" s="107" t="str">
        <f t="shared" si="26"/>
        <v/>
      </c>
      <c r="N183" s="99" t="s">
        <v>547</v>
      </c>
      <c r="O183" s="99" t="s">
        <v>1755</v>
      </c>
    </row>
    <row r="184" spans="1:15" ht="30" x14ac:dyDescent="0.25">
      <c r="A184" s="40" t="s">
        <v>548</v>
      </c>
      <c r="B184" s="41" t="s">
        <v>549</v>
      </c>
      <c r="C184" s="40" t="s">
        <v>30</v>
      </c>
      <c r="D184" s="40" t="s">
        <v>1756</v>
      </c>
      <c r="E184" s="42" t="s">
        <v>76</v>
      </c>
      <c r="F184" s="43">
        <v>2</v>
      </c>
      <c r="G184" s="43">
        <v>9.82</v>
      </c>
      <c r="H184" s="43">
        <f t="shared" si="27"/>
        <v>12.41</v>
      </c>
      <c r="I184" s="43">
        <f t="shared" si="28"/>
        <v>24.82</v>
      </c>
      <c r="J184" s="97">
        <v>11.12</v>
      </c>
      <c r="K184" s="107" t="str">
        <f t="shared" si="24"/>
        <v>OK</v>
      </c>
      <c r="L184" s="98">
        <f t="shared" si="25"/>
        <v>0.11690647482014382</v>
      </c>
      <c r="M184" s="107" t="str">
        <f t="shared" si="26"/>
        <v/>
      </c>
      <c r="N184" s="99" t="s">
        <v>550</v>
      </c>
      <c r="O184" s="99" t="s">
        <v>1756</v>
      </c>
    </row>
    <row r="185" spans="1:15" ht="30" x14ac:dyDescent="0.25">
      <c r="A185" s="40" t="s">
        <v>551</v>
      </c>
      <c r="B185" s="41" t="s">
        <v>552</v>
      </c>
      <c r="C185" s="40" t="s">
        <v>30</v>
      </c>
      <c r="D185" s="40" t="s">
        <v>1757</v>
      </c>
      <c r="E185" s="42" t="s">
        <v>76</v>
      </c>
      <c r="F185" s="43">
        <v>1</v>
      </c>
      <c r="G185" s="43">
        <v>22.95</v>
      </c>
      <c r="H185" s="43">
        <f t="shared" si="27"/>
        <v>29.02</v>
      </c>
      <c r="I185" s="43">
        <f t="shared" si="28"/>
        <v>29.02</v>
      </c>
      <c r="J185" s="97">
        <v>26.09</v>
      </c>
      <c r="K185" s="107" t="str">
        <f t="shared" si="24"/>
        <v>OK</v>
      </c>
      <c r="L185" s="98">
        <f t="shared" si="25"/>
        <v>0.12035262552702186</v>
      </c>
      <c r="M185" s="107" t="str">
        <f t="shared" si="26"/>
        <v/>
      </c>
      <c r="N185" s="99" t="s">
        <v>553</v>
      </c>
      <c r="O185" s="99" t="s">
        <v>1757</v>
      </c>
    </row>
    <row r="186" spans="1:15" ht="30" x14ac:dyDescent="0.25">
      <c r="A186" s="40" t="s">
        <v>554</v>
      </c>
      <c r="B186" s="41" t="s">
        <v>555</v>
      </c>
      <c r="C186" s="40" t="s">
        <v>30</v>
      </c>
      <c r="D186" s="40" t="s">
        <v>1758</v>
      </c>
      <c r="E186" s="42" t="s">
        <v>76</v>
      </c>
      <c r="F186" s="43">
        <v>1</v>
      </c>
      <c r="G186" s="43">
        <v>15.03</v>
      </c>
      <c r="H186" s="43">
        <f t="shared" si="27"/>
        <v>19</v>
      </c>
      <c r="I186" s="43">
        <f t="shared" si="28"/>
        <v>19</v>
      </c>
      <c r="J186" s="97">
        <v>17.11</v>
      </c>
      <c r="K186" s="107" t="str">
        <f t="shared" si="24"/>
        <v>OK</v>
      </c>
      <c r="L186" s="98">
        <f t="shared" si="25"/>
        <v>0.12156633547632967</v>
      </c>
      <c r="M186" s="107" t="str">
        <f t="shared" si="26"/>
        <v/>
      </c>
      <c r="N186" s="99" t="s">
        <v>556</v>
      </c>
      <c r="O186" s="99" t="s">
        <v>1758</v>
      </c>
    </row>
    <row r="187" spans="1:15" ht="51" x14ac:dyDescent="0.25">
      <c r="A187" s="40" t="s">
        <v>557</v>
      </c>
      <c r="B187" s="41" t="s">
        <v>525</v>
      </c>
      <c r="C187" s="40" t="s">
        <v>30</v>
      </c>
      <c r="D187" s="40" t="s">
        <v>2045</v>
      </c>
      <c r="E187" s="42" t="s">
        <v>76</v>
      </c>
      <c r="F187" s="43">
        <v>2</v>
      </c>
      <c r="G187" s="43">
        <v>125.28</v>
      </c>
      <c r="H187" s="43">
        <f t="shared" si="27"/>
        <v>158.44</v>
      </c>
      <c r="I187" s="43">
        <f t="shared" si="28"/>
        <v>316.88</v>
      </c>
      <c r="J187" s="97">
        <v>147.19999999999999</v>
      </c>
      <c r="K187" s="107" t="str">
        <f t="shared" si="24"/>
        <v>OK</v>
      </c>
      <c r="L187" s="98">
        <f t="shared" si="25"/>
        <v>0.14891304347826084</v>
      </c>
      <c r="M187" s="107" t="str">
        <f t="shared" si="26"/>
        <v/>
      </c>
      <c r="N187" s="99" t="s">
        <v>526</v>
      </c>
      <c r="O187" s="99" t="s">
        <v>1759</v>
      </c>
    </row>
    <row r="188" spans="1:15" ht="30" x14ac:dyDescent="0.25">
      <c r="A188" s="40" t="s">
        <v>558</v>
      </c>
      <c r="B188" s="41" t="s">
        <v>456</v>
      </c>
      <c r="C188" s="40" t="s">
        <v>30</v>
      </c>
      <c r="D188" s="40" t="s">
        <v>457</v>
      </c>
      <c r="E188" s="42" t="s">
        <v>76</v>
      </c>
      <c r="F188" s="43">
        <v>1</v>
      </c>
      <c r="G188" s="43">
        <v>8.2200000000000006</v>
      </c>
      <c r="H188" s="43">
        <f t="shared" si="27"/>
        <v>10.39</v>
      </c>
      <c r="I188" s="43">
        <f t="shared" si="28"/>
        <v>10.39</v>
      </c>
      <c r="J188" s="97">
        <v>9.02</v>
      </c>
      <c r="K188" s="107" t="str">
        <f t="shared" si="24"/>
        <v>OK</v>
      </c>
      <c r="L188" s="98">
        <f t="shared" si="25"/>
        <v>8.8691796008869117E-2</v>
      </c>
      <c r="M188" s="107" t="str">
        <f t="shared" si="26"/>
        <v/>
      </c>
      <c r="N188" s="99" t="s">
        <v>457</v>
      </c>
      <c r="O188" s="99" t="s">
        <v>457</v>
      </c>
    </row>
    <row r="189" spans="1:15" ht="45" x14ac:dyDescent="0.25">
      <c r="A189" s="40" t="s">
        <v>559</v>
      </c>
      <c r="B189" s="41" t="s">
        <v>560</v>
      </c>
      <c r="C189" s="40" t="s">
        <v>30</v>
      </c>
      <c r="D189" s="40" t="s">
        <v>1760</v>
      </c>
      <c r="E189" s="42" t="s">
        <v>76</v>
      </c>
      <c r="F189" s="43">
        <v>1</v>
      </c>
      <c r="G189" s="43">
        <v>6.27</v>
      </c>
      <c r="H189" s="43">
        <f t="shared" si="27"/>
        <v>7.92</v>
      </c>
      <c r="I189" s="43">
        <f t="shared" si="28"/>
        <v>7.92</v>
      </c>
      <c r="J189" s="97">
        <v>6.95</v>
      </c>
      <c r="K189" s="107" t="str">
        <f t="shared" si="24"/>
        <v>OK</v>
      </c>
      <c r="L189" s="98">
        <f t="shared" si="25"/>
        <v>9.784172661870516E-2</v>
      </c>
      <c r="M189" s="107" t="str">
        <f t="shared" si="26"/>
        <v/>
      </c>
      <c r="N189" s="99" t="s">
        <v>561</v>
      </c>
      <c r="O189" s="99" t="s">
        <v>1760</v>
      </c>
    </row>
    <row r="190" spans="1:15" ht="38.25" x14ac:dyDescent="0.25">
      <c r="A190" s="40" t="s">
        <v>562</v>
      </c>
      <c r="B190" s="41" t="s">
        <v>563</v>
      </c>
      <c r="C190" s="40" t="s">
        <v>30</v>
      </c>
      <c r="D190" s="40" t="s">
        <v>1761</v>
      </c>
      <c r="E190" s="42" t="s">
        <v>76</v>
      </c>
      <c r="F190" s="43">
        <v>1</v>
      </c>
      <c r="G190" s="43">
        <v>155.07</v>
      </c>
      <c r="H190" s="43">
        <f t="shared" si="27"/>
        <v>196.11</v>
      </c>
      <c r="I190" s="43">
        <f t="shared" si="28"/>
        <v>196.11</v>
      </c>
      <c r="J190" s="97">
        <v>176.62</v>
      </c>
      <c r="K190" s="107" t="str">
        <f t="shared" si="24"/>
        <v>OK</v>
      </c>
      <c r="L190" s="98">
        <f t="shared" si="25"/>
        <v>0.12201336202015634</v>
      </c>
      <c r="M190" s="107" t="str">
        <f t="shared" si="26"/>
        <v/>
      </c>
      <c r="N190" s="99" t="s">
        <v>564</v>
      </c>
      <c r="O190" s="99" t="s">
        <v>1761</v>
      </c>
    </row>
    <row r="191" spans="1:15" ht="45" x14ac:dyDescent="0.25">
      <c r="A191" s="40" t="s">
        <v>565</v>
      </c>
      <c r="B191" s="41" t="s">
        <v>566</v>
      </c>
      <c r="C191" s="40" t="s">
        <v>17</v>
      </c>
      <c r="D191" s="40" t="s">
        <v>1762</v>
      </c>
      <c r="E191" s="42" t="s">
        <v>76</v>
      </c>
      <c r="F191" s="43">
        <v>1</v>
      </c>
      <c r="G191" s="43">
        <v>8.2200000000000006</v>
      </c>
      <c r="H191" s="43">
        <f t="shared" si="27"/>
        <v>10.39</v>
      </c>
      <c r="I191" s="43">
        <f t="shared" si="28"/>
        <v>10.39</v>
      </c>
      <c r="J191" s="97">
        <v>9.2200000000000006</v>
      </c>
      <c r="K191" s="107" t="str">
        <f t="shared" si="24"/>
        <v>OK</v>
      </c>
      <c r="L191" s="98">
        <f t="shared" si="25"/>
        <v>0.10845986984815614</v>
      </c>
      <c r="M191" s="107" t="str">
        <f t="shared" si="26"/>
        <v/>
      </c>
      <c r="N191" s="99" t="s">
        <v>567</v>
      </c>
      <c r="O191" s="99" t="s">
        <v>1762</v>
      </c>
    </row>
    <row r="192" spans="1:15" ht="25.5" x14ac:dyDescent="0.25">
      <c r="A192" s="40" t="s">
        <v>568</v>
      </c>
      <c r="B192" s="41" t="s">
        <v>569</v>
      </c>
      <c r="C192" s="40" t="s">
        <v>30</v>
      </c>
      <c r="D192" s="40" t="s">
        <v>1763</v>
      </c>
      <c r="E192" s="42" t="s">
        <v>76</v>
      </c>
      <c r="F192" s="43">
        <v>2</v>
      </c>
      <c r="G192" s="43">
        <v>1233.31</v>
      </c>
      <c r="H192" s="43">
        <f t="shared" si="27"/>
        <v>1559.76</v>
      </c>
      <c r="I192" s="43">
        <f t="shared" si="28"/>
        <v>3119.52</v>
      </c>
      <c r="J192" s="97">
        <v>1350.54</v>
      </c>
      <c r="K192" s="107" t="str">
        <f t="shared" si="24"/>
        <v>OK</v>
      </c>
      <c r="L192" s="98">
        <f t="shared" si="25"/>
        <v>8.6802316110592859E-2</v>
      </c>
      <c r="M192" s="107" t="str">
        <f t="shared" si="26"/>
        <v/>
      </c>
      <c r="N192" s="99" t="s">
        <v>570</v>
      </c>
      <c r="O192" s="99" t="s">
        <v>1763</v>
      </c>
    </row>
    <row r="193" spans="1:15" ht="15" x14ac:dyDescent="0.25">
      <c r="A193" s="40" t="s">
        <v>571</v>
      </c>
      <c r="B193" s="41" t="s">
        <v>572</v>
      </c>
      <c r="C193" s="40" t="s">
        <v>30</v>
      </c>
      <c r="D193" s="40" t="s">
        <v>573</v>
      </c>
      <c r="E193" s="42" t="s">
        <v>76</v>
      </c>
      <c r="F193" s="43">
        <v>2</v>
      </c>
      <c r="G193" s="43">
        <v>729.84</v>
      </c>
      <c r="H193" s="43">
        <f t="shared" si="27"/>
        <v>923.02</v>
      </c>
      <c r="I193" s="43">
        <f t="shared" si="28"/>
        <v>1846.04</v>
      </c>
      <c r="J193" s="97">
        <v>859.01</v>
      </c>
      <c r="K193" s="107" t="str">
        <f t="shared" si="24"/>
        <v>OK</v>
      </c>
      <c r="L193" s="98">
        <f t="shared" si="25"/>
        <v>0.15037077566035317</v>
      </c>
      <c r="M193" s="107" t="str">
        <f t="shared" si="26"/>
        <v/>
      </c>
      <c r="N193" s="99" t="s">
        <v>573</v>
      </c>
      <c r="O193" s="99" t="s">
        <v>573</v>
      </c>
    </row>
    <row r="194" spans="1:15" ht="15" x14ac:dyDescent="0.25">
      <c r="A194" s="37" t="s">
        <v>574</v>
      </c>
      <c r="B194" s="37"/>
      <c r="C194" s="37"/>
      <c r="D194" s="37" t="s">
        <v>575</v>
      </c>
      <c r="E194" s="37"/>
      <c r="F194" s="44"/>
      <c r="G194" s="45"/>
      <c r="H194" s="45"/>
      <c r="I194" s="44">
        <f>SUM(I195:I217)</f>
        <v>28818.579999999998</v>
      </c>
      <c r="J194" s="97">
        <v>0</v>
      </c>
      <c r="K194" s="107" t="str">
        <f t="shared" si="24"/>
        <v>OK</v>
      </c>
      <c r="L194" s="98"/>
      <c r="M194" s="107"/>
      <c r="N194" s="99" t="s">
        <v>575</v>
      </c>
      <c r="O194" s="99" t="s">
        <v>575</v>
      </c>
    </row>
    <row r="195" spans="1:15" ht="51" x14ac:dyDescent="0.25">
      <c r="A195" s="40" t="s">
        <v>576</v>
      </c>
      <c r="B195" s="41" t="s">
        <v>577</v>
      </c>
      <c r="C195" s="40" t="s">
        <v>30</v>
      </c>
      <c r="D195" s="40" t="s">
        <v>1764</v>
      </c>
      <c r="E195" s="42" t="s">
        <v>224</v>
      </c>
      <c r="F195" s="43">
        <v>23</v>
      </c>
      <c r="G195" s="43">
        <v>13.14</v>
      </c>
      <c r="H195" s="43">
        <f t="shared" ref="H195:H217" si="29">TRUNC(G195 * (1 + 26.47 / 100), 2)</f>
        <v>16.61</v>
      </c>
      <c r="I195" s="43">
        <f t="shared" ref="I195:I217" si="30">TRUNC(F195 * H195, 2)</f>
        <v>382.03</v>
      </c>
      <c r="J195" s="97">
        <v>14.31</v>
      </c>
      <c r="K195" s="107" t="str">
        <f t="shared" si="24"/>
        <v>OK</v>
      </c>
      <c r="L195" s="98">
        <f t="shared" si="25"/>
        <v>8.1761006289308158E-2</v>
      </c>
      <c r="M195" s="107" t="str">
        <f t="shared" si="26"/>
        <v/>
      </c>
      <c r="N195" s="99" t="s">
        <v>578</v>
      </c>
      <c r="O195" s="99" t="s">
        <v>1764</v>
      </c>
    </row>
    <row r="196" spans="1:15" ht="45" x14ac:dyDescent="0.25">
      <c r="A196" s="40" t="s">
        <v>579</v>
      </c>
      <c r="B196" s="41" t="s">
        <v>580</v>
      </c>
      <c r="C196" s="40" t="s">
        <v>30</v>
      </c>
      <c r="D196" s="40" t="s">
        <v>1765</v>
      </c>
      <c r="E196" s="42" t="s">
        <v>224</v>
      </c>
      <c r="F196" s="43">
        <v>77</v>
      </c>
      <c r="G196" s="43">
        <v>9.09</v>
      </c>
      <c r="H196" s="43">
        <f t="shared" si="29"/>
        <v>11.49</v>
      </c>
      <c r="I196" s="43">
        <f t="shared" si="30"/>
        <v>884.73</v>
      </c>
      <c r="J196" s="97">
        <v>10.36</v>
      </c>
      <c r="K196" s="107" t="str">
        <f t="shared" si="24"/>
        <v>OK</v>
      </c>
      <c r="L196" s="98">
        <f t="shared" si="25"/>
        <v>0.12258687258687251</v>
      </c>
      <c r="M196" s="107" t="str">
        <f t="shared" si="26"/>
        <v/>
      </c>
      <c r="N196" s="99" t="s">
        <v>581</v>
      </c>
      <c r="O196" s="99" t="s">
        <v>1765</v>
      </c>
    </row>
    <row r="197" spans="1:15" ht="51" x14ac:dyDescent="0.25">
      <c r="A197" s="40" t="s">
        <v>582</v>
      </c>
      <c r="B197" s="41" t="s">
        <v>583</v>
      </c>
      <c r="C197" s="40" t="s">
        <v>30</v>
      </c>
      <c r="D197" s="40" t="s">
        <v>1766</v>
      </c>
      <c r="E197" s="42" t="s">
        <v>224</v>
      </c>
      <c r="F197" s="43">
        <v>110</v>
      </c>
      <c r="G197" s="43">
        <v>38.369999999999997</v>
      </c>
      <c r="H197" s="43">
        <f t="shared" si="29"/>
        <v>48.52</v>
      </c>
      <c r="I197" s="43">
        <f t="shared" si="30"/>
        <v>5337.2</v>
      </c>
      <c r="J197" s="97">
        <v>42.63</v>
      </c>
      <c r="K197" s="107" t="str">
        <f t="shared" si="24"/>
        <v>OK</v>
      </c>
      <c r="L197" s="98">
        <f t="shared" si="25"/>
        <v>9.9929627023223166E-2</v>
      </c>
      <c r="M197" s="107" t="str">
        <f t="shared" si="26"/>
        <v/>
      </c>
      <c r="N197" s="99" t="s">
        <v>584</v>
      </c>
      <c r="O197" s="99" t="s">
        <v>1766</v>
      </c>
    </row>
    <row r="198" spans="1:15" ht="45" x14ac:dyDescent="0.25">
      <c r="A198" s="40" t="s">
        <v>585</v>
      </c>
      <c r="B198" s="41" t="s">
        <v>586</v>
      </c>
      <c r="C198" s="40" t="s">
        <v>30</v>
      </c>
      <c r="D198" s="40" t="s">
        <v>587</v>
      </c>
      <c r="E198" s="42" t="s">
        <v>76</v>
      </c>
      <c r="F198" s="43">
        <v>3</v>
      </c>
      <c r="G198" s="43">
        <v>4.93</v>
      </c>
      <c r="H198" s="43">
        <f t="shared" si="29"/>
        <v>6.23</v>
      </c>
      <c r="I198" s="43">
        <f t="shared" si="30"/>
        <v>18.690000000000001</v>
      </c>
      <c r="J198" s="97">
        <v>5.55</v>
      </c>
      <c r="K198" s="107" t="str">
        <f t="shared" si="24"/>
        <v>OK</v>
      </c>
      <c r="L198" s="98">
        <f t="shared" si="25"/>
        <v>0.11171171171171168</v>
      </c>
      <c r="M198" s="107" t="str">
        <f t="shared" si="26"/>
        <v/>
      </c>
      <c r="N198" s="99" t="s">
        <v>587</v>
      </c>
      <c r="O198" s="99" t="s">
        <v>1767</v>
      </c>
    </row>
    <row r="199" spans="1:15" ht="51" x14ac:dyDescent="0.25">
      <c r="A199" s="40" t="s">
        <v>588</v>
      </c>
      <c r="B199" s="41" t="s">
        <v>589</v>
      </c>
      <c r="C199" s="40" t="s">
        <v>30</v>
      </c>
      <c r="D199" s="40" t="s">
        <v>1768</v>
      </c>
      <c r="E199" s="42" t="s">
        <v>76</v>
      </c>
      <c r="F199" s="43">
        <v>2</v>
      </c>
      <c r="G199" s="43">
        <v>8.1199999999999992</v>
      </c>
      <c r="H199" s="43">
        <f t="shared" si="29"/>
        <v>10.26</v>
      </c>
      <c r="I199" s="43">
        <f t="shared" si="30"/>
        <v>20.52</v>
      </c>
      <c r="J199" s="97">
        <v>8.8800000000000008</v>
      </c>
      <c r="K199" s="107" t="str">
        <f t="shared" ref="K199:K262" si="31">IF(G199&lt;=J199,"OK","ERRO")</f>
        <v>OK</v>
      </c>
      <c r="L199" s="98">
        <f t="shared" ref="L199:L262" si="32">1-(G199/J199)</f>
        <v>8.5585585585585711E-2</v>
      </c>
      <c r="M199" s="107" t="str">
        <f t="shared" ref="M199:M262" si="33">IF(L199&gt;30%,"ERRO","")</f>
        <v/>
      </c>
      <c r="N199" s="99" t="s">
        <v>590</v>
      </c>
      <c r="O199" s="99" t="s">
        <v>1768</v>
      </c>
    </row>
    <row r="200" spans="1:15" ht="38.25" x14ac:dyDescent="0.25">
      <c r="A200" s="40" t="s">
        <v>591</v>
      </c>
      <c r="B200" s="41" t="s">
        <v>592</v>
      </c>
      <c r="C200" s="40" t="s">
        <v>30</v>
      </c>
      <c r="D200" s="40" t="s">
        <v>1769</v>
      </c>
      <c r="E200" s="42" t="s">
        <v>76</v>
      </c>
      <c r="F200" s="43">
        <v>34</v>
      </c>
      <c r="G200" s="43">
        <v>6.93</v>
      </c>
      <c r="H200" s="43">
        <f t="shared" si="29"/>
        <v>8.76</v>
      </c>
      <c r="I200" s="43">
        <f t="shared" si="30"/>
        <v>297.83999999999997</v>
      </c>
      <c r="J200" s="97">
        <v>7.85</v>
      </c>
      <c r="K200" s="107" t="str">
        <f t="shared" si="31"/>
        <v>OK</v>
      </c>
      <c r="L200" s="98">
        <f t="shared" si="32"/>
        <v>0.11719745222929934</v>
      </c>
      <c r="M200" s="107" t="str">
        <f t="shared" si="33"/>
        <v/>
      </c>
      <c r="N200" s="99" t="s">
        <v>593</v>
      </c>
      <c r="O200" s="99" t="s">
        <v>1769</v>
      </c>
    </row>
    <row r="201" spans="1:15" ht="51" x14ac:dyDescent="0.25">
      <c r="A201" s="40" t="s">
        <v>594</v>
      </c>
      <c r="B201" s="41" t="s">
        <v>595</v>
      </c>
      <c r="C201" s="40" t="s">
        <v>30</v>
      </c>
      <c r="D201" s="40" t="s">
        <v>1770</v>
      </c>
      <c r="E201" s="42" t="s">
        <v>76</v>
      </c>
      <c r="F201" s="43">
        <v>21</v>
      </c>
      <c r="G201" s="43">
        <v>7.65</v>
      </c>
      <c r="H201" s="43">
        <f t="shared" si="29"/>
        <v>9.67</v>
      </c>
      <c r="I201" s="43">
        <f t="shared" si="30"/>
        <v>203.07</v>
      </c>
      <c r="J201" s="97">
        <v>8.34</v>
      </c>
      <c r="K201" s="107" t="str">
        <f t="shared" si="31"/>
        <v>OK</v>
      </c>
      <c r="L201" s="98">
        <f t="shared" si="32"/>
        <v>8.2733812949640217E-2</v>
      </c>
      <c r="M201" s="107" t="str">
        <f t="shared" si="33"/>
        <v/>
      </c>
      <c r="N201" s="99" t="s">
        <v>596</v>
      </c>
      <c r="O201" s="99" t="s">
        <v>1770</v>
      </c>
    </row>
    <row r="202" spans="1:15" ht="51" x14ac:dyDescent="0.25">
      <c r="A202" s="40" t="s">
        <v>597</v>
      </c>
      <c r="B202" s="41" t="s">
        <v>598</v>
      </c>
      <c r="C202" s="40" t="s">
        <v>30</v>
      </c>
      <c r="D202" s="40" t="s">
        <v>1771</v>
      </c>
      <c r="E202" s="42" t="s">
        <v>76</v>
      </c>
      <c r="F202" s="43">
        <v>13</v>
      </c>
      <c r="G202" s="43">
        <v>17.329999999999998</v>
      </c>
      <c r="H202" s="43">
        <f t="shared" si="29"/>
        <v>21.91</v>
      </c>
      <c r="I202" s="43">
        <f t="shared" si="30"/>
        <v>284.83</v>
      </c>
      <c r="J202" s="97">
        <v>19.05</v>
      </c>
      <c r="K202" s="107" t="str">
        <f t="shared" si="31"/>
        <v>OK</v>
      </c>
      <c r="L202" s="98">
        <f t="shared" si="32"/>
        <v>9.028871391076132E-2</v>
      </c>
      <c r="M202" s="107" t="str">
        <f t="shared" si="33"/>
        <v/>
      </c>
      <c r="N202" s="99" t="s">
        <v>599</v>
      </c>
      <c r="O202" s="99" t="s">
        <v>1771</v>
      </c>
    </row>
    <row r="203" spans="1:15" ht="30" x14ac:dyDescent="0.25">
      <c r="A203" s="40" t="s">
        <v>600</v>
      </c>
      <c r="B203" s="41" t="s">
        <v>601</v>
      </c>
      <c r="C203" s="40" t="s">
        <v>30</v>
      </c>
      <c r="D203" s="40" t="s">
        <v>1772</v>
      </c>
      <c r="E203" s="42" t="s">
        <v>76</v>
      </c>
      <c r="F203" s="43">
        <v>9</v>
      </c>
      <c r="G203" s="43">
        <v>12.48</v>
      </c>
      <c r="H203" s="43">
        <f t="shared" si="29"/>
        <v>15.78</v>
      </c>
      <c r="I203" s="43">
        <f t="shared" si="30"/>
        <v>142.02000000000001</v>
      </c>
      <c r="J203" s="97">
        <v>14.33</v>
      </c>
      <c r="K203" s="107" t="str">
        <f t="shared" si="31"/>
        <v>OK</v>
      </c>
      <c r="L203" s="98">
        <f t="shared" si="32"/>
        <v>0.12909979064898813</v>
      </c>
      <c r="M203" s="107" t="str">
        <f t="shared" si="33"/>
        <v/>
      </c>
      <c r="N203" s="99" t="s">
        <v>602</v>
      </c>
      <c r="O203" s="99" t="s">
        <v>1772</v>
      </c>
    </row>
    <row r="204" spans="1:15" ht="38.25" x14ac:dyDescent="0.25">
      <c r="A204" s="40" t="s">
        <v>603</v>
      </c>
      <c r="B204" s="41" t="s">
        <v>604</v>
      </c>
      <c r="C204" s="40" t="s">
        <v>30</v>
      </c>
      <c r="D204" s="40" t="s">
        <v>1773</v>
      </c>
      <c r="E204" s="42" t="s">
        <v>76</v>
      </c>
      <c r="F204" s="43">
        <v>1</v>
      </c>
      <c r="G204" s="43">
        <v>11.07</v>
      </c>
      <c r="H204" s="43">
        <f t="shared" si="29"/>
        <v>14</v>
      </c>
      <c r="I204" s="43">
        <f t="shared" si="30"/>
        <v>14</v>
      </c>
      <c r="J204" s="97">
        <v>12.34</v>
      </c>
      <c r="K204" s="107" t="str">
        <f t="shared" si="31"/>
        <v>OK</v>
      </c>
      <c r="L204" s="98">
        <f t="shared" si="32"/>
        <v>0.10291734197730951</v>
      </c>
      <c r="M204" s="107" t="str">
        <f t="shared" si="33"/>
        <v/>
      </c>
      <c r="N204" s="99" t="s">
        <v>605</v>
      </c>
      <c r="O204" s="99" t="s">
        <v>1773</v>
      </c>
    </row>
    <row r="205" spans="1:15" ht="45" x14ac:dyDescent="0.25">
      <c r="A205" s="40" t="s">
        <v>606</v>
      </c>
      <c r="B205" s="41" t="s">
        <v>607</v>
      </c>
      <c r="C205" s="40" t="s">
        <v>30</v>
      </c>
      <c r="D205" s="40" t="s">
        <v>608</v>
      </c>
      <c r="E205" s="42" t="s">
        <v>76</v>
      </c>
      <c r="F205" s="43">
        <v>1</v>
      </c>
      <c r="G205" s="43">
        <v>24.24</v>
      </c>
      <c r="H205" s="43">
        <f t="shared" si="29"/>
        <v>30.65</v>
      </c>
      <c r="I205" s="43">
        <f t="shared" si="30"/>
        <v>30.65</v>
      </c>
      <c r="J205" s="97">
        <v>27.05</v>
      </c>
      <c r="K205" s="107" t="str">
        <f t="shared" si="31"/>
        <v>OK</v>
      </c>
      <c r="L205" s="98">
        <f t="shared" si="32"/>
        <v>0.10388170055452872</v>
      </c>
      <c r="M205" s="107" t="str">
        <f t="shared" si="33"/>
        <v/>
      </c>
      <c r="N205" s="99" t="s">
        <v>608</v>
      </c>
      <c r="O205" s="99" t="s">
        <v>1774</v>
      </c>
    </row>
    <row r="206" spans="1:15" ht="30" x14ac:dyDescent="0.25">
      <c r="A206" s="40" t="s">
        <v>609</v>
      </c>
      <c r="B206" s="41" t="s">
        <v>610</v>
      </c>
      <c r="C206" s="40" t="s">
        <v>30</v>
      </c>
      <c r="D206" s="40" t="s">
        <v>1775</v>
      </c>
      <c r="E206" s="42" t="s">
        <v>76</v>
      </c>
      <c r="F206" s="43">
        <v>10</v>
      </c>
      <c r="G206" s="43">
        <v>11.71</v>
      </c>
      <c r="H206" s="43">
        <f t="shared" si="29"/>
        <v>14.8</v>
      </c>
      <c r="I206" s="43">
        <f t="shared" si="30"/>
        <v>148</v>
      </c>
      <c r="J206" s="97">
        <v>13.44</v>
      </c>
      <c r="K206" s="107" t="str">
        <f t="shared" si="31"/>
        <v>OK</v>
      </c>
      <c r="L206" s="98">
        <f t="shared" si="32"/>
        <v>0.12872023809523803</v>
      </c>
      <c r="M206" s="107" t="str">
        <f t="shared" si="33"/>
        <v/>
      </c>
      <c r="N206" s="99" t="s">
        <v>611</v>
      </c>
      <c r="O206" s="99" t="s">
        <v>1775</v>
      </c>
    </row>
    <row r="207" spans="1:15" ht="38.25" x14ac:dyDescent="0.25">
      <c r="A207" s="40" t="s">
        <v>612</v>
      </c>
      <c r="B207" s="41" t="s">
        <v>613</v>
      </c>
      <c r="C207" s="40" t="s">
        <v>30</v>
      </c>
      <c r="D207" s="40" t="s">
        <v>1776</v>
      </c>
      <c r="E207" s="42" t="s">
        <v>76</v>
      </c>
      <c r="F207" s="43">
        <v>9</v>
      </c>
      <c r="G207" s="43">
        <v>323.69</v>
      </c>
      <c r="H207" s="43">
        <f t="shared" si="29"/>
        <v>409.37</v>
      </c>
      <c r="I207" s="43">
        <f t="shared" si="30"/>
        <v>3684.33</v>
      </c>
      <c r="J207" s="97">
        <v>353.32</v>
      </c>
      <c r="K207" s="107" t="str">
        <f t="shared" si="31"/>
        <v>OK</v>
      </c>
      <c r="L207" s="98">
        <f t="shared" si="32"/>
        <v>8.3861655156798331E-2</v>
      </c>
      <c r="M207" s="107" t="str">
        <f t="shared" si="33"/>
        <v/>
      </c>
      <c r="N207" s="99" t="s">
        <v>614</v>
      </c>
      <c r="O207" s="99" t="s">
        <v>1776</v>
      </c>
    </row>
    <row r="208" spans="1:15" ht="45" x14ac:dyDescent="0.25">
      <c r="A208" s="40" t="s">
        <v>615</v>
      </c>
      <c r="B208" s="41" t="s">
        <v>616</v>
      </c>
      <c r="C208" s="40" t="s">
        <v>30</v>
      </c>
      <c r="D208" s="40" t="s">
        <v>2081</v>
      </c>
      <c r="E208" s="42" t="s">
        <v>76</v>
      </c>
      <c r="F208" s="43">
        <v>18</v>
      </c>
      <c r="G208" s="43">
        <v>19.28</v>
      </c>
      <c r="H208" s="43">
        <f t="shared" si="29"/>
        <v>24.38</v>
      </c>
      <c r="I208" s="43">
        <f t="shared" si="30"/>
        <v>438.84</v>
      </c>
      <c r="J208" s="97">
        <v>24.1</v>
      </c>
      <c r="K208" s="107" t="str">
        <f t="shared" si="31"/>
        <v>OK</v>
      </c>
      <c r="L208" s="98">
        <f t="shared" si="32"/>
        <v>0.19999999999999996</v>
      </c>
      <c r="M208" s="107" t="str">
        <f t="shared" si="33"/>
        <v/>
      </c>
      <c r="N208" s="99" t="s">
        <v>617</v>
      </c>
      <c r="O208" s="99" t="s">
        <v>1777</v>
      </c>
    </row>
    <row r="209" spans="1:15" ht="51" x14ac:dyDescent="0.25">
      <c r="A209" s="40" t="s">
        <v>618</v>
      </c>
      <c r="B209" s="41" t="s">
        <v>619</v>
      </c>
      <c r="C209" s="40" t="s">
        <v>30</v>
      </c>
      <c r="D209" s="40" t="s">
        <v>2082</v>
      </c>
      <c r="E209" s="42" t="s">
        <v>76</v>
      </c>
      <c r="F209" s="43">
        <v>9</v>
      </c>
      <c r="G209" s="43">
        <v>4.25</v>
      </c>
      <c r="H209" s="43">
        <f t="shared" si="29"/>
        <v>5.37</v>
      </c>
      <c r="I209" s="43">
        <f t="shared" si="30"/>
        <v>48.33</v>
      </c>
      <c r="J209" s="97">
        <v>4.83</v>
      </c>
      <c r="K209" s="107" t="str">
        <f t="shared" si="31"/>
        <v>OK</v>
      </c>
      <c r="L209" s="98">
        <f t="shared" si="32"/>
        <v>0.12008281573498969</v>
      </c>
      <c r="M209" s="107" t="str">
        <f t="shared" si="33"/>
        <v/>
      </c>
      <c r="N209" s="99" t="s">
        <v>620</v>
      </c>
      <c r="O209" s="99" t="s">
        <v>1778</v>
      </c>
    </row>
    <row r="210" spans="1:15" ht="51" x14ac:dyDescent="0.25">
      <c r="A210" s="40" t="s">
        <v>621</v>
      </c>
      <c r="B210" s="41" t="s">
        <v>622</v>
      </c>
      <c r="C210" s="40" t="s">
        <v>30</v>
      </c>
      <c r="D210" s="40" t="s">
        <v>1779</v>
      </c>
      <c r="E210" s="42" t="s">
        <v>76</v>
      </c>
      <c r="F210" s="43">
        <v>13</v>
      </c>
      <c r="G210" s="43">
        <v>6.48</v>
      </c>
      <c r="H210" s="43">
        <f t="shared" si="29"/>
        <v>8.19</v>
      </c>
      <c r="I210" s="43">
        <f t="shared" si="30"/>
        <v>106.47</v>
      </c>
      <c r="J210" s="97">
        <v>7.12</v>
      </c>
      <c r="K210" s="107" t="str">
        <f t="shared" si="31"/>
        <v>OK</v>
      </c>
      <c r="L210" s="98">
        <f t="shared" si="32"/>
        <v>8.98876404494382E-2</v>
      </c>
      <c r="M210" s="107" t="str">
        <f t="shared" si="33"/>
        <v/>
      </c>
      <c r="N210" s="99" t="s">
        <v>623</v>
      </c>
      <c r="O210" s="99" t="s">
        <v>1779</v>
      </c>
    </row>
    <row r="211" spans="1:15" ht="45" x14ac:dyDescent="0.25">
      <c r="A211" s="40" t="s">
        <v>624</v>
      </c>
      <c r="B211" s="41" t="s">
        <v>625</v>
      </c>
      <c r="C211" s="40" t="s">
        <v>30</v>
      </c>
      <c r="D211" s="40" t="s">
        <v>626</v>
      </c>
      <c r="E211" s="42" t="s">
        <v>76</v>
      </c>
      <c r="F211" s="43">
        <v>15</v>
      </c>
      <c r="G211" s="43">
        <v>13.47</v>
      </c>
      <c r="H211" s="43">
        <f t="shared" si="29"/>
        <v>17.03</v>
      </c>
      <c r="I211" s="43">
        <f t="shared" si="30"/>
        <v>255.45</v>
      </c>
      <c r="J211" s="97">
        <v>14.84</v>
      </c>
      <c r="K211" s="107" t="str">
        <f t="shared" si="31"/>
        <v>OK</v>
      </c>
      <c r="L211" s="98">
        <f t="shared" si="32"/>
        <v>9.2318059299191346E-2</v>
      </c>
      <c r="M211" s="107" t="str">
        <f t="shared" si="33"/>
        <v/>
      </c>
      <c r="N211" s="99" t="s">
        <v>626</v>
      </c>
      <c r="O211" s="99" t="s">
        <v>1780</v>
      </c>
    </row>
    <row r="212" spans="1:15" ht="15" x14ac:dyDescent="0.25">
      <c r="A212" s="40" t="s">
        <v>627</v>
      </c>
      <c r="B212" s="41" t="s">
        <v>628</v>
      </c>
      <c r="C212" s="40" t="s">
        <v>82</v>
      </c>
      <c r="D212" s="40" t="s">
        <v>629</v>
      </c>
      <c r="E212" s="42" t="s">
        <v>76</v>
      </c>
      <c r="F212" s="43">
        <v>7</v>
      </c>
      <c r="G212" s="43">
        <v>15.94</v>
      </c>
      <c r="H212" s="43">
        <f t="shared" si="29"/>
        <v>20.149999999999999</v>
      </c>
      <c r="I212" s="43">
        <f t="shared" si="30"/>
        <v>141.05000000000001</v>
      </c>
      <c r="J212" s="97">
        <v>21.92</v>
      </c>
      <c r="K212" s="107" t="str">
        <f t="shared" si="31"/>
        <v>OK</v>
      </c>
      <c r="L212" s="98">
        <f t="shared" si="32"/>
        <v>0.27281021897810231</v>
      </c>
      <c r="M212" s="107" t="str">
        <f t="shared" si="33"/>
        <v/>
      </c>
      <c r="N212" s="99" t="s">
        <v>629</v>
      </c>
      <c r="O212" s="99" t="s">
        <v>629</v>
      </c>
    </row>
    <row r="213" spans="1:15" ht="30" x14ac:dyDescent="0.25">
      <c r="A213" s="40" t="s">
        <v>630</v>
      </c>
      <c r="B213" s="41" t="s">
        <v>537</v>
      </c>
      <c r="C213" s="40" t="s">
        <v>30</v>
      </c>
      <c r="D213" s="40" t="s">
        <v>1781</v>
      </c>
      <c r="E213" s="42" t="s">
        <v>224</v>
      </c>
      <c r="F213" s="43">
        <v>50</v>
      </c>
      <c r="G213" s="43">
        <v>8.2799999999999994</v>
      </c>
      <c r="H213" s="43">
        <f t="shared" si="29"/>
        <v>10.47</v>
      </c>
      <c r="I213" s="43">
        <f t="shared" si="30"/>
        <v>523.5</v>
      </c>
      <c r="J213" s="97">
        <v>8.7100000000000009</v>
      </c>
      <c r="K213" s="107" t="str">
        <f t="shared" si="31"/>
        <v>OK</v>
      </c>
      <c r="L213" s="98">
        <f t="shared" si="32"/>
        <v>4.936854190585549E-2</v>
      </c>
      <c r="M213" s="107" t="str">
        <f t="shared" si="33"/>
        <v/>
      </c>
      <c r="N213" s="99" t="s">
        <v>538</v>
      </c>
      <c r="O213" s="99" t="s">
        <v>1781</v>
      </c>
    </row>
    <row r="214" spans="1:15" ht="15" x14ac:dyDescent="0.25">
      <c r="A214" s="40" t="s">
        <v>631</v>
      </c>
      <c r="B214" s="41" t="s">
        <v>632</v>
      </c>
      <c r="C214" s="40" t="s">
        <v>82</v>
      </c>
      <c r="D214" s="40" t="s">
        <v>633</v>
      </c>
      <c r="E214" s="42" t="s">
        <v>54</v>
      </c>
      <c r="F214" s="43">
        <v>4</v>
      </c>
      <c r="G214" s="43">
        <v>38.03</v>
      </c>
      <c r="H214" s="43">
        <f t="shared" si="29"/>
        <v>48.09</v>
      </c>
      <c r="I214" s="43">
        <f t="shared" si="30"/>
        <v>192.36</v>
      </c>
      <c r="J214" s="97">
        <v>40.67</v>
      </c>
      <c r="K214" s="107" t="str">
        <f t="shared" si="31"/>
        <v>OK</v>
      </c>
      <c r="L214" s="98">
        <f t="shared" si="32"/>
        <v>6.4912712072780931E-2</v>
      </c>
      <c r="M214" s="107" t="str">
        <f t="shared" si="33"/>
        <v/>
      </c>
      <c r="N214" s="99" t="s">
        <v>633</v>
      </c>
      <c r="O214" s="99" t="s">
        <v>633</v>
      </c>
    </row>
    <row r="215" spans="1:15" ht="25.5" x14ac:dyDescent="0.25">
      <c r="A215" s="40" t="s">
        <v>634</v>
      </c>
      <c r="B215" s="41" t="s">
        <v>635</v>
      </c>
      <c r="C215" s="40" t="s">
        <v>17</v>
      </c>
      <c r="D215" s="40" t="s">
        <v>636</v>
      </c>
      <c r="E215" s="42" t="s">
        <v>76</v>
      </c>
      <c r="F215" s="43">
        <v>1</v>
      </c>
      <c r="G215" s="43">
        <v>26.26</v>
      </c>
      <c r="H215" s="43">
        <f t="shared" si="29"/>
        <v>33.21</v>
      </c>
      <c r="I215" s="43">
        <f t="shared" si="30"/>
        <v>33.21</v>
      </c>
      <c r="J215" s="97">
        <v>36.44</v>
      </c>
      <c r="K215" s="107" t="str">
        <f t="shared" si="31"/>
        <v>OK</v>
      </c>
      <c r="L215" s="98">
        <f t="shared" si="32"/>
        <v>0.27936333699231608</v>
      </c>
      <c r="M215" s="107" t="str">
        <f t="shared" si="33"/>
        <v/>
      </c>
      <c r="N215" s="99" t="s">
        <v>636</v>
      </c>
      <c r="O215" s="99" t="s">
        <v>636</v>
      </c>
    </row>
    <row r="216" spans="1:15" ht="38.25" x14ac:dyDescent="0.25">
      <c r="A216" s="40" t="s">
        <v>637</v>
      </c>
      <c r="B216" s="41" t="s">
        <v>638</v>
      </c>
      <c r="C216" s="40" t="s">
        <v>30</v>
      </c>
      <c r="D216" s="40" t="s">
        <v>2046</v>
      </c>
      <c r="E216" s="42" t="s">
        <v>76</v>
      </c>
      <c r="F216" s="43">
        <v>1</v>
      </c>
      <c r="G216" s="43">
        <v>9809.02</v>
      </c>
      <c r="H216" s="43">
        <f t="shared" si="29"/>
        <v>12405.46</v>
      </c>
      <c r="I216" s="43">
        <f t="shared" si="30"/>
        <v>12405.46</v>
      </c>
      <c r="J216" s="97">
        <v>11629.54</v>
      </c>
      <c r="K216" s="107" t="str">
        <f t="shared" si="31"/>
        <v>OK</v>
      </c>
      <c r="L216" s="98">
        <f t="shared" si="32"/>
        <v>0.15654273513827721</v>
      </c>
      <c r="M216" s="107" t="str">
        <f t="shared" si="33"/>
        <v/>
      </c>
      <c r="N216" s="99" t="s">
        <v>639</v>
      </c>
      <c r="O216" s="99" t="s">
        <v>1782</v>
      </c>
    </row>
    <row r="217" spans="1:15" ht="30.75" customHeight="1" x14ac:dyDescent="0.25">
      <c r="A217" s="40" t="s">
        <v>640</v>
      </c>
      <c r="B217" s="41" t="s">
        <v>641</v>
      </c>
      <c r="C217" s="40" t="s">
        <v>22</v>
      </c>
      <c r="D217" s="40" t="s">
        <v>1783</v>
      </c>
      <c r="E217" s="42" t="s">
        <v>50</v>
      </c>
      <c r="F217" s="43">
        <v>1</v>
      </c>
      <c r="G217" s="43">
        <v>2550.81</v>
      </c>
      <c r="H217" s="43">
        <f t="shared" si="29"/>
        <v>3226</v>
      </c>
      <c r="I217" s="43">
        <f t="shared" si="30"/>
        <v>3226</v>
      </c>
      <c r="J217" s="97">
        <v>2744.32</v>
      </c>
      <c r="K217" s="107" t="str">
        <f t="shared" si="31"/>
        <v>OK</v>
      </c>
      <c r="L217" s="98">
        <f t="shared" si="32"/>
        <v>7.051291394589565E-2</v>
      </c>
      <c r="M217" s="107" t="str">
        <f t="shared" si="33"/>
        <v/>
      </c>
      <c r="N217" s="99" t="s">
        <v>642</v>
      </c>
      <c r="O217" s="99" t="s">
        <v>1783</v>
      </c>
    </row>
    <row r="218" spans="1:15" ht="15" x14ac:dyDescent="0.25">
      <c r="A218" s="37" t="s">
        <v>643</v>
      </c>
      <c r="B218" s="37"/>
      <c r="C218" s="37"/>
      <c r="D218" s="37" t="s">
        <v>644</v>
      </c>
      <c r="E218" s="37"/>
      <c r="F218" s="44"/>
      <c r="G218" s="45"/>
      <c r="H218" s="45"/>
      <c r="I218" s="44">
        <f>SUM(I219:I227)</f>
        <v>28723.02</v>
      </c>
      <c r="J218" s="97">
        <v>0</v>
      </c>
      <c r="K218" s="107" t="str">
        <f t="shared" si="31"/>
        <v>OK</v>
      </c>
      <c r="L218" s="98"/>
      <c r="M218" s="107"/>
      <c r="N218" s="99" t="s">
        <v>644</v>
      </c>
      <c r="O218" s="99" t="s">
        <v>644</v>
      </c>
    </row>
    <row r="219" spans="1:15" ht="30" x14ac:dyDescent="0.25">
      <c r="A219" s="40" t="s">
        <v>645</v>
      </c>
      <c r="B219" s="41" t="s">
        <v>646</v>
      </c>
      <c r="C219" s="40" t="s">
        <v>30</v>
      </c>
      <c r="D219" s="40" t="s">
        <v>2047</v>
      </c>
      <c r="E219" s="42" t="s">
        <v>224</v>
      </c>
      <c r="F219" s="43">
        <v>200</v>
      </c>
      <c r="G219" s="43">
        <v>32.659999999999997</v>
      </c>
      <c r="H219" s="43">
        <f t="shared" ref="H219:H227" si="34">TRUNC(G219 * (1 + 26.47 / 100), 2)</f>
        <v>41.3</v>
      </c>
      <c r="I219" s="43">
        <f t="shared" ref="I219:I227" si="35">TRUNC(F219 * H219, 2)</f>
        <v>8260</v>
      </c>
      <c r="J219" s="97">
        <v>37.299999999999997</v>
      </c>
      <c r="K219" s="107" t="str">
        <f t="shared" si="31"/>
        <v>OK</v>
      </c>
      <c r="L219" s="98">
        <f t="shared" si="32"/>
        <v>0.12439678284182309</v>
      </c>
      <c r="M219" s="107" t="str">
        <f t="shared" si="33"/>
        <v/>
      </c>
      <c r="N219" s="99" t="s">
        <v>647</v>
      </c>
      <c r="O219" s="99" t="s">
        <v>1784</v>
      </c>
    </row>
    <row r="220" spans="1:15" ht="38.25" x14ac:dyDescent="0.25">
      <c r="A220" s="40" t="s">
        <v>648</v>
      </c>
      <c r="B220" s="41" t="s">
        <v>649</v>
      </c>
      <c r="C220" s="40" t="s">
        <v>30</v>
      </c>
      <c r="D220" s="40" t="s">
        <v>1785</v>
      </c>
      <c r="E220" s="42" t="s">
        <v>76</v>
      </c>
      <c r="F220" s="43">
        <v>26</v>
      </c>
      <c r="G220" s="43">
        <v>30.44</v>
      </c>
      <c r="H220" s="43">
        <f t="shared" si="34"/>
        <v>38.49</v>
      </c>
      <c r="I220" s="43">
        <f t="shared" si="35"/>
        <v>1000.74</v>
      </c>
      <c r="J220" s="97">
        <v>34.54</v>
      </c>
      <c r="K220" s="107" t="str">
        <f t="shared" si="31"/>
        <v>OK</v>
      </c>
      <c r="L220" s="98">
        <f t="shared" si="32"/>
        <v>0.1187029530978575</v>
      </c>
      <c r="M220" s="107" t="str">
        <f t="shared" si="33"/>
        <v/>
      </c>
      <c r="N220" s="99" t="s">
        <v>650</v>
      </c>
      <c r="O220" s="99" t="s">
        <v>1785</v>
      </c>
    </row>
    <row r="221" spans="1:15" ht="38.25" x14ac:dyDescent="0.25">
      <c r="A221" s="40" t="s">
        <v>651</v>
      </c>
      <c r="B221" s="41" t="s">
        <v>652</v>
      </c>
      <c r="C221" s="40" t="s">
        <v>30</v>
      </c>
      <c r="D221" s="40" t="s">
        <v>1786</v>
      </c>
      <c r="E221" s="42" t="s">
        <v>76</v>
      </c>
      <c r="F221" s="43">
        <v>8</v>
      </c>
      <c r="G221" s="43">
        <v>24.26</v>
      </c>
      <c r="H221" s="43">
        <f t="shared" si="34"/>
        <v>30.68</v>
      </c>
      <c r="I221" s="43">
        <f t="shared" si="35"/>
        <v>245.44</v>
      </c>
      <c r="J221" s="97">
        <v>27.44</v>
      </c>
      <c r="K221" s="107" t="str">
        <f t="shared" si="31"/>
        <v>OK</v>
      </c>
      <c r="L221" s="98">
        <f t="shared" si="32"/>
        <v>0.11588921282798836</v>
      </c>
      <c r="M221" s="107" t="str">
        <f t="shared" si="33"/>
        <v/>
      </c>
      <c r="N221" s="99" t="s">
        <v>653</v>
      </c>
      <c r="O221" s="99" t="s">
        <v>1786</v>
      </c>
    </row>
    <row r="222" spans="1:15" ht="38.25" x14ac:dyDescent="0.25">
      <c r="A222" s="40" t="s">
        <v>654</v>
      </c>
      <c r="B222" s="41" t="s">
        <v>655</v>
      </c>
      <c r="C222" s="40" t="s">
        <v>30</v>
      </c>
      <c r="D222" s="40" t="s">
        <v>1787</v>
      </c>
      <c r="E222" s="42" t="s">
        <v>76</v>
      </c>
      <c r="F222" s="43">
        <v>23</v>
      </c>
      <c r="G222" s="43">
        <v>25.48</v>
      </c>
      <c r="H222" s="43">
        <f t="shared" si="34"/>
        <v>32.22</v>
      </c>
      <c r="I222" s="43">
        <f t="shared" si="35"/>
        <v>741.06</v>
      </c>
      <c r="J222" s="97">
        <v>28.91</v>
      </c>
      <c r="K222" s="107" t="str">
        <f t="shared" si="31"/>
        <v>OK</v>
      </c>
      <c r="L222" s="98">
        <f t="shared" si="32"/>
        <v>0.11864406779661019</v>
      </c>
      <c r="M222" s="107" t="str">
        <f t="shared" si="33"/>
        <v/>
      </c>
      <c r="N222" s="99" t="s">
        <v>656</v>
      </c>
      <c r="O222" s="99" t="s">
        <v>1787</v>
      </c>
    </row>
    <row r="223" spans="1:15" ht="30" x14ac:dyDescent="0.25">
      <c r="A223" s="40" t="s">
        <v>657</v>
      </c>
      <c r="B223" s="41" t="s">
        <v>658</v>
      </c>
      <c r="C223" s="40" t="s">
        <v>17</v>
      </c>
      <c r="D223" s="40" t="s">
        <v>1788</v>
      </c>
      <c r="E223" s="42" t="s">
        <v>259</v>
      </c>
      <c r="F223" s="43">
        <v>9</v>
      </c>
      <c r="G223" s="43">
        <v>99.02</v>
      </c>
      <c r="H223" s="43">
        <f t="shared" si="34"/>
        <v>125.23</v>
      </c>
      <c r="I223" s="43">
        <f t="shared" si="35"/>
        <v>1127.07</v>
      </c>
      <c r="J223" s="97">
        <v>122.35</v>
      </c>
      <c r="K223" s="107" t="str">
        <f t="shared" si="31"/>
        <v>OK</v>
      </c>
      <c r="L223" s="98">
        <f t="shared" si="32"/>
        <v>0.19068246832856561</v>
      </c>
      <c r="M223" s="107" t="str">
        <f t="shared" si="33"/>
        <v/>
      </c>
      <c r="N223" s="99" t="s">
        <v>659</v>
      </c>
      <c r="O223" s="99" t="s">
        <v>1788</v>
      </c>
    </row>
    <row r="224" spans="1:15" ht="30" x14ac:dyDescent="0.25">
      <c r="A224" s="40" t="s">
        <v>660</v>
      </c>
      <c r="B224" s="41" t="s">
        <v>537</v>
      </c>
      <c r="C224" s="40" t="s">
        <v>30</v>
      </c>
      <c r="D224" s="40" t="s">
        <v>1753</v>
      </c>
      <c r="E224" s="42" t="s">
        <v>224</v>
      </c>
      <c r="F224" s="43">
        <v>30</v>
      </c>
      <c r="G224" s="43">
        <v>8.2799999999999994</v>
      </c>
      <c r="H224" s="43">
        <f t="shared" si="34"/>
        <v>10.47</v>
      </c>
      <c r="I224" s="43">
        <f t="shared" si="35"/>
        <v>314.10000000000002</v>
      </c>
      <c r="J224" s="97">
        <v>8.7100000000000009</v>
      </c>
      <c r="K224" s="107" t="str">
        <f t="shared" si="31"/>
        <v>OK</v>
      </c>
      <c r="L224" s="98">
        <f t="shared" si="32"/>
        <v>4.936854190585549E-2</v>
      </c>
      <c r="M224" s="107" t="str">
        <f t="shared" si="33"/>
        <v/>
      </c>
      <c r="N224" s="99" t="s">
        <v>538</v>
      </c>
      <c r="O224" s="99" t="s">
        <v>1753</v>
      </c>
    </row>
    <row r="225" spans="1:15" ht="15" x14ac:dyDescent="0.25">
      <c r="A225" s="40" t="s">
        <v>661</v>
      </c>
      <c r="B225" s="41" t="s">
        <v>662</v>
      </c>
      <c r="C225" s="40" t="s">
        <v>22</v>
      </c>
      <c r="D225" s="40" t="s">
        <v>1789</v>
      </c>
      <c r="E225" s="42" t="s">
        <v>50</v>
      </c>
      <c r="F225" s="43">
        <v>20</v>
      </c>
      <c r="G225" s="43">
        <v>30.84</v>
      </c>
      <c r="H225" s="43">
        <f t="shared" si="34"/>
        <v>39</v>
      </c>
      <c r="I225" s="43">
        <f t="shared" si="35"/>
        <v>780</v>
      </c>
      <c r="J225" s="97">
        <v>32.880000000000003</v>
      </c>
      <c r="K225" s="107" t="str">
        <f t="shared" si="31"/>
        <v>OK</v>
      </c>
      <c r="L225" s="98">
        <f t="shared" si="32"/>
        <v>6.2043795620438047E-2</v>
      </c>
      <c r="M225" s="107" t="str">
        <f t="shared" si="33"/>
        <v/>
      </c>
      <c r="N225" s="99" t="s">
        <v>663</v>
      </c>
      <c r="O225" s="99" t="s">
        <v>1789</v>
      </c>
    </row>
    <row r="226" spans="1:15" ht="15" x14ac:dyDescent="0.25">
      <c r="A226" s="40" t="s">
        <v>664</v>
      </c>
      <c r="B226" s="41" t="s">
        <v>632</v>
      </c>
      <c r="C226" s="40" t="s">
        <v>82</v>
      </c>
      <c r="D226" s="40" t="s">
        <v>633</v>
      </c>
      <c r="E226" s="42" t="s">
        <v>54</v>
      </c>
      <c r="F226" s="43">
        <v>3</v>
      </c>
      <c r="G226" s="43">
        <v>38.03</v>
      </c>
      <c r="H226" s="43">
        <f t="shared" si="34"/>
        <v>48.09</v>
      </c>
      <c r="I226" s="43">
        <f t="shared" si="35"/>
        <v>144.27000000000001</v>
      </c>
      <c r="J226" s="97">
        <v>40.67</v>
      </c>
      <c r="K226" s="107" t="str">
        <f t="shared" si="31"/>
        <v>OK</v>
      </c>
      <c r="L226" s="98">
        <f t="shared" si="32"/>
        <v>6.4912712072780931E-2</v>
      </c>
      <c r="M226" s="107" t="str">
        <f t="shared" si="33"/>
        <v/>
      </c>
      <c r="N226" s="99" t="s">
        <v>633</v>
      </c>
      <c r="O226" s="99" t="s">
        <v>633</v>
      </c>
    </row>
    <row r="227" spans="1:15" ht="30" x14ac:dyDescent="0.25">
      <c r="A227" s="40" t="s">
        <v>665</v>
      </c>
      <c r="B227" s="41" t="s">
        <v>666</v>
      </c>
      <c r="C227" s="40" t="s">
        <v>30</v>
      </c>
      <c r="D227" s="40" t="s">
        <v>1790</v>
      </c>
      <c r="E227" s="42" t="s">
        <v>224</v>
      </c>
      <c r="F227" s="43">
        <v>38.96</v>
      </c>
      <c r="G227" s="43">
        <v>326.97000000000003</v>
      </c>
      <c r="H227" s="43">
        <f t="shared" si="34"/>
        <v>413.51</v>
      </c>
      <c r="I227" s="43">
        <f t="shared" si="35"/>
        <v>16110.34</v>
      </c>
      <c r="J227" s="97">
        <v>406.87</v>
      </c>
      <c r="K227" s="107" t="str">
        <f t="shared" si="31"/>
        <v>OK</v>
      </c>
      <c r="L227" s="98">
        <f t="shared" si="32"/>
        <v>0.19637722122545276</v>
      </c>
      <c r="M227" s="107" t="str">
        <f t="shared" si="33"/>
        <v/>
      </c>
      <c r="N227" s="99" t="s">
        <v>667</v>
      </c>
      <c r="O227" s="99" t="s">
        <v>1790</v>
      </c>
    </row>
    <row r="228" spans="1:15" ht="15" x14ac:dyDescent="0.25">
      <c r="A228" s="37" t="s">
        <v>668</v>
      </c>
      <c r="B228" s="37"/>
      <c r="C228" s="37"/>
      <c r="D228" s="37" t="s">
        <v>669</v>
      </c>
      <c r="E228" s="37"/>
      <c r="F228" s="44"/>
      <c r="G228" s="45"/>
      <c r="H228" s="45"/>
      <c r="I228" s="44">
        <f>I229+I296</f>
        <v>425897.19000000006</v>
      </c>
      <c r="J228" s="97">
        <v>0</v>
      </c>
      <c r="K228" s="107" t="str">
        <f t="shared" si="31"/>
        <v>OK</v>
      </c>
      <c r="L228" s="98"/>
      <c r="M228" s="107"/>
      <c r="N228" s="99" t="s">
        <v>669</v>
      </c>
      <c r="O228" s="99" t="s">
        <v>669</v>
      </c>
    </row>
    <row r="229" spans="1:15" ht="15" x14ac:dyDescent="0.25">
      <c r="A229" s="37" t="s">
        <v>670</v>
      </c>
      <c r="B229" s="37"/>
      <c r="C229" s="37"/>
      <c r="D229" s="37" t="s">
        <v>671</v>
      </c>
      <c r="E229" s="37"/>
      <c r="F229" s="44"/>
      <c r="G229" s="45"/>
      <c r="H229" s="45"/>
      <c r="I229" s="44">
        <f>SUM(I230:I295)</f>
        <v>390754.01000000007</v>
      </c>
      <c r="J229" s="97">
        <v>0</v>
      </c>
      <c r="K229" s="107" t="str">
        <f t="shared" si="31"/>
        <v>OK</v>
      </c>
      <c r="L229" s="98"/>
      <c r="M229" s="107"/>
      <c r="N229" s="99" t="s">
        <v>671</v>
      </c>
      <c r="O229" s="99" t="s">
        <v>671</v>
      </c>
    </row>
    <row r="230" spans="1:15" ht="30" x14ac:dyDescent="0.25">
      <c r="A230" s="40" t="s">
        <v>672</v>
      </c>
      <c r="B230" s="41" t="s">
        <v>673</v>
      </c>
      <c r="C230" s="40" t="s">
        <v>30</v>
      </c>
      <c r="D230" s="40" t="s">
        <v>1791</v>
      </c>
      <c r="E230" s="42" t="s">
        <v>76</v>
      </c>
      <c r="F230" s="43">
        <v>431</v>
      </c>
      <c r="G230" s="43">
        <v>6.5</v>
      </c>
      <c r="H230" s="43">
        <f t="shared" ref="H230:H293" si="36">TRUNC(G230 * (1 + 26.47 / 100), 2)</f>
        <v>8.2200000000000006</v>
      </c>
      <c r="I230" s="43">
        <f t="shared" ref="I230:I293" si="37">TRUNC(F230 * H230, 2)</f>
        <v>3542.82</v>
      </c>
      <c r="J230" s="97">
        <v>7.37</v>
      </c>
      <c r="K230" s="107" t="str">
        <f t="shared" si="31"/>
        <v>OK</v>
      </c>
      <c r="L230" s="98">
        <f t="shared" si="32"/>
        <v>0.11804613297150612</v>
      </c>
      <c r="M230" s="107" t="str">
        <f t="shared" si="33"/>
        <v/>
      </c>
      <c r="N230" s="99" t="s">
        <v>674</v>
      </c>
      <c r="O230" s="99" t="s">
        <v>1791</v>
      </c>
    </row>
    <row r="231" spans="1:15" ht="38.25" x14ac:dyDescent="0.25">
      <c r="A231" s="40" t="s">
        <v>675</v>
      </c>
      <c r="B231" s="41" t="s">
        <v>676</v>
      </c>
      <c r="C231" s="40" t="s">
        <v>30</v>
      </c>
      <c r="D231" s="40" t="s">
        <v>1792</v>
      </c>
      <c r="E231" s="42" t="s">
        <v>76</v>
      </c>
      <c r="F231" s="43">
        <v>37</v>
      </c>
      <c r="G231" s="43">
        <v>7.48</v>
      </c>
      <c r="H231" s="43">
        <f t="shared" si="36"/>
        <v>9.4499999999999993</v>
      </c>
      <c r="I231" s="43">
        <f t="shared" si="37"/>
        <v>349.65</v>
      </c>
      <c r="J231" s="97">
        <v>8.64</v>
      </c>
      <c r="K231" s="107" t="str">
        <f t="shared" si="31"/>
        <v>OK</v>
      </c>
      <c r="L231" s="98">
        <f t="shared" si="32"/>
        <v>0.1342592592592593</v>
      </c>
      <c r="M231" s="107" t="str">
        <f t="shared" si="33"/>
        <v/>
      </c>
      <c r="N231" s="99" t="s">
        <v>677</v>
      </c>
      <c r="O231" s="99" t="s">
        <v>1792</v>
      </c>
    </row>
    <row r="232" spans="1:15" ht="15" x14ac:dyDescent="0.25">
      <c r="A232" s="40" t="s">
        <v>678</v>
      </c>
      <c r="B232" s="41" t="s">
        <v>679</v>
      </c>
      <c r="C232" s="40" t="s">
        <v>22</v>
      </c>
      <c r="D232" s="40" t="s">
        <v>1793</v>
      </c>
      <c r="E232" s="42" t="s">
        <v>50</v>
      </c>
      <c r="F232" s="43">
        <v>12</v>
      </c>
      <c r="G232" s="43">
        <v>14.27</v>
      </c>
      <c r="H232" s="43">
        <f t="shared" si="36"/>
        <v>18.04</v>
      </c>
      <c r="I232" s="43">
        <f t="shared" si="37"/>
        <v>216.48</v>
      </c>
      <c r="J232" s="97">
        <v>17.920000000000002</v>
      </c>
      <c r="K232" s="107" t="str">
        <f t="shared" si="31"/>
        <v>OK</v>
      </c>
      <c r="L232" s="98">
        <f t="shared" si="32"/>
        <v>0.20368303571428581</v>
      </c>
      <c r="M232" s="107" t="str">
        <f t="shared" si="33"/>
        <v/>
      </c>
      <c r="N232" s="99" t="s">
        <v>680</v>
      </c>
      <c r="O232" s="99" t="s">
        <v>1793</v>
      </c>
    </row>
    <row r="233" spans="1:15" ht="15" x14ac:dyDescent="0.25">
      <c r="A233" s="40" t="s">
        <v>681</v>
      </c>
      <c r="B233" s="41" t="s">
        <v>682</v>
      </c>
      <c r="C233" s="40" t="s">
        <v>22</v>
      </c>
      <c r="D233" s="40" t="s">
        <v>1794</v>
      </c>
      <c r="E233" s="42" t="s">
        <v>50</v>
      </c>
      <c r="F233" s="43">
        <v>28</v>
      </c>
      <c r="G233" s="43">
        <v>41.24</v>
      </c>
      <c r="H233" s="43">
        <f t="shared" si="36"/>
        <v>52.15</v>
      </c>
      <c r="I233" s="43">
        <f t="shared" si="37"/>
        <v>1460.2</v>
      </c>
      <c r="J233" s="97">
        <v>48.35</v>
      </c>
      <c r="K233" s="107" t="str">
        <f t="shared" si="31"/>
        <v>OK</v>
      </c>
      <c r="L233" s="98">
        <f t="shared" si="32"/>
        <v>0.14705274043433292</v>
      </c>
      <c r="M233" s="107" t="str">
        <f t="shared" si="33"/>
        <v/>
      </c>
      <c r="N233" s="99" t="s">
        <v>683</v>
      </c>
      <c r="O233" s="99" t="s">
        <v>1794</v>
      </c>
    </row>
    <row r="234" spans="1:15" ht="38.25" x14ac:dyDescent="0.25">
      <c r="A234" s="40" t="s">
        <v>684</v>
      </c>
      <c r="B234" s="41" t="s">
        <v>685</v>
      </c>
      <c r="C234" s="40" t="s">
        <v>30</v>
      </c>
      <c r="D234" s="40" t="s">
        <v>1795</v>
      </c>
      <c r="E234" s="42" t="s">
        <v>76</v>
      </c>
      <c r="F234" s="43">
        <v>228</v>
      </c>
      <c r="G234" s="43">
        <v>4.1100000000000003</v>
      </c>
      <c r="H234" s="43">
        <f t="shared" si="36"/>
        <v>5.19</v>
      </c>
      <c r="I234" s="43">
        <f t="shared" si="37"/>
        <v>1183.32</v>
      </c>
      <c r="J234" s="97">
        <v>4.54</v>
      </c>
      <c r="K234" s="107" t="str">
        <f t="shared" si="31"/>
        <v>OK</v>
      </c>
      <c r="L234" s="98">
        <f t="shared" si="32"/>
        <v>9.4713656387665157E-2</v>
      </c>
      <c r="M234" s="107" t="str">
        <f t="shared" si="33"/>
        <v/>
      </c>
      <c r="N234" s="99" t="s">
        <v>686</v>
      </c>
      <c r="O234" s="99" t="s">
        <v>1795</v>
      </c>
    </row>
    <row r="235" spans="1:15" ht="38.25" x14ac:dyDescent="0.25">
      <c r="A235" s="40" t="s">
        <v>687</v>
      </c>
      <c r="B235" s="41" t="s">
        <v>688</v>
      </c>
      <c r="C235" s="40" t="s">
        <v>30</v>
      </c>
      <c r="D235" s="40" t="s">
        <v>1796</v>
      </c>
      <c r="E235" s="42" t="s">
        <v>76</v>
      </c>
      <c r="F235" s="43">
        <v>49</v>
      </c>
      <c r="G235" s="43">
        <v>5.42</v>
      </c>
      <c r="H235" s="43">
        <f t="shared" si="36"/>
        <v>6.85</v>
      </c>
      <c r="I235" s="43">
        <f t="shared" si="37"/>
        <v>335.65</v>
      </c>
      <c r="J235" s="97">
        <v>6.03</v>
      </c>
      <c r="K235" s="107" t="str">
        <f t="shared" si="31"/>
        <v>OK</v>
      </c>
      <c r="L235" s="98">
        <f t="shared" si="32"/>
        <v>0.1011608623548923</v>
      </c>
      <c r="M235" s="107" t="str">
        <f t="shared" si="33"/>
        <v/>
      </c>
      <c r="N235" s="99" t="s">
        <v>689</v>
      </c>
      <c r="O235" s="99" t="s">
        <v>1796</v>
      </c>
    </row>
    <row r="236" spans="1:15" ht="30" x14ac:dyDescent="0.25">
      <c r="A236" s="40" t="s">
        <v>690</v>
      </c>
      <c r="B236" s="41" t="s">
        <v>691</v>
      </c>
      <c r="C236" s="40" t="s">
        <v>30</v>
      </c>
      <c r="D236" s="40" t="s">
        <v>1797</v>
      </c>
      <c r="E236" s="42" t="s">
        <v>76</v>
      </c>
      <c r="F236" s="43">
        <v>10</v>
      </c>
      <c r="G236" s="43">
        <v>17.829999999999998</v>
      </c>
      <c r="H236" s="43">
        <f t="shared" si="36"/>
        <v>22.54</v>
      </c>
      <c r="I236" s="43">
        <f t="shared" si="37"/>
        <v>225.4</v>
      </c>
      <c r="J236" s="97">
        <v>20.82</v>
      </c>
      <c r="K236" s="107" t="str">
        <f t="shared" si="31"/>
        <v>OK</v>
      </c>
      <c r="L236" s="98">
        <f t="shared" si="32"/>
        <v>0.14361191162343911</v>
      </c>
      <c r="M236" s="107" t="str">
        <f t="shared" si="33"/>
        <v/>
      </c>
      <c r="N236" s="99" t="s">
        <v>692</v>
      </c>
      <c r="O236" s="99" t="s">
        <v>1797</v>
      </c>
    </row>
    <row r="237" spans="1:15" ht="38.25" x14ac:dyDescent="0.25">
      <c r="A237" s="40" t="s">
        <v>693</v>
      </c>
      <c r="B237" s="41" t="s">
        <v>694</v>
      </c>
      <c r="C237" s="40" t="s">
        <v>30</v>
      </c>
      <c r="D237" s="40" t="s">
        <v>1798</v>
      </c>
      <c r="E237" s="42" t="s">
        <v>76</v>
      </c>
      <c r="F237" s="43">
        <v>11</v>
      </c>
      <c r="G237" s="43">
        <v>8.1</v>
      </c>
      <c r="H237" s="43">
        <f t="shared" si="36"/>
        <v>10.24</v>
      </c>
      <c r="I237" s="43">
        <f t="shared" si="37"/>
        <v>112.64</v>
      </c>
      <c r="J237" s="97">
        <v>9.02</v>
      </c>
      <c r="K237" s="107" t="str">
        <f t="shared" si="31"/>
        <v>OK</v>
      </c>
      <c r="L237" s="98">
        <f t="shared" si="32"/>
        <v>0.10199556541019961</v>
      </c>
      <c r="M237" s="107" t="str">
        <f t="shared" si="33"/>
        <v/>
      </c>
      <c r="N237" s="99" t="s">
        <v>695</v>
      </c>
      <c r="O237" s="99" t="s">
        <v>1798</v>
      </c>
    </row>
    <row r="238" spans="1:15" ht="30" x14ac:dyDescent="0.25">
      <c r="A238" s="40" t="s">
        <v>696</v>
      </c>
      <c r="B238" s="41" t="s">
        <v>697</v>
      </c>
      <c r="C238" s="40" t="s">
        <v>30</v>
      </c>
      <c r="D238" s="40" t="s">
        <v>2048</v>
      </c>
      <c r="E238" s="42" t="s">
        <v>224</v>
      </c>
      <c r="F238" s="43">
        <v>217.1</v>
      </c>
      <c r="G238" s="43">
        <v>9.14</v>
      </c>
      <c r="H238" s="43">
        <f t="shared" si="36"/>
        <v>11.55</v>
      </c>
      <c r="I238" s="43">
        <f t="shared" si="37"/>
        <v>2507.5</v>
      </c>
      <c r="J238" s="97">
        <v>10.38</v>
      </c>
      <c r="K238" s="107" t="str">
        <f t="shared" si="31"/>
        <v>OK</v>
      </c>
      <c r="L238" s="98">
        <f t="shared" si="32"/>
        <v>0.11946050096339111</v>
      </c>
      <c r="M238" s="107" t="str">
        <f t="shared" si="33"/>
        <v/>
      </c>
      <c r="N238" s="99" t="s">
        <v>698</v>
      </c>
      <c r="O238" s="99" t="s">
        <v>1799</v>
      </c>
    </row>
    <row r="239" spans="1:15" ht="30" x14ac:dyDescent="0.25">
      <c r="A239" s="40" t="s">
        <v>699</v>
      </c>
      <c r="B239" s="41" t="s">
        <v>700</v>
      </c>
      <c r="C239" s="40" t="s">
        <v>30</v>
      </c>
      <c r="D239" s="40" t="s">
        <v>1800</v>
      </c>
      <c r="E239" s="42" t="s">
        <v>224</v>
      </c>
      <c r="F239" s="43">
        <v>918.3</v>
      </c>
      <c r="G239" s="43">
        <v>7.99</v>
      </c>
      <c r="H239" s="43">
        <f t="shared" si="36"/>
        <v>10.1</v>
      </c>
      <c r="I239" s="43">
        <f t="shared" si="37"/>
        <v>9274.83</v>
      </c>
      <c r="J239" s="97">
        <v>8.9600000000000009</v>
      </c>
      <c r="K239" s="107" t="str">
        <f t="shared" si="31"/>
        <v>OK</v>
      </c>
      <c r="L239" s="98">
        <f t="shared" si="32"/>
        <v>0.1082589285714286</v>
      </c>
      <c r="M239" s="107" t="str">
        <f t="shared" si="33"/>
        <v/>
      </c>
      <c r="N239" s="99" t="s">
        <v>701</v>
      </c>
      <c r="O239" s="99" t="s">
        <v>1800</v>
      </c>
    </row>
    <row r="240" spans="1:15" ht="30" x14ac:dyDescent="0.25">
      <c r="A240" s="40" t="s">
        <v>702</v>
      </c>
      <c r="B240" s="41" t="s">
        <v>703</v>
      </c>
      <c r="C240" s="40" t="s">
        <v>30</v>
      </c>
      <c r="D240" s="40" t="s">
        <v>1801</v>
      </c>
      <c r="E240" s="42" t="s">
        <v>224</v>
      </c>
      <c r="F240" s="43">
        <v>459.7</v>
      </c>
      <c r="G240" s="43">
        <v>19.21</v>
      </c>
      <c r="H240" s="43">
        <f t="shared" si="36"/>
        <v>24.29</v>
      </c>
      <c r="I240" s="43">
        <f t="shared" si="37"/>
        <v>11166.11</v>
      </c>
      <c r="J240" s="97">
        <v>21.58</v>
      </c>
      <c r="K240" s="107" t="str">
        <f t="shared" si="31"/>
        <v>OK</v>
      </c>
      <c r="L240" s="98">
        <f t="shared" si="32"/>
        <v>0.10982391102873024</v>
      </c>
      <c r="M240" s="107" t="str">
        <f t="shared" si="33"/>
        <v/>
      </c>
      <c r="N240" s="99" t="s">
        <v>704</v>
      </c>
      <c r="O240" s="99" t="s">
        <v>1801</v>
      </c>
    </row>
    <row r="241" spans="1:15" ht="25.5" x14ac:dyDescent="0.25">
      <c r="A241" s="40" t="s">
        <v>705</v>
      </c>
      <c r="B241" s="41" t="s">
        <v>706</v>
      </c>
      <c r="C241" s="40" t="s">
        <v>30</v>
      </c>
      <c r="D241" s="40" t="s">
        <v>1802</v>
      </c>
      <c r="E241" s="42" t="s">
        <v>224</v>
      </c>
      <c r="F241" s="43">
        <v>53.3</v>
      </c>
      <c r="G241" s="43">
        <v>22.38</v>
      </c>
      <c r="H241" s="43">
        <f t="shared" si="36"/>
        <v>28.3</v>
      </c>
      <c r="I241" s="43">
        <f t="shared" si="37"/>
        <v>1508.39</v>
      </c>
      <c r="J241" s="97">
        <v>25.29</v>
      </c>
      <c r="K241" s="107" t="str">
        <f t="shared" si="31"/>
        <v>OK</v>
      </c>
      <c r="L241" s="98">
        <f t="shared" si="32"/>
        <v>0.11506524317912215</v>
      </c>
      <c r="M241" s="107" t="str">
        <f t="shared" si="33"/>
        <v/>
      </c>
      <c r="N241" s="99" t="s">
        <v>707</v>
      </c>
      <c r="O241" s="99" t="s">
        <v>1802</v>
      </c>
    </row>
    <row r="242" spans="1:15" ht="25.5" x14ac:dyDescent="0.25">
      <c r="A242" s="40" t="s">
        <v>708</v>
      </c>
      <c r="B242" s="41" t="s">
        <v>709</v>
      </c>
      <c r="C242" s="40" t="s">
        <v>30</v>
      </c>
      <c r="D242" s="40" t="s">
        <v>1803</v>
      </c>
      <c r="E242" s="42" t="s">
        <v>224</v>
      </c>
      <c r="F242" s="43">
        <v>129.4</v>
      </c>
      <c r="G242" s="43">
        <v>30.39</v>
      </c>
      <c r="H242" s="43">
        <f t="shared" si="36"/>
        <v>38.43</v>
      </c>
      <c r="I242" s="43">
        <f t="shared" si="37"/>
        <v>4972.84</v>
      </c>
      <c r="J242" s="97">
        <v>34.369999999999997</v>
      </c>
      <c r="K242" s="107" t="str">
        <f t="shared" si="31"/>
        <v>OK</v>
      </c>
      <c r="L242" s="98">
        <f t="shared" si="32"/>
        <v>0.11579866162350883</v>
      </c>
      <c r="M242" s="107" t="str">
        <f t="shared" si="33"/>
        <v/>
      </c>
      <c r="N242" s="99" t="s">
        <v>710</v>
      </c>
      <c r="O242" s="99" t="s">
        <v>1803</v>
      </c>
    </row>
    <row r="243" spans="1:15" ht="25.5" x14ac:dyDescent="0.25">
      <c r="A243" s="40" t="s">
        <v>711</v>
      </c>
      <c r="B243" s="41" t="s">
        <v>712</v>
      </c>
      <c r="C243" s="40" t="s">
        <v>30</v>
      </c>
      <c r="D243" s="40" t="s">
        <v>1804</v>
      </c>
      <c r="E243" s="42" t="s">
        <v>224</v>
      </c>
      <c r="F243" s="43">
        <v>464.2</v>
      </c>
      <c r="G243" s="43">
        <v>42.79</v>
      </c>
      <c r="H243" s="43">
        <f t="shared" si="36"/>
        <v>54.11</v>
      </c>
      <c r="I243" s="43">
        <f t="shared" si="37"/>
        <v>25117.86</v>
      </c>
      <c r="J243" s="97">
        <v>48.43</v>
      </c>
      <c r="K243" s="107" t="str">
        <f t="shared" si="31"/>
        <v>OK</v>
      </c>
      <c r="L243" s="98">
        <f t="shared" si="32"/>
        <v>0.11645674168903575</v>
      </c>
      <c r="M243" s="107" t="str">
        <f t="shared" si="33"/>
        <v/>
      </c>
      <c r="N243" s="99" t="s">
        <v>713</v>
      </c>
      <c r="O243" s="99" t="s">
        <v>1804</v>
      </c>
    </row>
    <row r="244" spans="1:15" ht="25.5" x14ac:dyDescent="0.25">
      <c r="A244" s="40" t="s">
        <v>714</v>
      </c>
      <c r="B244" s="41" t="s">
        <v>715</v>
      </c>
      <c r="C244" s="40" t="s">
        <v>30</v>
      </c>
      <c r="D244" s="40" t="s">
        <v>1805</v>
      </c>
      <c r="E244" s="42" t="s">
        <v>224</v>
      </c>
      <c r="F244" s="43">
        <v>400</v>
      </c>
      <c r="G244" s="43">
        <v>77.760000000000005</v>
      </c>
      <c r="H244" s="43">
        <f t="shared" si="36"/>
        <v>98.34</v>
      </c>
      <c r="I244" s="43">
        <f t="shared" si="37"/>
        <v>39336</v>
      </c>
      <c r="J244" s="97">
        <v>88.09</v>
      </c>
      <c r="K244" s="107" t="str">
        <f t="shared" si="31"/>
        <v>OK</v>
      </c>
      <c r="L244" s="98">
        <f t="shared" si="32"/>
        <v>0.11726643205812237</v>
      </c>
      <c r="M244" s="107" t="str">
        <f t="shared" si="33"/>
        <v/>
      </c>
      <c r="N244" s="99" t="s">
        <v>716</v>
      </c>
      <c r="O244" s="99" t="s">
        <v>1805</v>
      </c>
    </row>
    <row r="245" spans="1:15" ht="30" x14ac:dyDescent="0.25">
      <c r="A245" s="40" t="s">
        <v>717</v>
      </c>
      <c r="B245" s="41" t="s">
        <v>718</v>
      </c>
      <c r="C245" s="40" t="s">
        <v>30</v>
      </c>
      <c r="D245" s="40" t="s">
        <v>2049</v>
      </c>
      <c r="E245" s="42" t="s">
        <v>224</v>
      </c>
      <c r="F245" s="43">
        <v>11335.2</v>
      </c>
      <c r="G245" s="43">
        <v>3.11</v>
      </c>
      <c r="H245" s="43">
        <f t="shared" si="36"/>
        <v>3.93</v>
      </c>
      <c r="I245" s="43">
        <f t="shared" si="37"/>
        <v>44547.33</v>
      </c>
      <c r="J245" s="97">
        <v>3.47</v>
      </c>
      <c r="K245" s="107" t="str">
        <f t="shared" si="31"/>
        <v>OK</v>
      </c>
      <c r="L245" s="98">
        <f t="shared" si="32"/>
        <v>0.10374639769452454</v>
      </c>
      <c r="M245" s="107" t="str">
        <f t="shared" si="33"/>
        <v/>
      </c>
      <c r="N245" s="99" t="s">
        <v>719</v>
      </c>
      <c r="O245" s="99" t="s">
        <v>1806</v>
      </c>
    </row>
    <row r="246" spans="1:15" ht="30" x14ac:dyDescent="0.25">
      <c r="A246" s="40" t="s">
        <v>720</v>
      </c>
      <c r="B246" s="41" t="s">
        <v>721</v>
      </c>
      <c r="C246" s="40" t="s">
        <v>30</v>
      </c>
      <c r="D246" s="40" t="s">
        <v>1807</v>
      </c>
      <c r="E246" s="42" t="s">
        <v>224</v>
      </c>
      <c r="F246" s="43">
        <v>1446.65</v>
      </c>
      <c r="G246" s="43">
        <v>5.16</v>
      </c>
      <c r="H246" s="43">
        <f t="shared" si="36"/>
        <v>6.52</v>
      </c>
      <c r="I246" s="43">
        <f t="shared" si="37"/>
        <v>9432.15</v>
      </c>
      <c r="J246" s="97">
        <v>5.77</v>
      </c>
      <c r="K246" s="107" t="str">
        <f t="shared" si="31"/>
        <v>OK</v>
      </c>
      <c r="L246" s="98">
        <f t="shared" si="32"/>
        <v>0.10571923743500855</v>
      </c>
      <c r="M246" s="107" t="str">
        <f t="shared" si="33"/>
        <v/>
      </c>
      <c r="N246" s="99" t="s">
        <v>722</v>
      </c>
      <c r="O246" s="99" t="s">
        <v>1807</v>
      </c>
    </row>
    <row r="247" spans="1:15" ht="30" x14ac:dyDescent="0.25">
      <c r="A247" s="40" t="s">
        <v>723</v>
      </c>
      <c r="B247" s="41" t="s">
        <v>724</v>
      </c>
      <c r="C247" s="40" t="s">
        <v>30</v>
      </c>
      <c r="D247" s="40" t="s">
        <v>1808</v>
      </c>
      <c r="E247" s="42" t="s">
        <v>224</v>
      </c>
      <c r="F247" s="43">
        <v>1370</v>
      </c>
      <c r="G247" s="43">
        <v>7.09</v>
      </c>
      <c r="H247" s="43">
        <f t="shared" si="36"/>
        <v>8.9600000000000009</v>
      </c>
      <c r="I247" s="43">
        <f t="shared" si="37"/>
        <v>12275.2</v>
      </c>
      <c r="J247" s="97">
        <v>7.93</v>
      </c>
      <c r="K247" s="107" t="str">
        <f t="shared" si="31"/>
        <v>OK</v>
      </c>
      <c r="L247" s="98">
        <f t="shared" si="32"/>
        <v>0.10592686002522067</v>
      </c>
      <c r="M247" s="107" t="str">
        <f t="shared" si="33"/>
        <v/>
      </c>
      <c r="N247" s="99" t="s">
        <v>725</v>
      </c>
      <c r="O247" s="99" t="s">
        <v>1808</v>
      </c>
    </row>
    <row r="248" spans="1:15" ht="30" x14ac:dyDescent="0.25">
      <c r="A248" s="40" t="s">
        <v>726</v>
      </c>
      <c r="B248" s="41" t="s">
        <v>727</v>
      </c>
      <c r="C248" s="40" t="s">
        <v>30</v>
      </c>
      <c r="D248" s="40" t="s">
        <v>1809</v>
      </c>
      <c r="E248" s="42" t="s">
        <v>76</v>
      </c>
      <c r="F248" s="43">
        <v>7</v>
      </c>
      <c r="G248" s="43">
        <v>130.9</v>
      </c>
      <c r="H248" s="43">
        <f t="shared" si="36"/>
        <v>165.54</v>
      </c>
      <c r="I248" s="43">
        <f t="shared" si="37"/>
        <v>1158.78</v>
      </c>
      <c r="J248" s="97">
        <v>145.44999999999999</v>
      </c>
      <c r="K248" s="107" t="str">
        <f t="shared" si="31"/>
        <v>OK</v>
      </c>
      <c r="L248" s="98">
        <f t="shared" si="32"/>
        <v>0.10003437607425225</v>
      </c>
      <c r="M248" s="107" t="str">
        <f t="shared" si="33"/>
        <v/>
      </c>
      <c r="N248" s="99" t="s">
        <v>728</v>
      </c>
      <c r="O248" s="99" t="s">
        <v>1809</v>
      </c>
    </row>
    <row r="249" spans="1:15" ht="30" x14ac:dyDescent="0.25">
      <c r="A249" s="40" t="s">
        <v>729</v>
      </c>
      <c r="B249" s="41" t="s">
        <v>730</v>
      </c>
      <c r="C249" s="40" t="s">
        <v>30</v>
      </c>
      <c r="D249" s="40" t="s">
        <v>1810</v>
      </c>
      <c r="E249" s="42" t="s">
        <v>76</v>
      </c>
      <c r="F249" s="43">
        <v>15</v>
      </c>
      <c r="G249" s="43">
        <v>83.79</v>
      </c>
      <c r="H249" s="43">
        <f t="shared" si="36"/>
        <v>105.96</v>
      </c>
      <c r="I249" s="43">
        <f t="shared" si="37"/>
        <v>1589.4</v>
      </c>
      <c r="J249" s="97">
        <v>93.22</v>
      </c>
      <c r="K249" s="107" t="str">
        <f t="shared" si="31"/>
        <v>OK</v>
      </c>
      <c r="L249" s="98">
        <f t="shared" si="32"/>
        <v>0.1011585496674533</v>
      </c>
      <c r="M249" s="107" t="str">
        <f t="shared" si="33"/>
        <v/>
      </c>
      <c r="N249" s="99" t="s">
        <v>731</v>
      </c>
      <c r="O249" s="99" t="s">
        <v>1810</v>
      </c>
    </row>
    <row r="250" spans="1:15" ht="30" x14ac:dyDescent="0.25">
      <c r="A250" s="40" t="s">
        <v>732</v>
      </c>
      <c r="B250" s="41" t="s">
        <v>733</v>
      </c>
      <c r="C250" s="40" t="s">
        <v>30</v>
      </c>
      <c r="D250" s="40" t="s">
        <v>1811</v>
      </c>
      <c r="E250" s="42" t="s">
        <v>76</v>
      </c>
      <c r="F250" s="43">
        <v>6</v>
      </c>
      <c r="G250" s="43">
        <v>21.89</v>
      </c>
      <c r="H250" s="43">
        <f t="shared" si="36"/>
        <v>27.68</v>
      </c>
      <c r="I250" s="43">
        <f t="shared" si="37"/>
        <v>166.08</v>
      </c>
      <c r="J250" s="97">
        <v>25.14</v>
      </c>
      <c r="K250" s="107" t="str">
        <f t="shared" si="31"/>
        <v>OK</v>
      </c>
      <c r="L250" s="98">
        <f t="shared" si="32"/>
        <v>0.12927605409705645</v>
      </c>
      <c r="M250" s="107" t="str">
        <f t="shared" si="33"/>
        <v/>
      </c>
      <c r="N250" s="99" t="s">
        <v>734</v>
      </c>
      <c r="O250" s="99" t="s">
        <v>1811</v>
      </c>
    </row>
    <row r="251" spans="1:15" ht="30" x14ac:dyDescent="0.25">
      <c r="A251" s="40" t="s">
        <v>735</v>
      </c>
      <c r="B251" s="41" t="s">
        <v>736</v>
      </c>
      <c r="C251" s="40" t="s">
        <v>30</v>
      </c>
      <c r="D251" s="40" t="s">
        <v>1812</v>
      </c>
      <c r="E251" s="42" t="s">
        <v>76</v>
      </c>
      <c r="F251" s="43">
        <v>54</v>
      </c>
      <c r="G251" s="43">
        <v>17.760000000000002</v>
      </c>
      <c r="H251" s="43">
        <f t="shared" si="36"/>
        <v>22.46</v>
      </c>
      <c r="I251" s="43">
        <f t="shared" si="37"/>
        <v>1212.8399999999999</v>
      </c>
      <c r="J251" s="97">
        <v>20.46</v>
      </c>
      <c r="K251" s="107" t="str">
        <f t="shared" si="31"/>
        <v>OK</v>
      </c>
      <c r="L251" s="98">
        <f t="shared" si="32"/>
        <v>0.13196480938416422</v>
      </c>
      <c r="M251" s="107" t="str">
        <f t="shared" si="33"/>
        <v/>
      </c>
      <c r="N251" s="99" t="s">
        <v>737</v>
      </c>
      <c r="O251" s="99" t="s">
        <v>1812</v>
      </c>
    </row>
    <row r="252" spans="1:15" ht="30" x14ac:dyDescent="0.25">
      <c r="A252" s="40" t="s">
        <v>738</v>
      </c>
      <c r="B252" s="41" t="s">
        <v>739</v>
      </c>
      <c r="C252" s="40" t="s">
        <v>30</v>
      </c>
      <c r="D252" s="40" t="s">
        <v>1813</v>
      </c>
      <c r="E252" s="42" t="s">
        <v>76</v>
      </c>
      <c r="F252" s="43">
        <v>5</v>
      </c>
      <c r="G252" s="43">
        <v>28.14</v>
      </c>
      <c r="H252" s="43">
        <f t="shared" si="36"/>
        <v>35.58</v>
      </c>
      <c r="I252" s="43">
        <f t="shared" si="37"/>
        <v>177.9</v>
      </c>
      <c r="J252" s="97">
        <v>32.46</v>
      </c>
      <c r="K252" s="107" t="str">
        <f t="shared" si="31"/>
        <v>OK</v>
      </c>
      <c r="L252" s="98">
        <f t="shared" si="32"/>
        <v>0.13308687615526804</v>
      </c>
      <c r="M252" s="107" t="str">
        <f t="shared" si="33"/>
        <v/>
      </c>
      <c r="N252" s="99" t="s">
        <v>740</v>
      </c>
      <c r="O252" s="99" t="s">
        <v>1813</v>
      </c>
    </row>
    <row r="253" spans="1:15" ht="30" x14ac:dyDescent="0.25">
      <c r="A253" s="40" t="s">
        <v>741</v>
      </c>
      <c r="B253" s="41" t="s">
        <v>742</v>
      </c>
      <c r="C253" s="40" t="s">
        <v>30</v>
      </c>
      <c r="D253" s="40" t="s">
        <v>1814</v>
      </c>
      <c r="E253" s="42" t="s">
        <v>76</v>
      </c>
      <c r="F253" s="43">
        <v>3</v>
      </c>
      <c r="G253" s="43">
        <v>38.520000000000003</v>
      </c>
      <c r="H253" s="43">
        <f t="shared" si="36"/>
        <v>48.71</v>
      </c>
      <c r="I253" s="43">
        <f t="shared" si="37"/>
        <v>146.13</v>
      </c>
      <c r="J253" s="97">
        <v>44.46</v>
      </c>
      <c r="K253" s="107" t="str">
        <f t="shared" si="31"/>
        <v>OK</v>
      </c>
      <c r="L253" s="98">
        <f t="shared" si="32"/>
        <v>0.13360323886639669</v>
      </c>
      <c r="M253" s="107" t="str">
        <f t="shared" si="33"/>
        <v/>
      </c>
      <c r="N253" s="99" t="s">
        <v>743</v>
      </c>
      <c r="O253" s="99" t="s">
        <v>1814</v>
      </c>
    </row>
    <row r="254" spans="1:15" ht="30" x14ac:dyDescent="0.25">
      <c r="A254" s="40" t="s">
        <v>744</v>
      </c>
      <c r="B254" s="41" t="s">
        <v>745</v>
      </c>
      <c r="C254" s="40" t="s">
        <v>30</v>
      </c>
      <c r="D254" s="40" t="s">
        <v>2050</v>
      </c>
      <c r="E254" s="42" t="s">
        <v>76</v>
      </c>
      <c r="F254" s="43">
        <v>30</v>
      </c>
      <c r="G254" s="43">
        <v>18.8</v>
      </c>
      <c r="H254" s="43">
        <f t="shared" si="36"/>
        <v>23.77</v>
      </c>
      <c r="I254" s="43">
        <f t="shared" si="37"/>
        <v>713.1</v>
      </c>
      <c r="J254" s="97">
        <v>21.71</v>
      </c>
      <c r="K254" s="107" t="str">
        <f t="shared" si="31"/>
        <v>OK</v>
      </c>
      <c r="L254" s="98">
        <f t="shared" si="32"/>
        <v>0.13403961308152923</v>
      </c>
      <c r="M254" s="107" t="str">
        <f t="shared" si="33"/>
        <v/>
      </c>
      <c r="N254" s="99" t="s">
        <v>746</v>
      </c>
      <c r="O254" s="99" t="s">
        <v>1815</v>
      </c>
    </row>
    <row r="255" spans="1:15" ht="30" x14ac:dyDescent="0.25">
      <c r="A255" s="40" t="s">
        <v>747</v>
      </c>
      <c r="B255" s="41" t="s">
        <v>748</v>
      </c>
      <c r="C255" s="40" t="s">
        <v>30</v>
      </c>
      <c r="D255" s="40" t="s">
        <v>2051</v>
      </c>
      <c r="E255" s="42" t="s">
        <v>76</v>
      </c>
      <c r="F255" s="43">
        <v>40</v>
      </c>
      <c r="G255" s="43">
        <v>22.73</v>
      </c>
      <c r="H255" s="43">
        <f t="shared" si="36"/>
        <v>28.74</v>
      </c>
      <c r="I255" s="43">
        <f t="shared" si="37"/>
        <v>1149.5999999999999</v>
      </c>
      <c r="J255" s="97">
        <v>26.18</v>
      </c>
      <c r="K255" s="107" t="str">
        <f t="shared" si="31"/>
        <v>OK</v>
      </c>
      <c r="L255" s="98">
        <f t="shared" si="32"/>
        <v>0.13177998472116115</v>
      </c>
      <c r="M255" s="107" t="str">
        <f t="shared" si="33"/>
        <v/>
      </c>
      <c r="N255" s="99" t="s">
        <v>749</v>
      </c>
      <c r="O255" s="99" t="s">
        <v>1816</v>
      </c>
    </row>
    <row r="256" spans="1:15" ht="30" x14ac:dyDescent="0.25">
      <c r="A256" s="40" t="s">
        <v>750</v>
      </c>
      <c r="B256" s="41" t="s">
        <v>751</v>
      </c>
      <c r="C256" s="40" t="s">
        <v>30</v>
      </c>
      <c r="D256" s="40" t="s">
        <v>2052</v>
      </c>
      <c r="E256" s="42" t="s">
        <v>76</v>
      </c>
      <c r="F256" s="43">
        <v>108</v>
      </c>
      <c r="G256" s="43">
        <v>30.2</v>
      </c>
      <c r="H256" s="43">
        <f t="shared" si="36"/>
        <v>38.19</v>
      </c>
      <c r="I256" s="43">
        <f t="shared" si="37"/>
        <v>4124.5200000000004</v>
      </c>
      <c r="J256" s="97">
        <v>34.93</v>
      </c>
      <c r="K256" s="107" t="str">
        <f t="shared" si="31"/>
        <v>OK</v>
      </c>
      <c r="L256" s="98">
        <f t="shared" si="32"/>
        <v>0.13541368451188096</v>
      </c>
      <c r="M256" s="107" t="str">
        <f t="shared" si="33"/>
        <v/>
      </c>
      <c r="N256" s="99" t="s">
        <v>752</v>
      </c>
      <c r="O256" s="99" t="s">
        <v>1817</v>
      </c>
    </row>
    <row r="257" spans="1:15" ht="25.5" x14ac:dyDescent="0.25">
      <c r="A257" s="40" t="s">
        <v>753</v>
      </c>
      <c r="B257" s="41" t="s">
        <v>754</v>
      </c>
      <c r="C257" s="40" t="s">
        <v>30</v>
      </c>
      <c r="D257" s="40" t="s">
        <v>755</v>
      </c>
      <c r="E257" s="42" t="s">
        <v>76</v>
      </c>
      <c r="F257" s="43">
        <v>105</v>
      </c>
      <c r="G257" s="43">
        <v>34.590000000000003</v>
      </c>
      <c r="H257" s="43">
        <f t="shared" si="36"/>
        <v>43.74</v>
      </c>
      <c r="I257" s="43">
        <f t="shared" si="37"/>
        <v>4592.7</v>
      </c>
      <c r="J257" s="97">
        <v>39.590000000000003</v>
      </c>
      <c r="K257" s="107" t="str">
        <f t="shared" si="31"/>
        <v>OK</v>
      </c>
      <c r="L257" s="98">
        <f t="shared" si="32"/>
        <v>0.12629451881788334</v>
      </c>
      <c r="M257" s="107" t="str">
        <f t="shared" si="33"/>
        <v/>
      </c>
      <c r="N257" s="99" t="s">
        <v>755</v>
      </c>
      <c r="O257" s="99" t="s">
        <v>755</v>
      </c>
    </row>
    <row r="258" spans="1:15" ht="38.25" x14ac:dyDescent="0.25">
      <c r="A258" s="40" t="s">
        <v>756</v>
      </c>
      <c r="B258" s="41" t="s">
        <v>757</v>
      </c>
      <c r="C258" s="40" t="s">
        <v>30</v>
      </c>
      <c r="D258" s="40" t="s">
        <v>1818</v>
      </c>
      <c r="E258" s="42" t="s">
        <v>76</v>
      </c>
      <c r="F258" s="43">
        <v>68</v>
      </c>
      <c r="G258" s="43">
        <v>26.67</v>
      </c>
      <c r="H258" s="43">
        <f t="shared" si="36"/>
        <v>33.72</v>
      </c>
      <c r="I258" s="43">
        <f t="shared" si="37"/>
        <v>2292.96</v>
      </c>
      <c r="J258" s="97">
        <v>30.04</v>
      </c>
      <c r="K258" s="107" t="str">
        <f t="shared" si="31"/>
        <v>OK</v>
      </c>
      <c r="L258" s="98">
        <f t="shared" si="32"/>
        <v>0.1121837549933421</v>
      </c>
      <c r="M258" s="107" t="str">
        <f t="shared" si="33"/>
        <v/>
      </c>
      <c r="N258" s="99" t="s">
        <v>758</v>
      </c>
      <c r="O258" s="99" t="s">
        <v>1818</v>
      </c>
    </row>
    <row r="259" spans="1:15" ht="30" x14ac:dyDescent="0.25">
      <c r="A259" s="40" t="s">
        <v>759</v>
      </c>
      <c r="B259" s="41" t="s">
        <v>760</v>
      </c>
      <c r="C259" s="40" t="s">
        <v>30</v>
      </c>
      <c r="D259" s="40" t="s">
        <v>761</v>
      </c>
      <c r="E259" s="42" t="s">
        <v>76</v>
      </c>
      <c r="F259" s="43">
        <v>21</v>
      </c>
      <c r="G259" s="43">
        <v>28.39</v>
      </c>
      <c r="H259" s="43">
        <f t="shared" si="36"/>
        <v>35.9</v>
      </c>
      <c r="I259" s="43">
        <f t="shared" si="37"/>
        <v>753.9</v>
      </c>
      <c r="J259" s="97">
        <v>32.18</v>
      </c>
      <c r="K259" s="107" t="str">
        <f t="shared" si="31"/>
        <v>OK</v>
      </c>
      <c r="L259" s="98">
        <f t="shared" si="32"/>
        <v>0.11777501553760095</v>
      </c>
      <c r="M259" s="107" t="str">
        <f t="shared" si="33"/>
        <v/>
      </c>
      <c r="N259" s="99" t="s">
        <v>761</v>
      </c>
      <c r="O259" s="99" t="s">
        <v>1819</v>
      </c>
    </row>
    <row r="260" spans="1:15" ht="25.5" x14ac:dyDescent="0.25">
      <c r="A260" s="40" t="s">
        <v>762</v>
      </c>
      <c r="B260" s="41" t="s">
        <v>763</v>
      </c>
      <c r="C260" s="40" t="s">
        <v>22</v>
      </c>
      <c r="D260" s="40" t="s">
        <v>1820</v>
      </c>
      <c r="E260" s="42" t="s">
        <v>50</v>
      </c>
      <c r="F260" s="43">
        <v>14</v>
      </c>
      <c r="G260" s="43">
        <v>51.5</v>
      </c>
      <c r="H260" s="43">
        <f t="shared" si="36"/>
        <v>65.13</v>
      </c>
      <c r="I260" s="43">
        <f t="shared" si="37"/>
        <v>911.82</v>
      </c>
      <c r="J260" s="97">
        <v>67.56</v>
      </c>
      <c r="K260" s="107" t="str">
        <f t="shared" si="31"/>
        <v>OK</v>
      </c>
      <c r="L260" s="98">
        <f t="shared" si="32"/>
        <v>0.23771462403789223</v>
      </c>
      <c r="M260" s="107" t="str">
        <f t="shared" si="33"/>
        <v/>
      </c>
      <c r="N260" s="99" t="s">
        <v>764</v>
      </c>
      <c r="O260" s="99" t="s">
        <v>1820</v>
      </c>
    </row>
    <row r="261" spans="1:15" ht="25.5" x14ac:dyDescent="0.25">
      <c r="A261" s="40" t="s">
        <v>765</v>
      </c>
      <c r="B261" s="41" t="s">
        <v>766</v>
      </c>
      <c r="C261" s="40" t="s">
        <v>30</v>
      </c>
      <c r="D261" s="40" t="s">
        <v>767</v>
      </c>
      <c r="E261" s="42" t="s">
        <v>76</v>
      </c>
      <c r="F261" s="43">
        <v>2</v>
      </c>
      <c r="G261" s="43">
        <v>344.96</v>
      </c>
      <c r="H261" s="43">
        <f t="shared" si="36"/>
        <v>436.27</v>
      </c>
      <c r="I261" s="43">
        <f t="shared" si="37"/>
        <v>872.54</v>
      </c>
      <c r="J261" s="97">
        <v>383.84</v>
      </c>
      <c r="K261" s="107" t="str">
        <f t="shared" si="31"/>
        <v>OK</v>
      </c>
      <c r="L261" s="98">
        <f t="shared" si="32"/>
        <v>0.10129220508545222</v>
      </c>
      <c r="M261" s="107" t="str">
        <f t="shared" si="33"/>
        <v/>
      </c>
      <c r="N261" s="99" t="s">
        <v>767</v>
      </c>
      <c r="O261" s="99" t="s">
        <v>767</v>
      </c>
    </row>
    <row r="262" spans="1:15" ht="25.5" x14ac:dyDescent="0.25">
      <c r="A262" s="40" t="s">
        <v>768</v>
      </c>
      <c r="B262" s="41" t="s">
        <v>769</v>
      </c>
      <c r="C262" s="40" t="s">
        <v>30</v>
      </c>
      <c r="D262" s="40" t="s">
        <v>770</v>
      </c>
      <c r="E262" s="42" t="s">
        <v>76</v>
      </c>
      <c r="F262" s="43">
        <v>2</v>
      </c>
      <c r="G262" s="43">
        <v>846.78</v>
      </c>
      <c r="H262" s="43">
        <f t="shared" si="36"/>
        <v>1070.92</v>
      </c>
      <c r="I262" s="43">
        <f t="shared" si="37"/>
        <v>2141.84</v>
      </c>
      <c r="J262" s="97">
        <v>944.76</v>
      </c>
      <c r="K262" s="107" t="str">
        <f t="shared" si="31"/>
        <v>OK</v>
      </c>
      <c r="L262" s="98">
        <f t="shared" si="32"/>
        <v>0.10370887844531951</v>
      </c>
      <c r="M262" s="107" t="str">
        <f t="shared" si="33"/>
        <v/>
      </c>
      <c r="N262" s="99" t="s">
        <v>770</v>
      </c>
      <c r="O262" s="99" t="s">
        <v>770</v>
      </c>
    </row>
    <row r="263" spans="1:15" ht="25.5" x14ac:dyDescent="0.25">
      <c r="A263" s="40" t="s">
        <v>771</v>
      </c>
      <c r="B263" s="41" t="s">
        <v>772</v>
      </c>
      <c r="C263" s="40" t="s">
        <v>30</v>
      </c>
      <c r="D263" s="40" t="s">
        <v>1821</v>
      </c>
      <c r="E263" s="42" t="s">
        <v>76</v>
      </c>
      <c r="F263" s="43">
        <v>10</v>
      </c>
      <c r="G263" s="43">
        <v>65.53</v>
      </c>
      <c r="H263" s="43">
        <f t="shared" si="36"/>
        <v>82.87</v>
      </c>
      <c r="I263" s="43">
        <f t="shared" si="37"/>
        <v>828.7</v>
      </c>
      <c r="J263" s="97">
        <v>73.06</v>
      </c>
      <c r="K263" s="107" t="str">
        <f t="shared" ref="K263:K326" si="38">IF(G263&lt;=J263,"OK","ERRO")</f>
        <v>OK</v>
      </c>
      <c r="L263" s="98">
        <f t="shared" ref="L263:L326" si="39">1-(G263/J263)</f>
        <v>0.1030659731727348</v>
      </c>
      <c r="M263" s="107" t="str">
        <f t="shared" ref="M263:M326" si="40">IF(L263&gt;30%,"ERRO","")</f>
        <v/>
      </c>
      <c r="N263" s="99" t="s">
        <v>773</v>
      </c>
      <c r="O263" s="99" t="s">
        <v>1821</v>
      </c>
    </row>
    <row r="264" spans="1:15" ht="25.5" x14ac:dyDescent="0.25">
      <c r="A264" s="40" t="s">
        <v>774</v>
      </c>
      <c r="B264" s="41" t="s">
        <v>775</v>
      </c>
      <c r="C264" s="40" t="s">
        <v>30</v>
      </c>
      <c r="D264" s="40" t="s">
        <v>1822</v>
      </c>
      <c r="E264" s="42" t="s">
        <v>76</v>
      </c>
      <c r="F264" s="43">
        <v>2</v>
      </c>
      <c r="G264" s="43">
        <v>69.819999999999993</v>
      </c>
      <c r="H264" s="43">
        <f t="shared" si="36"/>
        <v>88.3</v>
      </c>
      <c r="I264" s="43">
        <f t="shared" si="37"/>
        <v>176.6</v>
      </c>
      <c r="J264" s="97">
        <v>77.64</v>
      </c>
      <c r="K264" s="107" t="str">
        <f t="shared" si="38"/>
        <v>OK</v>
      </c>
      <c r="L264" s="98">
        <f t="shared" si="39"/>
        <v>0.10072127769191153</v>
      </c>
      <c r="M264" s="107" t="str">
        <f t="shared" si="40"/>
        <v/>
      </c>
      <c r="N264" s="99" t="s">
        <v>776</v>
      </c>
      <c r="O264" s="99" t="s">
        <v>1822</v>
      </c>
    </row>
    <row r="265" spans="1:15" ht="30" x14ac:dyDescent="0.25">
      <c r="A265" s="40" t="s">
        <v>777</v>
      </c>
      <c r="B265" s="41" t="s">
        <v>778</v>
      </c>
      <c r="C265" s="40" t="s">
        <v>30</v>
      </c>
      <c r="D265" s="40" t="s">
        <v>1823</v>
      </c>
      <c r="E265" s="42" t="s">
        <v>76</v>
      </c>
      <c r="F265" s="43">
        <v>2</v>
      </c>
      <c r="G265" s="43">
        <v>75.48</v>
      </c>
      <c r="H265" s="43">
        <f t="shared" si="36"/>
        <v>95.45</v>
      </c>
      <c r="I265" s="43">
        <f t="shared" si="37"/>
        <v>190.9</v>
      </c>
      <c r="J265" s="97">
        <v>83.78</v>
      </c>
      <c r="K265" s="107" t="str">
        <f t="shared" si="38"/>
        <v>OK</v>
      </c>
      <c r="L265" s="98">
        <f t="shared" si="39"/>
        <v>9.9068990212461183E-2</v>
      </c>
      <c r="M265" s="107" t="str">
        <f t="shared" si="40"/>
        <v/>
      </c>
      <c r="N265" s="99" t="s">
        <v>779</v>
      </c>
      <c r="O265" s="99" t="s">
        <v>1823</v>
      </c>
    </row>
    <row r="266" spans="1:15" ht="25.5" x14ac:dyDescent="0.25">
      <c r="A266" s="40" t="s">
        <v>780</v>
      </c>
      <c r="B266" s="41" t="s">
        <v>781</v>
      </c>
      <c r="C266" s="40" t="s">
        <v>30</v>
      </c>
      <c r="D266" s="40" t="s">
        <v>782</v>
      </c>
      <c r="E266" s="42" t="s">
        <v>76</v>
      </c>
      <c r="F266" s="43">
        <v>5</v>
      </c>
      <c r="G266" s="43">
        <v>123.65</v>
      </c>
      <c r="H266" s="43">
        <f t="shared" si="36"/>
        <v>156.38</v>
      </c>
      <c r="I266" s="43">
        <f t="shared" si="37"/>
        <v>781.9</v>
      </c>
      <c r="J266" s="97">
        <v>137.34</v>
      </c>
      <c r="K266" s="107" t="str">
        <f t="shared" si="38"/>
        <v>OK</v>
      </c>
      <c r="L266" s="98">
        <f t="shared" si="39"/>
        <v>9.9679627202562959E-2</v>
      </c>
      <c r="M266" s="107" t="str">
        <f t="shared" si="40"/>
        <v/>
      </c>
      <c r="N266" s="99" t="s">
        <v>782</v>
      </c>
      <c r="O266" s="99" t="s">
        <v>782</v>
      </c>
    </row>
    <row r="267" spans="1:15" ht="30" x14ac:dyDescent="0.25">
      <c r="A267" s="40" t="s">
        <v>783</v>
      </c>
      <c r="B267" s="41" t="s">
        <v>784</v>
      </c>
      <c r="C267" s="40" t="s">
        <v>30</v>
      </c>
      <c r="D267" s="40" t="s">
        <v>1824</v>
      </c>
      <c r="E267" s="42" t="s">
        <v>76</v>
      </c>
      <c r="F267" s="43">
        <v>12</v>
      </c>
      <c r="G267" s="43">
        <v>11.61</v>
      </c>
      <c r="H267" s="43">
        <f t="shared" si="36"/>
        <v>14.68</v>
      </c>
      <c r="I267" s="43">
        <f t="shared" si="37"/>
        <v>176.16</v>
      </c>
      <c r="J267" s="97">
        <v>12.95</v>
      </c>
      <c r="K267" s="107" t="str">
        <f t="shared" si="38"/>
        <v>OK</v>
      </c>
      <c r="L267" s="98">
        <f t="shared" si="39"/>
        <v>0.10347490347490351</v>
      </c>
      <c r="M267" s="107" t="str">
        <f t="shared" si="40"/>
        <v/>
      </c>
      <c r="N267" s="99" t="s">
        <v>785</v>
      </c>
      <c r="O267" s="99" t="s">
        <v>1824</v>
      </c>
    </row>
    <row r="268" spans="1:15" ht="30" x14ac:dyDescent="0.25">
      <c r="A268" s="40" t="s">
        <v>786</v>
      </c>
      <c r="B268" s="41" t="s">
        <v>787</v>
      </c>
      <c r="C268" s="40" t="s">
        <v>30</v>
      </c>
      <c r="D268" s="40" t="s">
        <v>1825</v>
      </c>
      <c r="E268" s="42" t="s">
        <v>76</v>
      </c>
      <c r="F268" s="43">
        <v>66</v>
      </c>
      <c r="G268" s="43">
        <v>10.65</v>
      </c>
      <c r="H268" s="43">
        <f t="shared" si="36"/>
        <v>13.46</v>
      </c>
      <c r="I268" s="43">
        <f t="shared" si="37"/>
        <v>888.36</v>
      </c>
      <c r="J268" s="97">
        <v>11.89</v>
      </c>
      <c r="K268" s="107" t="str">
        <f t="shared" si="38"/>
        <v>OK</v>
      </c>
      <c r="L268" s="98">
        <f t="shared" si="39"/>
        <v>0.10428931875525649</v>
      </c>
      <c r="M268" s="107" t="str">
        <f t="shared" si="40"/>
        <v/>
      </c>
      <c r="N268" s="99" t="s">
        <v>788</v>
      </c>
      <c r="O268" s="99" t="s">
        <v>1825</v>
      </c>
    </row>
    <row r="269" spans="1:15" ht="25.5" x14ac:dyDescent="0.25">
      <c r="A269" s="40" t="s">
        <v>789</v>
      </c>
      <c r="B269" s="41" t="s">
        <v>790</v>
      </c>
      <c r="C269" s="40" t="s">
        <v>22</v>
      </c>
      <c r="D269" s="40" t="s">
        <v>1826</v>
      </c>
      <c r="E269" s="42" t="s">
        <v>50</v>
      </c>
      <c r="F269" s="43">
        <v>8</v>
      </c>
      <c r="G269" s="43">
        <v>91.87</v>
      </c>
      <c r="H269" s="43">
        <f t="shared" si="36"/>
        <v>116.18</v>
      </c>
      <c r="I269" s="43">
        <f t="shared" si="37"/>
        <v>929.44</v>
      </c>
      <c r="J269" s="97">
        <v>114.58</v>
      </c>
      <c r="K269" s="107" t="str">
        <f t="shared" si="38"/>
        <v>OK</v>
      </c>
      <c r="L269" s="98">
        <f t="shared" si="39"/>
        <v>0.19820212951649496</v>
      </c>
      <c r="M269" s="107" t="str">
        <f t="shared" si="40"/>
        <v/>
      </c>
      <c r="N269" s="99" t="s">
        <v>791</v>
      </c>
      <c r="O269" s="99" t="s">
        <v>1826</v>
      </c>
    </row>
    <row r="270" spans="1:15" ht="38.25" x14ac:dyDescent="0.25">
      <c r="A270" s="40" t="s">
        <v>792</v>
      </c>
      <c r="B270" s="41" t="s">
        <v>793</v>
      </c>
      <c r="C270" s="40" t="s">
        <v>22</v>
      </c>
      <c r="D270" s="40" t="s">
        <v>1827</v>
      </c>
      <c r="E270" s="42" t="s">
        <v>50</v>
      </c>
      <c r="F270" s="43">
        <v>3</v>
      </c>
      <c r="G270" s="43">
        <v>125.21</v>
      </c>
      <c r="H270" s="43">
        <f t="shared" si="36"/>
        <v>158.35</v>
      </c>
      <c r="I270" s="43">
        <f t="shared" si="37"/>
        <v>475.05</v>
      </c>
      <c r="J270" s="97">
        <v>149.94</v>
      </c>
      <c r="K270" s="107" t="str">
        <f t="shared" si="38"/>
        <v>OK</v>
      </c>
      <c r="L270" s="98">
        <f t="shared" si="39"/>
        <v>0.16493263972255567</v>
      </c>
      <c r="M270" s="107" t="str">
        <f t="shared" si="40"/>
        <v/>
      </c>
      <c r="N270" s="99" t="s">
        <v>794</v>
      </c>
      <c r="O270" s="99" t="s">
        <v>1827</v>
      </c>
    </row>
    <row r="271" spans="1:15" ht="45" x14ac:dyDescent="0.25">
      <c r="A271" s="40" t="s">
        <v>795</v>
      </c>
      <c r="B271" s="41" t="s">
        <v>796</v>
      </c>
      <c r="C271" s="40" t="s">
        <v>30</v>
      </c>
      <c r="D271" s="40" t="s">
        <v>1828</v>
      </c>
      <c r="E271" s="42" t="s">
        <v>224</v>
      </c>
      <c r="F271" s="43">
        <v>516</v>
      </c>
      <c r="G271" s="43">
        <v>9.58</v>
      </c>
      <c r="H271" s="43">
        <f t="shared" si="36"/>
        <v>12.11</v>
      </c>
      <c r="I271" s="43">
        <f t="shared" si="37"/>
        <v>6248.76</v>
      </c>
      <c r="J271" s="97">
        <v>10.79</v>
      </c>
      <c r="K271" s="107" t="str">
        <f t="shared" si="38"/>
        <v>OK</v>
      </c>
      <c r="L271" s="98">
        <f t="shared" si="39"/>
        <v>0.11214087117701566</v>
      </c>
      <c r="M271" s="107" t="str">
        <f t="shared" si="40"/>
        <v/>
      </c>
      <c r="N271" s="99" t="s">
        <v>797</v>
      </c>
      <c r="O271" s="99" t="s">
        <v>1828</v>
      </c>
    </row>
    <row r="272" spans="1:15" ht="51" x14ac:dyDescent="0.25">
      <c r="A272" s="40" t="s">
        <v>798</v>
      </c>
      <c r="B272" s="41" t="s">
        <v>799</v>
      </c>
      <c r="C272" s="40" t="s">
        <v>30</v>
      </c>
      <c r="D272" s="40" t="s">
        <v>1829</v>
      </c>
      <c r="E272" s="42" t="s">
        <v>224</v>
      </c>
      <c r="F272" s="43">
        <v>2290.9</v>
      </c>
      <c r="G272" s="43">
        <v>7.27</v>
      </c>
      <c r="H272" s="43">
        <f t="shared" si="36"/>
        <v>9.19</v>
      </c>
      <c r="I272" s="43">
        <f t="shared" si="37"/>
        <v>21053.37</v>
      </c>
      <c r="J272" s="97">
        <v>8.17</v>
      </c>
      <c r="K272" s="107" t="str">
        <f t="shared" si="38"/>
        <v>OK</v>
      </c>
      <c r="L272" s="98">
        <f t="shared" si="39"/>
        <v>0.1101591187270502</v>
      </c>
      <c r="M272" s="107" t="str">
        <f t="shared" si="40"/>
        <v/>
      </c>
      <c r="N272" s="99" t="s">
        <v>800</v>
      </c>
      <c r="O272" s="99" t="s">
        <v>1829</v>
      </c>
    </row>
    <row r="273" spans="1:15" ht="51" x14ac:dyDescent="0.25">
      <c r="A273" s="40" t="s">
        <v>801</v>
      </c>
      <c r="B273" s="41" t="s">
        <v>802</v>
      </c>
      <c r="C273" s="40" t="s">
        <v>30</v>
      </c>
      <c r="D273" s="40" t="s">
        <v>1830</v>
      </c>
      <c r="E273" s="42" t="s">
        <v>224</v>
      </c>
      <c r="F273" s="43">
        <v>77</v>
      </c>
      <c r="G273" s="43">
        <v>11.87</v>
      </c>
      <c r="H273" s="43">
        <f t="shared" si="36"/>
        <v>15.01</v>
      </c>
      <c r="I273" s="43">
        <f t="shared" si="37"/>
        <v>1155.77</v>
      </c>
      <c r="J273" s="97">
        <v>13.38</v>
      </c>
      <c r="K273" s="107" t="str">
        <f t="shared" si="38"/>
        <v>OK</v>
      </c>
      <c r="L273" s="98">
        <f t="shared" si="39"/>
        <v>0.1128550074738417</v>
      </c>
      <c r="M273" s="107" t="str">
        <f t="shared" si="40"/>
        <v/>
      </c>
      <c r="N273" s="99" t="s">
        <v>803</v>
      </c>
      <c r="O273" s="99" t="s">
        <v>1830</v>
      </c>
    </row>
    <row r="274" spans="1:15" ht="30" x14ac:dyDescent="0.25">
      <c r="A274" s="40" t="s">
        <v>804</v>
      </c>
      <c r="B274" s="41" t="s">
        <v>805</v>
      </c>
      <c r="C274" s="40" t="s">
        <v>30</v>
      </c>
      <c r="D274" s="40" t="s">
        <v>806</v>
      </c>
      <c r="E274" s="42" t="s">
        <v>224</v>
      </c>
      <c r="F274" s="43">
        <v>66</v>
      </c>
      <c r="G274" s="43">
        <v>10.27</v>
      </c>
      <c r="H274" s="43">
        <f t="shared" si="36"/>
        <v>12.98</v>
      </c>
      <c r="I274" s="43">
        <f t="shared" si="37"/>
        <v>856.68</v>
      </c>
      <c r="J274" s="97">
        <v>11.66</v>
      </c>
      <c r="K274" s="107" t="str">
        <f t="shared" si="38"/>
        <v>OK</v>
      </c>
      <c r="L274" s="98">
        <f t="shared" si="39"/>
        <v>0.11921097770154376</v>
      </c>
      <c r="M274" s="107" t="str">
        <f t="shared" si="40"/>
        <v/>
      </c>
      <c r="N274" s="99" t="s">
        <v>806</v>
      </c>
      <c r="O274" s="99" t="s">
        <v>1831</v>
      </c>
    </row>
    <row r="275" spans="1:15" ht="38.25" x14ac:dyDescent="0.25">
      <c r="A275" s="40" t="s">
        <v>807</v>
      </c>
      <c r="B275" s="41" t="s">
        <v>808</v>
      </c>
      <c r="C275" s="40" t="s">
        <v>30</v>
      </c>
      <c r="D275" s="40" t="s">
        <v>1832</v>
      </c>
      <c r="E275" s="42" t="s">
        <v>224</v>
      </c>
      <c r="F275" s="43">
        <v>69</v>
      </c>
      <c r="G275" s="43">
        <v>15.16</v>
      </c>
      <c r="H275" s="43">
        <f t="shared" si="36"/>
        <v>19.170000000000002</v>
      </c>
      <c r="I275" s="43">
        <f t="shared" si="37"/>
        <v>1322.73</v>
      </c>
      <c r="J275" s="97">
        <v>17.36</v>
      </c>
      <c r="K275" s="107" t="str">
        <f t="shared" si="38"/>
        <v>OK</v>
      </c>
      <c r="L275" s="98">
        <f t="shared" si="39"/>
        <v>0.12672811059907829</v>
      </c>
      <c r="M275" s="107" t="str">
        <f t="shared" si="40"/>
        <v/>
      </c>
      <c r="N275" s="99" t="s">
        <v>809</v>
      </c>
      <c r="O275" s="99" t="s">
        <v>1832</v>
      </c>
    </row>
    <row r="276" spans="1:15" ht="25.5" x14ac:dyDescent="0.25">
      <c r="A276" s="40" t="s">
        <v>810</v>
      </c>
      <c r="B276" s="41" t="s">
        <v>811</v>
      </c>
      <c r="C276" s="40" t="s">
        <v>30</v>
      </c>
      <c r="D276" s="40" t="s">
        <v>1833</v>
      </c>
      <c r="E276" s="42" t="s">
        <v>224</v>
      </c>
      <c r="F276" s="43">
        <v>87</v>
      </c>
      <c r="G276" s="43">
        <v>18.14</v>
      </c>
      <c r="H276" s="43">
        <f t="shared" si="36"/>
        <v>22.94</v>
      </c>
      <c r="I276" s="43">
        <f t="shared" si="37"/>
        <v>1995.78</v>
      </c>
      <c r="J276" s="97">
        <v>20.010000000000002</v>
      </c>
      <c r="K276" s="107" t="str">
        <f t="shared" si="38"/>
        <v>OK</v>
      </c>
      <c r="L276" s="98">
        <f t="shared" si="39"/>
        <v>9.3453273363318434E-2</v>
      </c>
      <c r="M276" s="107" t="str">
        <f t="shared" si="40"/>
        <v/>
      </c>
      <c r="N276" s="99" t="s">
        <v>812</v>
      </c>
      <c r="O276" s="99" t="s">
        <v>1833</v>
      </c>
    </row>
    <row r="277" spans="1:15" ht="30" x14ac:dyDescent="0.25">
      <c r="A277" s="40" t="s">
        <v>813</v>
      </c>
      <c r="B277" s="41" t="s">
        <v>814</v>
      </c>
      <c r="C277" s="40" t="s">
        <v>30</v>
      </c>
      <c r="D277" s="40" t="s">
        <v>2053</v>
      </c>
      <c r="E277" s="42" t="s">
        <v>224</v>
      </c>
      <c r="F277" s="43">
        <v>40</v>
      </c>
      <c r="G277" s="43">
        <v>21.11</v>
      </c>
      <c r="H277" s="43">
        <f t="shared" si="36"/>
        <v>26.69</v>
      </c>
      <c r="I277" s="43">
        <f t="shared" si="37"/>
        <v>1067.5999999999999</v>
      </c>
      <c r="J277" s="97">
        <v>24.24</v>
      </c>
      <c r="K277" s="107" t="str">
        <f t="shared" si="38"/>
        <v>OK</v>
      </c>
      <c r="L277" s="98">
        <f t="shared" si="39"/>
        <v>0.12912541254125409</v>
      </c>
      <c r="M277" s="107" t="str">
        <f t="shared" si="40"/>
        <v/>
      </c>
      <c r="N277" s="99" t="s">
        <v>815</v>
      </c>
      <c r="O277" s="99" t="s">
        <v>1834</v>
      </c>
    </row>
    <row r="278" spans="1:15" ht="25.5" x14ac:dyDescent="0.25">
      <c r="A278" s="40" t="s">
        <v>816</v>
      </c>
      <c r="B278" s="41" t="s">
        <v>817</v>
      </c>
      <c r="C278" s="40" t="s">
        <v>22</v>
      </c>
      <c r="D278" s="40" t="s">
        <v>1835</v>
      </c>
      <c r="E278" s="42" t="s">
        <v>50</v>
      </c>
      <c r="F278" s="43">
        <v>3</v>
      </c>
      <c r="G278" s="43">
        <v>82.18</v>
      </c>
      <c r="H278" s="43">
        <f t="shared" si="36"/>
        <v>103.93</v>
      </c>
      <c r="I278" s="43">
        <f t="shared" si="37"/>
        <v>311.79000000000002</v>
      </c>
      <c r="J278" s="97">
        <v>111.41</v>
      </c>
      <c r="K278" s="107" t="str">
        <f t="shared" si="38"/>
        <v>OK</v>
      </c>
      <c r="L278" s="98">
        <f t="shared" si="39"/>
        <v>0.26236424019387838</v>
      </c>
      <c r="M278" s="107" t="str">
        <f t="shared" si="40"/>
        <v/>
      </c>
      <c r="N278" s="99" t="s">
        <v>818</v>
      </c>
      <c r="O278" s="99" t="s">
        <v>1835</v>
      </c>
    </row>
    <row r="279" spans="1:15" ht="25.5" x14ac:dyDescent="0.25">
      <c r="A279" s="40" t="s">
        <v>819</v>
      </c>
      <c r="B279" s="41" t="s">
        <v>820</v>
      </c>
      <c r="C279" s="40" t="s">
        <v>22</v>
      </c>
      <c r="D279" s="40" t="s">
        <v>1836</v>
      </c>
      <c r="E279" s="42" t="s">
        <v>50</v>
      </c>
      <c r="F279" s="43">
        <v>192</v>
      </c>
      <c r="G279" s="43">
        <v>173.25</v>
      </c>
      <c r="H279" s="43">
        <f t="shared" si="36"/>
        <v>219.1</v>
      </c>
      <c r="I279" s="43">
        <f t="shared" si="37"/>
        <v>42067.199999999997</v>
      </c>
      <c r="J279" s="97">
        <v>224.01</v>
      </c>
      <c r="K279" s="107" t="str">
        <f t="shared" si="38"/>
        <v>OK</v>
      </c>
      <c r="L279" s="98">
        <f t="shared" si="39"/>
        <v>0.22659702691844108</v>
      </c>
      <c r="M279" s="107" t="str">
        <f t="shared" si="40"/>
        <v/>
      </c>
      <c r="N279" s="99" t="s">
        <v>821</v>
      </c>
      <c r="O279" s="99" t="s">
        <v>1836</v>
      </c>
    </row>
    <row r="280" spans="1:15" ht="45" x14ac:dyDescent="0.25">
      <c r="A280" s="40" t="s">
        <v>822</v>
      </c>
      <c r="B280" s="41" t="s">
        <v>823</v>
      </c>
      <c r="C280" s="40" t="s">
        <v>30</v>
      </c>
      <c r="D280" s="40" t="s">
        <v>824</v>
      </c>
      <c r="E280" s="42" t="s">
        <v>76</v>
      </c>
      <c r="F280" s="43">
        <v>3</v>
      </c>
      <c r="G280" s="43">
        <v>310.45999999999998</v>
      </c>
      <c r="H280" s="43">
        <f t="shared" si="36"/>
        <v>392.63</v>
      </c>
      <c r="I280" s="43">
        <f t="shared" si="37"/>
        <v>1177.8900000000001</v>
      </c>
      <c r="J280" s="97">
        <v>346.64</v>
      </c>
      <c r="K280" s="107" t="str">
        <f t="shared" si="38"/>
        <v>OK</v>
      </c>
      <c r="L280" s="98">
        <f t="shared" si="39"/>
        <v>0.10437341333948769</v>
      </c>
      <c r="M280" s="107" t="str">
        <f t="shared" si="40"/>
        <v/>
      </c>
      <c r="N280" s="99" t="s">
        <v>824</v>
      </c>
      <c r="O280" s="99" t="s">
        <v>1837</v>
      </c>
    </row>
    <row r="281" spans="1:15" ht="38.25" x14ac:dyDescent="0.25">
      <c r="A281" s="40" t="s">
        <v>825</v>
      </c>
      <c r="B281" s="41" t="s">
        <v>826</v>
      </c>
      <c r="C281" s="40" t="s">
        <v>30</v>
      </c>
      <c r="D281" s="40" t="s">
        <v>827</v>
      </c>
      <c r="E281" s="42" t="s">
        <v>76</v>
      </c>
      <c r="F281" s="43">
        <v>2</v>
      </c>
      <c r="G281" s="43">
        <v>429.56</v>
      </c>
      <c r="H281" s="43">
        <f t="shared" si="36"/>
        <v>543.26</v>
      </c>
      <c r="I281" s="43">
        <f t="shared" si="37"/>
        <v>1086.52</v>
      </c>
      <c r="J281" s="97">
        <v>479.77</v>
      </c>
      <c r="K281" s="107" t="str">
        <f t="shared" si="38"/>
        <v>OK</v>
      </c>
      <c r="L281" s="98">
        <f t="shared" si="39"/>
        <v>0.1046543135252308</v>
      </c>
      <c r="M281" s="107" t="str">
        <f t="shared" si="40"/>
        <v/>
      </c>
      <c r="N281" s="99" t="s">
        <v>827</v>
      </c>
      <c r="O281" s="99" t="s">
        <v>827</v>
      </c>
    </row>
    <row r="282" spans="1:15" ht="38.25" x14ac:dyDescent="0.25">
      <c r="A282" s="40" t="s">
        <v>828</v>
      </c>
      <c r="B282" s="41" t="s">
        <v>829</v>
      </c>
      <c r="C282" s="40" t="s">
        <v>30</v>
      </c>
      <c r="D282" s="40" t="s">
        <v>830</v>
      </c>
      <c r="E282" s="42" t="s">
        <v>76</v>
      </c>
      <c r="F282" s="43">
        <v>3</v>
      </c>
      <c r="G282" s="43">
        <v>450.76</v>
      </c>
      <c r="H282" s="43">
        <f t="shared" si="36"/>
        <v>570.07000000000005</v>
      </c>
      <c r="I282" s="43">
        <f t="shared" si="37"/>
        <v>1710.21</v>
      </c>
      <c r="J282" s="97">
        <v>503.51</v>
      </c>
      <c r="K282" s="107" t="str">
        <f t="shared" si="38"/>
        <v>OK</v>
      </c>
      <c r="L282" s="98">
        <f t="shared" si="39"/>
        <v>0.10476455283906971</v>
      </c>
      <c r="M282" s="107" t="str">
        <f t="shared" si="40"/>
        <v/>
      </c>
      <c r="N282" s="99" t="s">
        <v>830</v>
      </c>
      <c r="O282" s="99" t="s">
        <v>830</v>
      </c>
    </row>
    <row r="283" spans="1:15" ht="51" x14ac:dyDescent="0.25">
      <c r="A283" s="40" t="s">
        <v>831</v>
      </c>
      <c r="B283" s="41" t="s">
        <v>832</v>
      </c>
      <c r="C283" s="40" t="s">
        <v>22</v>
      </c>
      <c r="D283" s="40" t="s">
        <v>1838</v>
      </c>
      <c r="E283" s="42" t="s">
        <v>50</v>
      </c>
      <c r="F283" s="43">
        <v>1</v>
      </c>
      <c r="G283" s="43">
        <v>879.75</v>
      </c>
      <c r="H283" s="43">
        <f t="shared" si="36"/>
        <v>1112.6099999999999</v>
      </c>
      <c r="I283" s="43">
        <f t="shared" si="37"/>
        <v>1112.6099999999999</v>
      </c>
      <c r="J283" s="97">
        <v>1095.02</v>
      </c>
      <c r="K283" s="107" t="str">
        <f t="shared" si="38"/>
        <v>OK</v>
      </c>
      <c r="L283" s="98">
        <f t="shared" si="39"/>
        <v>0.19659001662070097</v>
      </c>
      <c r="M283" s="107" t="str">
        <f t="shared" si="40"/>
        <v/>
      </c>
      <c r="N283" s="99" t="s">
        <v>833</v>
      </c>
      <c r="O283" s="99" t="s">
        <v>1838</v>
      </c>
    </row>
    <row r="284" spans="1:15" ht="38.25" x14ac:dyDescent="0.25">
      <c r="A284" s="40" t="s">
        <v>834</v>
      </c>
      <c r="B284" s="41" t="s">
        <v>826</v>
      </c>
      <c r="C284" s="40" t="s">
        <v>30</v>
      </c>
      <c r="D284" s="40" t="s">
        <v>827</v>
      </c>
      <c r="E284" s="42" t="s">
        <v>76</v>
      </c>
      <c r="F284" s="43">
        <v>1</v>
      </c>
      <c r="G284" s="43">
        <v>429.56</v>
      </c>
      <c r="H284" s="43">
        <f t="shared" si="36"/>
        <v>543.26</v>
      </c>
      <c r="I284" s="43">
        <f t="shared" si="37"/>
        <v>543.26</v>
      </c>
      <c r="J284" s="97">
        <v>479.77</v>
      </c>
      <c r="K284" s="107" t="str">
        <f t="shared" si="38"/>
        <v>OK</v>
      </c>
      <c r="L284" s="98">
        <f t="shared" si="39"/>
        <v>0.1046543135252308</v>
      </c>
      <c r="M284" s="107" t="str">
        <f t="shared" si="40"/>
        <v/>
      </c>
      <c r="N284" s="99" t="s">
        <v>827</v>
      </c>
      <c r="O284" s="99" t="s">
        <v>827</v>
      </c>
    </row>
    <row r="285" spans="1:15" ht="25.5" x14ac:dyDescent="0.25">
      <c r="A285" s="40" t="s">
        <v>835</v>
      </c>
      <c r="B285" s="41" t="s">
        <v>836</v>
      </c>
      <c r="C285" s="40" t="s">
        <v>22</v>
      </c>
      <c r="D285" s="40" t="s">
        <v>1839</v>
      </c>
      <c r="E285" s="42" t="s">
        <v>50</v>
      </c>
      <c r="F285" s="43">
        <v>70</v>
      </c>
      <c r="G285" s="43">
        <v>44.88</v>
      </c>
      <c r="H285" s="43">
        <f t="shared" si="36"/>
        <v>56.75</v>
      </c>
      <c r="I285" s="43">
        <f t="shared" si="37"/>
        <v>3972.5</v>
      </c>
      <c r="J285" s="97">
        <v>60.12</v>
      </c>
      <c r="K285" s="107" t="str">
        <f t="shared" si="38"/>
        <v>OK</v>
      </c>
      <c r="L285" s="98">
        <f t="shared" si="39"/>
        <v>0.25349301397205581</v>
      </c>
      <c r="M285" s="107" t="str">
        <f t="shared" si="40"/>
        <v/>
      </c>
      <c r="N285" s="99" t="s">
        <v>837</v>
      </c>
      <c r="O285" s="99" t="s">
        <v>1839</v>
      </c>
    </row>
    <row r="286" spans="1:15" ht="25.5" x14ac:dyDescent="0.25">
      <c r="A286" s="40" t="s">
        <v>838</v>
      </c>
      <c r="B286" s="41" t="s">
        <v>839</v>
      </c>
      <c r="C286" s="40" t="s">
        <v>17</v>
      </c>
      <c r="D286" s="40" t="s">
        <v>840</v>
      </c>
      <c r="E286" s="42" t="s">
        <v>259</v>
      </c>
      <c r="F286" s="43">
        <v>1</v>
      </c>
      <c r="G286" s="43">
        <v>81524.179999999993</v>
      </c>
      <c r="H286" s="43">
        <f t="shared" si="36"/>
        <v>103103.63</v>
      </c>
      <c r="I286" s="43">
        <f t="shared" si="37"/>
        <v>103103.63</v>
      </c>
      <c r="J286" s="97">
        <v>99236</v>
      </c>
      <c r="K286" s="107" t="str">
        <f t="shared" si="38"/>
        <v>OK</v>
      </c>
      <c r="L286" s="98">
        <f t="shared" si="39"/>
        <v>0.17848180095932931</v>
      </c>
      <c r="M286" s="107" t="str">
        <f t="shared" si="40"/>
        <v/>
      </c>
      <c r="N286" s="99" t="s">
        <v>840</v>
      </c>
      <c r="O286" s="99" t="s">
        <v>840</v>
      </c>
    </row>
    <row r="287" spans="1:15" ht="38.25" x14ac:dyDescent="0.25">
      <c r="A287" s="40" t="s">
        <v>841</v>
      </c>
      <c r="B287" s="41" t="s">
        <v>842</v>
      </c>
      <c r="C287" s="40" t="s">
        <v>30</v>
      </c>
      <c r="D287" s="40" t="s">
        <v>1840</v>
      </c>
      <c r="E287" s="42" t="s">
        <v>76</v>
      </c>
      <c r="F287" s="43">
        <v>37</v>
      </c>
      <c r="G287" s="43">
        <v>64.75</v>
      </c>
      <c r="H287" s="43">
        <f t="shared" si="36"/>
        <v>81.88</v>
      </c>
      <c r="I287" s="43">
        <f t="shared" si="37"/>
        <v>3029.56</v>
      </c>
      <c r="J287" s="97">
        <v>70.33</v>
      </c>
      <c r="K287" s="107" t="str">
        <f t="shared" si="38"/>
        <v>OK</v>
      </c>
      <c r="L287" s="98">
        <f t="shared" si="39"/>
        <v>7.9340253092563651E-2</v>
      </c>
      <c r="M287" s="107" t="str">
        <f t="shared" si="40"/>
        <v/>
      </c>
      <c r="N287" s="99" t="s">
        <v>843</v>
      </c>
      <c r="O287" s="99" t="s">
        <v>1840</v>
      </c>
    </row>
    <row r="288" spans="1:15" ht="30" x14ac:dyDescent="0.25">
      <c r="A288" s="40" t="s">
        <v>844</v>
      </c>
      <c r="B288" s="41" t="s">
        <v>845</v>
      </c>
      <c r="C288" s="40" t="s">
        <v>30</v>
      </c>
      <c r="D288" s="40" t="s">
        <v>2054</v>
      </c>
      <c r="E288" s="42" t="s">
        <v>76</v>
      </c>
      <c r="F288" s="43">
        <v>11</v>
      </c>
      <c r="G288" s="43">
        <v>36.6</v>
      </c>
      <c r="H288" s="43">
        <f t="shared" si="36"/>
        <v>46.28</v>
      </c>
      <c r="I288" s="43">
        <f t="shared" si="37"/>
        <v>509.08</v>
      </c>
      <c r="J288" s="97">
        <v>39.659999999999997</v>
      </c>
      <c r="K288" s="107" t="str">
        <f t="shared" si="38"/>
        <v>OK</v>
      </c>
      <c r="L288" s="98">
        <f t="shared" si="39"/>
        <v>7.7155824508320592E-2</v>
      </c>
      <c r="M288" s="107" t="str">
        <f t="shared" si="40"/>
        <v/>
      </c>
      <c r="N288" s="99" t="s">
        <v>846</v>
      </c>
      <c r="O288" s="99" t="s">
        <v>1841</v>
      </c>
    </row>
    <row r="289" spans="1:15" ht="38.25" x14ac:dyDescent="0.25">
      <c r="A289" s="40" t="s">
        <v>847</v>
      </c>
      <c r="B289" s="41" t="s">
        <v>848</v>
      </c>
      <c r="C289" s="40" t="s">
        <v>30</v>
      </c>
      <c r="D289" s="40" t="s">
        <v>1842</v>
      </c>
      <c r="E289" s="42" t="s">
        <v>76</v>
      </c>
      <c r="F289" s="43">
        <v>3</v>
      </c>
      <c r="G289" s="43">
        <v>59.11</v>
      </c>
      <c r="H289" s="43">
        <f t="shared" si="36"/>
        <v>74.75</v>
      </c>
      <c r="I289" s="43">
        <f t="shared" si="37"/>
        <v>224.25</v>
      </c>
      <c r="J289" s="97">
        <v>64.319999999999993</v>
      </c>
      <c r="K289" s="107" t="str">
        <f t="shared" si="38"/>
        <v>OK</v>
      </c>
      <c r="L289" s="98">
        <f t="shared" si="39"/>
        <v>8.1001243781094412E-2</v>
      </c>
      <c r="M289" s="107" t="str">
        <f t="shared" si="40"/>
        <v/>
      </c>
      <c r="N289" s="99" t="s">
        <v>849</v>
      </c>
      <c r="O289" s="99" t="s">
        <v>1842</v>
      </c>
    </row>
    <row r="290" spans="1:15" ht="38.25" x14ac:dyDescent="0.25">
      <c r="A290" s="40" t="s">
        <v>850</v>
      </c>
      <c r="B290" s="41" t="s">
        <v>851</v>
      </c>
      <c r="C290" s="40" t="s">
        <v>17</v>
      </c>
      <c r="D290" s="40" t="s">
        <v>1843</v>
      </c>
      <c r="E290" s="42" t="s">
        <v>76</v>
      </c>
      <c r="F290" s="43">
        <v>11</v>
      </c>
      <c r="G290" s="43">
        <v>75.56</v>
      </c>
      <c r="H290" s="43">
        <f t="shared" si="36"/>
        <v>95.56</v>
      </c>
      <c r="I290" s="43">
        <f t="shared" si="37"/>
        <v>1051.1600000000001</v>
      </c>
      <c r="J290" s="97">
        <v>84.83</v>
      </c>
      <c r="K290" s="107" t="str">
        <f t="shared" si="38"/>
        <v>OK</v>
      </c>
      <c r="L290" s="98">
        <f t="shared" si="39"/>
        <v>0.10927737828598372</v>
      </c>
      <c r="M290" s="107" t="str">
        <f t="shared" si="40"/>
        <v/>
      </c>
      <c r="N290" s="99" t="s">
        <v>852</v>
      </c>
      <c r="O290" s="99" t="s">
        <v>1843</v>
      </c>
    </row>
    <row r="291" spans="1:15" ht="30" x14ac:dyDescent="0.25">
      <c r="A291" s="40" t="s">
        <v>853</v>
      </c>
      <c r="B291" s="41" t="s">
        <v>854</v>
      </c>
      <c r="C291" s="40" t="s">
        <v>30</v>
      </c>
      <c r="D291" s="40" t="s">
        <v>855</v>
      </c>
      <c r="E291" s="42" t="s">
        <v>76</v>
      </c>
      <c r="F291" s="43">
        <v>10</v>
      </c>
      <c r="G291" s="43">
        <v>1.35</v>
      </c>
      <c r="H291" s="43">
        <f t="shared" si="36"/>
        <v>1.7</v>
      </c>
      <c r="I291" s="43">
        <f t="shared" si="37"/>
        <v>17</v>
      </c>
      <c r="J291" s="97">
        <v>1.68</v>
      </c>
      <c r="K291" s="107" t="str">
        <f t="shared" si="38"/>
        <v>OK</v>
      </c>
      <c r="L291" s="98">
        <f t="shared" si="39"/>
        <v>0.1964285714285714</v>
      </c>
      <c r="M291" s="107" t="str">
        <f t="shared" si="40"/>
        <v/>
      </c>
      <c r="N291" s="99" t="s">
        <v>855</v>
      </c>
      <c r="O291" s="99" t="s">
        <v>1844</v>
      </c>
    </row>
    <row r="292" spans="1:15" ht="30" x14ac:dyDescent="0.25">
      <c r="A292" s="40" t="s">
        <v>856</v>
      </c>
      <c r="B292" s="41" t="s">
        <v>857</v>
      </c>
      <c r="C292" s="40" t="s">
        <v>30</v>
      </c>
      <c r="D292" s="40" t="s">
        <v>858</v>
      </c>
      <c r="E292" s="42" t="s">
        <v>76</v>
      </c>
      <c r="F292" s="43">
        <v>10</v>
      </c>
      <c r="G292" s="43">
        <v>1.61</v>
      </c>
      <c r="H292" s="43">
        <f t="shared" si="36"/>
        <v>2.0299999999999998</v>
      </c>
      <c r="I292" s="43">
        <f t="shared" si="37"/>
        <v>20.3</v>
      </c>
      <c r="J292" s="97">
        <v>2</v>
      </c>
      <c r="K292" s="107" t="str">
        <f t="shared" si="38"/>
        <v>OK</v>
      </c>
      <c r="L292" s="98">
        <f t="shared" si="39"/>
        <v>0.19499999999999995</v>
      </c>
      <c r="M292" s="107" t="str">
        <f t="shared" si="40"/>
        <v/>
      </c>
      <c r="N292" s="99" t="s">
        <v>858</v>
      </c>
      <c r="O292" s="99" t="s">
        <v>1845</v>
      </c>
    </row>
    <row r="293" spans="1:15" ht="30" x14ac:dyDescent="0.25">
      <c r="A293" s="40" t="s">
        <v>859</v>
      </c>
      <c r="B293" s="41" t="s">
        <v>860</v>
      </c>
      <c r="C293" s="40" t="s">
        <v>30</v>
      </c>
      <c r="D293" s="40" t="s">
        <v>861</v>
      </c>
      <c r="E293" s="42" t="s">
        <v>76</v>
      </c>
      <c r="F293" s="43">
        <v>10</v>
      </c>
      <c r="G293" s="43">
        <v>2.5099999999999998</v>
      </c>
      <c r="H293" s="43">
        <f t="shared" si="36"/>
        <v>3.17</v>
      </c>
      <c r="I293" s="43">
        <f t="shared" si="37"/>
        <v>31.7</v>
      </c>
      <c r="J293" s="97">
        <v>3.12</v>
      </c>
      <c r="K293" s="107" t="str">
        <f t="shared" si="38"/>
        <v>OK</v>
      </c>
      <c r="L293" s="98">
        <f t="shared" si="39"/>
        <v>0.1955128205128206</v>
      </c>
      <c r="M293" s="107" t="str">
        <f t="shared" si="40"/>
        <v/>
      </c>
      <c r="N293" s="99" t="s">
        <v>861</v>
      </c>
      <c r="O293" s="99" t="s">
        <v>1846</v>
      </c>
    </row>
    <row r="294" spans="1:15" ht="25.5" x14ac:dyDescent="0.25">
      <c r="A294" s="40" t="s">
        <v>862</v>
      </c>
      <c r="B294" s="41" t="s">
        <v>863</v>
      </c>
      <c r="C294" s="40" t="s">
        <v>30</v>
      </c>
      <c r="D294" s="40" t="s">
        <v>864</v>
      </c>
      <c r="E294" s="42" t="s">
        <v>76</v>
      </c>
      <c r="F294" s="43">
        <v>10</v>
      </c>
      <c r="G294" s="43">
        <v>4.34</v>
      </c>
      <c r="H294" s="43">
        <f t="shared" ref="H294:H295" si="41">TRUNC(G294 * (1 + 26.47 / 100), 2)</f>
        <v>5.48</v>
      </c>
      <c r="I294" s="43">
        <f t="shared" ref="I294:I295" si="42">TRUNC(F294 * H294, 2)</f>
        <v>54.8</v>
      </c>
      <c r="J294" s="97">
        <v>5.41</v>
      </c>
      <c r="K294" s="107" t="str">
        <f t="shared" si="38"/>
        <v>OK</v>
      </c>
      <c r="L294" s="98">
        <f t="shared" si="39"/>
        <v>0.19778188539741226</v>
      </c>
      <c r="M294" s="107" t="str">
        <f t="shared" si="40"/>
        <v/>
      </c>
      <c r="N294" s="99" t="s">
        <v>864</v>
      </c>
      <c r="O294" s="99" t="s">
        <v>864</v>
      </c>
    </row>
    <row r="295" spans="1:15" ht="38.25" x14ac:dyDescent="0.25">
      <c r="A295" s="40" t="s">
        <v>865</v>
      </c>
      <c r="B295" s="41" t="s">
        <v>866</v>
      </c>
      <c r="C295" s="40" t="s">
        <v>22</v>
      </c>
      <c r="D295" s="40" t="s">
        <v>1847</v>
      </c>
      <c r="E295" s="42" t="s">
        <v>50</v>
      </c>
      <c r="F295" s="43">
        <v>1</v>
      </c>
      <c r="G295" s="43">
        <v>2383.39</v>
      </c>
      <c r="H295" s="43">
        <f t="shared" si="41"/>
        <v>3014.27</v>
      </c>
      <c r="I295" s="43">
        <f t="shared" si="42"/>
        <v>3014.27</v>
      </c>
      <c r="J295" s="97">
        <v>2705.59</v>
      </c>
      <c r="K295" s="107" t="str">
        <f t="shared" si="38"/>
        <v>OK</v>
      </c>
      <c r="L295" s="98">
        <f t="shared" si="39"/>
        <v>0.11908677959336056</v>
      </c>
      <c r="M295" s="107" t="str">
        <f t="shared" si="40"/>
        <v/>
      </c>
      <c r="N295" s="99" t="s">
        <v>867</v>
      </c>
      <c r="O295" s="99" t="s">
        <v>1847</v>
      </c>
    </row>
    <row r="296" spans="1:15" ht="15" x14ac:dyDescent="0.25">
      <c r="A296" s="37" t="s">
        <v>868</v>
      </c>
      <c r="B296" s="37"/>
      <c r="C296" s="37"/>
      <c r="D296" s="37" t="s">
        <v>869</v>
      </c>
      <c r="E296" s="37"/>
      <c r="F296" s="44"/>
      <c r="G296" s="45"/>
      <c r="H296" s="45"/>
      <c r="I296" s="44">
        <f>SUM(I297:I331)</f>
        <v>35143.18</v>
      </c>
      <c r="J296" s="97">
        <v>0</v>
      </c>
      <c r="K296" s="107" t="str">
        <f t="shared" si="38"/>
        <v>OK</v>
      </c>
      <c r="L296" s="98"/>
      <c r="M296" s="107"/>
      <c r="N296" s="99" t="s">
        <v>869</v>
      </c>
      <c r="O296" s="99" t="s">
        <v>869</v>
      </c>
    </row>
    <row r="297" spans="1:15" ht="15" x14ac:dyDescent="0.25">
      <c r="A297" s="40" t="s">
        <v>870</v>
      </c>
      <c r="B297" s="41" t="s">
        <v>871</v>
      </c>
      <c r="C297" s="40" t="s">
        <v>22</v>
      </c>
      <c r="D297" s="40" t="s">
        <v>1848</v>
      </c>
      <c r="E297" s="42" t="s">
        <v>50</v>
      </c>
      <c r="F297" s="43">
        <v>1</v>
      </c>
      <c r="G297" s="43">
        <v>9.5399999999999991</v>
      </c>
      <c r="H297" s="43">
        <f t="shared" ref="H297:H331" si="43">TRUNC(G297 * (1 + 26.47 / 100), 2)</f>
        <v>12.06</v>
      </c>
      <c r="I297" s="43">
        <f t="shared" ref="I297:I331" si="44">TRUNC(F297 * H297, 2)</f>
        <v>12.06</v>
      </c>
      <c r="J297" s="97">
        <v>14.39</v>
      </c>
      <c r="K297" s="107" t="str">
        <f t="shared" si="38"/>
        <v>OK</v>
      </c>
      <c r="L297" s="98">
        <f t="shared" si="39"/>
        <v>0.33703961084086176</v>
      </c>
      <c r="M297" s="107" t="str">
        <f t="shared" si="40"/>
        <v>ERRO</v>
      </c>
      <c r="N297" s="99" t="s">
        <v>872</v>
      </c>
      <c r="O297" s="99" t="s">
        <v>1848</v>
      </c>
    </row>
    <row r="298" spans="1:15" ht="15" x14ac:dyDescent="0.25">
      <c r="A298" s="40" t="s">
        <v>873</v>
      </c>
      <c r="B298" s="41" t="s">
        <v>874</v>
      </c>
      <c r="C298" s="40" t="s">
        <v>30</v>
      </c>
      <c r="D298" s="40" t="s">
        <v>1849</v>
      </c>
      <c r="E298" s="42" t="s">
        <v>133</v>
      </c>
      <c r="F298" s="43">
        <v>3</v>
      </c>
      <c r="G298" s="43">
        <v>18.27</v>
      </c>
      <c r="H298" s="43">
        <f t="shared" si="43"/>
        <v>23.1</v>
      </c>
      <c r="I298" s="43">
        <f t="shared" si="44"/>
        <v>69.3</v>
      </c>
      <c r="J298" s="97">
        <v>20</v>
      </c>
      <c r="K298" s="107" t="str">
        <f t="shared" si="38"/>
        <v>OK</v>
      </c>
      <c r="L298" s="98">
        <f t="shared" si="39"/>
        <v>8.6500000000000021E-2</v>
      </c>
      <c r="M298" s="107" t="str">
        <f t="shared" si="40"/>
        <v/>
      </c>
      <c r="N298" s="99" t="s">
        <v>875</v>
      </c>
      <c r="O298" s="99" t="s">
        <v>1849</v>
      </c>
    </row>
    <row r="299" spans="1:15" ht="30" x14ac:dyDescent="0.25">
      <c r="A299" s="40" t="s">
        <v>876</v>
      </c>
      <c r="B299" s="41" t="s">
        <v>877</v>
      </c>
      <c r="C299" s="40" t="s">
        <v>30</v>
      </c>
      <c r="D299" s="40" t="s">
        <v>1850</v>
      </c>
      <c r="E299" s="42" t="s">
        <v>76</v>
      </c>
      <c r="F299" s="43">
        <v>3</v>
      </c>
      <c r="G299" s="43">
        <v>0.73</v>
      </c>
      <c r="H299" s="43">
        <f t="shared" si="43"/>
        <v>0.92</v>
      </c>
      <c r="I299" s="43">
        <f t="shared" si="44"/>
        <v>2.76</v>
      </c>
      <c r="J299" s="97">
        <v>0.9</v>
      </c>
      <c r="K299" s="107" t="str">
        <f t="shared" si="38"/>
        <v>OK</v>
      </c>
      <c r="L299" s="98">
        <f t="shared" si="39"/>
        <v>0.18888888888888888</v>
      </c>
      <c r="M299" s="107" t="str">
        <f t="shared" si="40"/>
        <v/>
      </c>
      <c r="N299" s="99" t="s">
        <v>878</v>
      </c>
      <c r="O299" s="99" t="s">
        <v>1850</v>
      </c>
    </row>
    <row r="300" spans="1:15" ht="30" x14ac:dyDescent="0.25">
      <c r="A300" s="40" t="s">
        <v>879</v>
      </c>
      <c r="B300" s="41" t="s">
        <v>880</v>
      </c>
      <c r="C300" s="40" t="s">
        <v>30</v>
      </c>
      <c r="D300" s="40" t="s">
        <v>2055</v>
      </c>
      <c r="E300" s="42" t="s">
        <v>76</v>
      </c>
      <c r="F300" s="43">
        <v>22</v>
      </c>
      <c r="G300" s="43">
        <v>0.83</v>
      </c>
      <c r="H300" s="43">
        <f t="shared" si="43"/>
        <v>1.04</v>
      </c>
      <c r="I300" s="43">
        <f t="shared" si="44"/>
        <v>22.88</v>
      </c>
      <c r="J300" s="97">
        <v>1.03</v>
      </c>
      <c r="K300" s="107" t="str">
        <f t="shared" si="38"/>
        <v>OK</v>
      </c>
      <c r="L300" s="98">
        <f t="shared" si="39"/>
        <v>0.19417475728155342</v>
      </c>
      <c r="M300" s="107" t="str">
        <f t="shared" si="40"/>
        <v/>
      </c>
      <c r="N300" s="99" t="s">
        <v>881</v>
      </c>
      <c r="O300" s="99" t="s">
        <v>1851</v>
      </c>
    </row>
    <row r="301" spans="1:15" ht="15" x14ac:dyDescent="0.25">
      <c r="A301" s="40" t="s">
        <v>882</v>
      </c>
      <c r="B301" s="41" t="s">
        <v>883</v>
      </c>
      <c r="C301" s="40" t="s">
        <v>22</v>
      </c>
      <c r="D301" s="40" t="s">
        <v>1852</v>
      </c>
      <c r="E301" s="42" t="s">
        <v>50</v>
      </c>
      <c r="F301" s="43">
        <v>1</v>
      </c>
      <c r="G301" s="43">
        <v>123.75</v>
      </c>
      <c r="H301" s="43">
        <f t="shared" si="43"/>
        <v>156.5</v>
      </c>
      <c r="I301" s="43">
        <f t="shared" si="44"/>
        <v>156.5</v>
      </c>
      <c r="J301" s="97">
        <v>123.75</v>
      </c>
      <c r="K301" s="107" t="str">
        <f t="shared" si="38"/>
        <v>OK</v>
      </c>
      <c r="L301" s="98">
        <f t="shared" si="39"/>
        <v>0</v>
      </c>
      <c r="M301" s="107" t="str">
        <f t="shared" si="40"/>
        <v/>
      </c>
      <c r="N301" s="99" t="s">
        <v>1601</v>
      </c>
      <c r="O301" s="99" t="s">
        <v>1852</v>
      </c>
    </row>
    <row r="302" spans="1:15" ht="25.5" x14ac:dyDescent="0.25">
      <c r="A302" s="40" t="s">
        <v>884</v>
      </c>
      <c r="B302" s="41" t="s">
        <v>885</v>
      </c>
      <c r="C302" s="40" t="s">
        <v>17</v>
      </c>
      <c r="D302" s="40" t="s">
        <v>886</v>
      </c>
      <c r="E302" s="42" t="s">
        <v>224</v>
      </c>
      <c r="F302" s="43">
        <v>30</v>
      </c>
      <c r="G302" s="43">
        <v>13.21</v>
      </c>
      <c r="H302" s="43">
        <f t="shared" si="43"/>
        <v>16.7</v>
      </c>
      <c r="I302" s="43">
        <f t="shared" si="44"/>
        <v>501</v>
      </c>
      <c r="J302" s="97">
        <v>15.08</v>
      </c>
      <c r="K302" s="107" t="str">
        <f t="shared" si="38"/>
        <v>OK</v>
      </c>
      <c r="L302" s="98">
        <f t="shared" si="39"/>
        <v>0.12400530503978779</v>
      </c>
      <c r="M302" s="107" t="str">
        <f t="shared" si="40"/>
        <v/>
      </c>
      <c r="N302" s="99" t="s">
        <v>886</v>
      </c>
      <c r="O302" s="99" t="s">
        <v>886</v>
      </c>
    </row>
    <row r="303" spans="1:15" ht="25.5" x14ac:dyDescent="0.25">
      <c r="A303" s="40" t="s">
        <v>887</v>
      </c>
      <c r="B303" s="41" t="s">
        <v>888</v>
      </c>
      <c r="C303" s="40" t="s">
        <v>30</v>
      </c>
      <c r="D303" s="40" t="s">
        <v>889</v>
      </c>
      <c r="E303" s="42" t="s">
        <v>224</v>
      </c>
      <c r="F303" s="43">
        <v>30</v>
      </c>
      <c r="G303" s="43">
        <v>50.99</v>
      </c>
      <c r="H303" s="43">
        <f t="shared" si="43"/>
        <v>64.48</v>
      </c>
      <c r="I303" s="43">
        <f t="shared" si="44"/>
        <v>1934.4</v>
      </c>
      <c r="J303" s="97">
        <v>56.64</v>
      </c>
      <c r="K303" s="107" t="str">
        <f t="shared" si="38"/>
        <v>OK</v>
      </c>
      <c r="L303" s="98">
        <f t="shared" si="39"/>
        <v>9.9752824858757028E-2</v>
      </c>
      <c r="M303" s="107" t="str">
        <f t="shared" si="40"/>
        <v/>
      </c>
      <c r="N303" s="99" t="s">
        <v>889</v>
      </c>
      <c r="O303" s="99" t="s">
        <v>889</v>
      </c>
    </row>
    <row r="304" spans="1:15" ht="25.5" x14ac:dyDescent="0.25">
      <c r="A304" s="40" t="s">
        <v>890</v>
      </c>
      <c r="B304" s="41" t="s">
        <v>715</v>
      </c>
      <c r="C304" s="40" t="s">
        <v>30</v>
      </c>
      <c r="D304" s="40" t="s">
        <v>716</v>
      </c>
      <c r="E304" s="42" t="s">
        <v>224</v>
      </c>
      <c r="F304" s="43">
        <v>72</v>
      </c>
      <c r="G304" s="43">
        <v>77.760000000000005</v>
      </c>
      <c r="H304" s="43">
        <f t="shared" si="43"/>
        <v>98.34</v>
      </c>
      <c r="I304" s="43">
        <f t="shared" si="44"/>
        <v>7080.48</v>
      </c>
      <c r="J304" s="97">
        <v>88.09</v>
      </c>
      <c r="K304" s="107" t="str">
        <f t="shared" si="38"/>
        <v>OK</v>
      </c>
      <c r="L304" s="98">
        <f t="shared" si="39"/>
        <v>0.11726643205812237</v>
      </c>
      <c r="M304" s="107" t="str">
        <f t="shared" si="40"/>
        <v/>
      </c>
      <c r="N304" s="99" t="s">
        <v>716</v>
      </c>
      <c r="O304" s="99" t="s">
        <v>716</v>
      </c>
    </row>
    <row r="305" spans="1:15" ht="25.5" x14ac:dyDescent="0.25">
      <c r="A305" s="40" t="s">
        <v>891</v>
      </c>
      <c r="B305" s="41" t="s">
        <v>892</v>
      </c>
      <c r="C305" s="40" t="s">
        <v>22</v>
      </c>
      <c r="D305" s="40" t="s">
        <v>1853</v>
      </c>
      <c r="E305" s="42" t="s">
        <v>50</v>
      </c>
      <c r="F305" s="43">
        <v>1</v>
      </c>
      <c r="G305" s="43">
        <v>1710.98</v>
      </c>
      <c r="H305" s="43">
        <f t="shared" si="43"/>
        <v>2163.87</v>
      </c>
      <c r="I305" s="43">
        <f t="shared" si="44"/>
        <v>2163.87</v>
      </c>
      <c r="J305" s="97">
        <v>2029.42</v>
      </c>
      <c r="K305" s="107" t="str">
        <f t="shared" si="38"/>
        <v>OK</v>
      </c>
      <c r="L305" s="98">
        <f t="shared" si="39"/>
        <v>0.15691182702447004</v>
      </c>
      <c r="M305" s="107" t="str">
        <f t="shared" si="40"/>
        <v/>
      </c>
      <c r="N305" s="99" t="s">
        <v>893</v>
      </c>
      <c r="O305" s="99" t="s">
        <v>1853</v>
      </c>
    </row>
    <row r="306" spans="1:15" ht="38.25" x14ac:dyDescent="0.25">
      <c r="A306" s="40" t="s">
        <v>894</v>
      </c>
      <c r="B306" s="41" t="s">
        <v>895</v>
      </c>
      <c r="C306" s="40" t="s">
        <v>30</v>
      </c>
      <c r="D306" s="40" t="s">
        <v>1854</v>
      </c>
      <c r="E306" s="42" t="s">
        <v>224</v>
      </c>
      <c r="F306" s="43">
        <v>0.8</v>
      </c>
      <c r="G306" s="43">
        <v>58.94</v>
      </c>
      <c r="H306" s="43">
        <f t="shared" si="43"/>
        <v>74.540000000000006</v>
      </c>
      <c r="I306" s="43">
        <f t="shared" si="44"/>
        <v>59.63</v>
      </c>
      <c r="J306" s="97">
        <v>66.88</v>
      </c>
      <c r="K306" s="107" t="str">
        <f t="shared" si="38"/>
        <v>OK</v>
      </c>
      <c r="L306" s="98">
        <f t="shared" si="39"/>
        <v>0.11872009569377984</v>
      </c>
      <c r="M306" s="107" t="str">
        <f t="shared" si="40"/>
        <v/>
      </c>
      <c r="N306" s="99" t="s">
        <v>896</v>
      </c>
      <c r="O306" s="99" t="s">
        <v>1854</v>
      </c>
    </row>
    <row r="307" spans="1:15" ht="15" x14ac:dyDescent="0.25">
      <c r="A307" s="40" t="s">
        <v>897</v>
      </c>
      <c r="B307" s="41" t="s">
        <v>898</v>
      </c>
      <c r="C307" s="40" t="s">
        <v>22</v>
      </c>
      <c r="D307" s="40" t="s">
        <v>1855</v>
      </c>
      <c r="E307" s="42" t="s">
        <v>50</v>
      </c>
      <c r="F307" s="43">
        <v>5</v>
      </c>
      <c r="G307" s="43">
        <v>2.73</v>
      </c>
      <c r="H307" s="43">
        <f t="shared" si="43"/>
        <v>3.45</v>
      </c>
      <c r="I307" s="43">
        <f t="shared" si="44"/>
        <v>17.25</v>
      </c>
      <c r="J307" s="97">
        <v>3</v>
      </c>
      <c r="K307" s="107" t="str">
        <f t="shared" si="38"/>
        <v>OK</v>
      </c>
      <c r="L307" s="98">
        <f t="shared" si="39"/>
        <v>8.9999999999999969E-2</v>
      </c>
      <c r="M307" s="107" t="str">
        <f t="shared" si="40"/>
        <v/>
      </c>
      <c r="N307" s="99" t="s">
        <v>899</v>
      </c>
      <c r="O307" s="99" t="s">
        <v>1855</v>
      </c>
    </row>
    <row r="308" spans="1:15" ht="15" x14ac:dyDescent="0.25">
      <c r="A308" s="40" t="s">
        <v>900</v>
      </c>
      <c r="B308" s="41" t="s">
        <v>901</v>
      </c>
      <c r="C308" s="40" t="s">
        <v>22</v>
      </c>
      <c r="D308" s="40" t="s">
        <v>1856</v>
      </c>
      <c r="E308" s="42" t="s">
        <v>50</v>
      </c>
      <c r="F308" s="43">
        <v>1</v>
      </c>
      <c r="G308" s="43">
        <v>145.32</v>
      </c>
      <c r="H308" s="43">
        <f t="shared" si="43"/>
        <v>183.78</v>
      </c>
      <c r="I308" s="43">
        <f t="shared" si="44"/>
        <v>183.78</v>
      </c>
      <c r="J308" s="97">
        <v>181</v>
      </c>
      <c r="K308" s="107" t="str">
        <f t="shared" si="38"/>
        <v>OK</v>
      </c>
      <c r="L308" s="98">
        <f t="shared" si="39"/>
        <v>0.19712707182320444</v>
      </c>
      <c r="M308" s="107" t="str">
        <f t="shared" si="40"/>
        <v/>
      </c>
      <c r="N308" s="99" t="s">
        <v>902</v>
      </c>
      <c r="O308" s="99" t="s">
        <v>1856</v>
      </c>
    </row>
    <row r="309" spans="1:15" ht="38.25" x14ac:dyDescent="0.25">
      <c r="A309" s="40" t="s">
        <v>903</v>
      </c>
      <c r="B309" s="41" t="s">
        <v>769</v>
      </c>
      <c r="C309" s="40" t="s">
        <v>30</v>
      </c>
      <c r="D309" s="40" t="s">
        <v>1857</v>
      </c>
      <c r="E309" s="42" t="s">
        <v>76</v>
      </c>
      <c r="F309" s="43">
        <v>1</v>
      </c>
      <c r="G309" s="43">
        <v>846.78</v>
      </c>
      <c r="H309" s="43">
        <f t="shared" si="43"/>
        <v>1070.92</v>
      </c>
      <c r="I309" s="43">
        <f t="shared" si="44"/>
        <v>1070.92</v>
      </c>
      <c r="J309" s="97">
        <v>944.76</v>
      </c>
      <c r="K309" s="107" t="str">
        <f t="shared" si="38"/>
        <v>OK</v>
      </c>
      <c r="L309" s="98">
        <f t="shared" si="39"/>
        <v>0.10370887844531951</v>
      </c>
      <c r="M309" s="107" t="str">
        <f t="shared" si="40"/>
        <v/>
      </c>
      <c r="N309" s="99" t="s">
        <v>770</v>
      </c>
      <c r="O309" s="99" t="s">
        <v>1857</v>
      </c>
    </row>
    <row r="310" spans="1:15" ht="25.5" x14ac:dyDescent="0.25">
      <c r="A310" s="40" t="s">
        <v>904</v>
      </c>
      <c r="B310" s="41" t="s">
        <v>905</v>
      </c>
      <c r="C310" s="40" t="s">
        <v>17</v>
      </c>
      <c r="D310" s="40" t="s">
        <v>906</v>
      </c>
      <c r="E310" s="42" t="s">
        <v>224</v>
      </c>
      <c r="F310" s="43">
        <v>9</v>
      </c>
      <c r="G310" s="43">
        <v>113.95</v>
      </c>
      <c r="H310" s="43">
        <f t="shared" si="43"/>
        <v>144.11000000000001</v>
      </c>
      <c r="I310" s="43">
        <f t="shared" si="44"/>
        <v>1296.99</v>
      </c>
      <c r="J310" s="97">
        <v>125.77</v>
      </c>
      <c r="K310" s="107" t="str">
        <f t="shared" si="38"/>
        <v>OK</v>
      </c>
      <c r="L310" s="98">
        <f t="shared" si="39"/>
        <v>9.3981076568338984E-2</v>
      </c>
      <c r="M310" s="107" t="str">
        <f t="shared" si="40"/>
        <v/>
      </c>
      <c r="N310" s="99" t="s">
        <v>906</v>
      </c>
      <c r="O310" s="99" t="s">
        <v>906</v>
      </c>
    </row>
    <row r="311" spans="1:15" ht="25.5" x14ac:dyDescent="0.25">
      <c r="A311" s="40" t="s">
        <v>907</v>
      </c>
      <c r="B311" s="41" t="s">
        <v>908</v>
      </c>
      <c r="C311" s="40" t="s">
        <v>30</v>
      </c>
      <c r="D311" s="40" t="s">
        <v>909</v>
      </c>
      <c r="E311" s="42" t="s">
        <v>76</v>
      </c>
      <c r="F311" s="43">
        <v>1</v>
      </c>
      <c r="G311" s="43">
        <v>503.63</v>
      </c>
      <c r="H311" s="43">
        <f t="shared" si="43"/>
        <v>636.94000000000005</v>
      </c>
      <c r="I311" s="43">
        <f t="shared" si="44"/>
        <v>636.94000000000005</v>
      </c>
      <c r="J311" s="97">
        <v>599.72</v>
      </c>
      <c r="K311" s="107" t="str">
        <f t="shared" si="38"/>
        <v>OK</v>
      </c>
      <c r="L311" s="98">
        <f t="shared" si="39"/>
        <v>0.16022477156006143</v>
      </c>
      <c r="M311" s="107" t="str">
        <f t="shared" si="40"/>
        <v/>
      </c>
      <c r="N311" s="99" t="s">
        <v>909</v>
      </c>
      <c r="O311" s="99" t="s">
        <v>909</v>
      </c>
    </row>
    <row r="312" spans="1:15" ht="38.25" x14ac:dyDescent="0.25">
      <c r="A312" s="40" t="s">
        <v>910</v>
      </c>
      <c r="B312" s="41" t="s">
        <v>911</v>
      </c>
      <c r="C312" s="40" t="s">
        <v>30</v>
      </c>
      <c r="D312" s="40" t="s">
        <v>912</v>
      </c>
      <c r="E312" s="42" t="s">
        <v>224</v>
      </c>
      <c r="F312" s="43">
        <v>4</v>
      </c>
      <c r="G312" s="43">
        <v>11.75</v>
      </c>
      <c r="H312" s="43">
        <f t="shared" si="43"/>
        <v>14.86</v>
      </c>
      <c r="I312" s="43">
        <f t="shared" si="44"/>
        <v>59.44</v>
      </c>
      <c r="J312" s="97">
        <v>13.17</v>
      </c>
      <c r="K312" s="107" t="str">
        <f t="shared" si="38"/>
        <v>OK</v>
      </c>
      <c r="L312" s="98">
        <f t="shared" si="39"/>
        <v>0.10782080485952927</v>
      </c>
      <c r="M312" s="107" t="str">
        <f t="shared" si="40"/>
        <v/>
      </c>
      <c r="N312" s="99" t="s">
        <v>912</v>
      </c>
      <c r="O312" s="99" t="s">
        <v>912</v>
      </c>
    </row>
    <row r="313" spans="1:15" ht="30" x14ac:dyDescent="0.25">
      <c r="A313" s="40" t="s">
        <v>913</v>
      </c>
      <c r="B313" s="41" t="s">
        <v>914</v>
      </c>
      <c r="C313" s="40" t="s">
        <v>30</v>
      </c>
      <c r="D313" s="40" t="s">
        <v>915</v>
      </c>
      <c r="E313" s="42" t="s">
        <v>76</v>
      </c>
      <c r="F313" s="43">
        <v>2</v>
      </c>
      <c r="G313" s="43">
        <v>3.81</v>
      </c>
      <c r="H313" s="43">
        <f t="shared" si="43"/>
        <v>4.8099999999999996</v>
      </c>
      <c r="I313" s="43">
        <f t="shared" si="44"/>
        <v>9.6199999999999992</v>
      </c>
      <c r="J313" s="97">
        <v>4.26</v>
      </c>
      <c r="K313" s="107" t="str">
        <f t="shared" si="38"/>
        <v>OK</v>
      </c>
      <c r="L313" s="98">
        <f t="shared" si="39"/>
        <v>0.10563380281690138</v>
      </c>
      <c r="M313" s="107" t="str">
        <f t="shared" si="40"/>
        <v/>
      </c>
      <c r="N313" s="99" t="s">
        <v>915</v>
      </c>
      <c r="O313" s="99" t="s">
        <v>1858</v>
      </c>
    </row>
    <row r="314" spans="1:15" ht="25.5" x14ac:dyDescent="0.25">
      <c r="A314" s="40" t="s">
        <v>916</v>
      </c>
      <c r="B314" s="41" t="s">
        <v>917</v>
      </c>
      <c r="C314" s="40" t="s">
        <v>30</v>
      </c>
      <c r="D314" s="40" t="s">
        <v>918</v>
      </c>
      <c r="E314" s="42" t="s">
        <v>224</v>
      </c>
      <c r="F314" s="43">
        <v>2</v>
      </c>
      <c r="G314" s="43">
        <v>1.37</v>
      </c>
      <c r="H314" s="43">
        <f t="shared" si="43"/>
        <v>1.73</v>
      </c>
      <c r="I314" s="43">
        <f t="shared" si="44"/>
        <v>3.46</v>
      </c>
      <c r="J314" s="97">
        <v>1.53</v>
      </c>
      <c r="K314" s="107" t="str">
        <f t="shared" si="38"/>
        <v>OK</v>
      </c>
      <c r="L314" s="98">
        <f t="shared" si="39"/>
        <v>0.10457516339869277</v>
      </c>
      <c r="M314" s="107" t="str">
        <f t="shared" si="40"/>
        <v/>
      </c>
      <c r="N314" s="99" t="s">
        <v>918</v>
      </c>
      <c r="O314" s="99" t="s">
        <v>918</v>
      </c>
    </row>
    <row r="315" spans="1:15" ht="30" x14ac:dyDescent="0.25">
      <c r="A315" s="40" t="s">
        <v>919</v>
      </c>
      <c r="B315" s="41" t="s">
        <v>920</v>
      </c>
      <c r="C315" s="40" t="s">
        <v>30</v>
      </c>
      <c r="D315" s="40" t="s">
        <v>1859</v>
      </c>
      <c r="E315" s="42" t="s">
        <v>76</v>
      </c>
      <c r="F315" s="43">
        <v>3</v>
      </c>
      <c r="G315" s="43">
        <v>10.050000000000001</v>
      </c>
      <c r="H315" s="43">
        <f t="shared" si="43"/>
        <v>12.71</v>
      </c>
      <c r="I315" s="43">
        <f t="shared" si="44"/>
        <v>38.130000000000003</v>
      </c>
      <c r="J315" s="97">
        <v>10.55</v>
      </c>
      <c r="K315" s="107" t="str">
        <f t="shared" si="38"/>
        <v>OK</v>
      </c>
      <c r="L315" s="98">
        <f t="shared" si="39"/>
        <v>4.7393364928909998E-2</v>
      </c>
      <c r="M315" s="107" t="str">
        <f t="shared" si="40"/>
        <v/>
      </c>
      <c r="N315" s="99" t="s">
        <v>921</v>
      </c>
      <c r="O315" s="99" t="s">
        <v>1859</v>
      </c>
    </row>
    <row r="316" spans="1:15" ht="38.25" x14ac:dyDescent="0.25">
      <c r="A316" s="40" t="s">
        <v>922</v>
      </c>
      <c r="B316" s="41" t="s">
        <v>923</v>
      </c>
      <c r="C316" s="40" t="s">
        <v>22</v>
      </c>
      <c r="D316" s="40" t="s">
        <v>1860</v>
      </c>
      <c r="E316" s="42" t="s">
        <v>50</v>
      </c>
      <c r="F316" s="43">
        <v>6</v>
      </c>
      <c r="G316" s="43">
        <v>18.43</v>
      </c>
      <c r="H316" s="43">
        <f t="shared" si="43"/>
        <v>23.3</v>
      </c>
      <c r="I316" s="43">
        <f t="shared" si="44"/>
        <v>139.80000000000001</v>
      </c>
      <c r="J316" s="97">
        <v>22.96</v>
      </c>
      <c r="K316" s="107" t="str">
        <f t="shared" si="38"/>
        <v>OK</v>
      </c>
      <c r="L316" s="98">
        <f t="shared" si="39"/>
        <v>0.19729965156794427</v>
      </c>
      <c r="M316" s="107" t="str">
        <f t="shared" si="40"/>
        <v/>
      </c>
      <c r="N316" s="99" t="s">
        <v>1421</v>
      </c>
      <c r="O316" s="99" t="s">
        <v>1860</v>
      </c>
    </row>
    <row r="317" spans="1:15" ht="25.5" x14ac:dyDescent="0.25">
      <c r="A317" s="40" t="s">
        <v>924</v>
      </c>
      <c r="B317" s="41" t="s">
        <v>925</v>
      </c>
      <c r="C317" s="40" t="s">
        <v>30</v>
      </c>
      <c r="D317" s="40" t="s">
        <v>926</v>
      </c>
      <c r="E317" s="42" t="s">
        <v>76</v>
      </c>
      <c r="F317" s="43">
        <v>5</v>
      </c>
      <c r="G317" s="43">
        <v>50.03</v>
      </c>
      <c r="H317" s="43">
        <f t="shared" si="43"/>
        <v>63.27</v>
      </c>
      <c r="I317" s="43">
        <f t="shared" si="44"/>
        <v>316.35000000000002</v>
      </c>
      <c r="J317" s="97">
        <v>56.69</v>
      </c>
      <c r="K317" s="107" t="str">
        <f t="shared" si="38"/>
        <v>OK</v>
      </c>
      <c r="L317" s="98">
        <f t="shared" si="39"/>
        <v>0.11748103721996817</v>
      </c>
      <c r="M317" s="107" t="str">
        <f t="shared" si="40"/>
        <v/>
      </c>
      <c r="N317" s="99" t="s">
        <v>926</v>
      </c>
      <c r="O317" s="99" t="s">
        <v>926</v>
      </c>
    </row>
    <row r="318" spans="1:15" ht="30" x14ac:dyDescent="0.25">
      <c r="A318" s="40" t="s">
        <v>927</v>
      </c>
      <c r="B318" s="41" t="s">
        <v>928</v>
      </c>
      <c r="C318" s="40" t="s">
        <v>30</v>
      </c>
      <c r="D318" s="40" t="s">
        <v>1861</v>
      </c>
      <c r="E318" s="42" t="s">
        <v>76</v>
      </c>
      <c r="F318" s="43">
        <v>3</v>
      </c>
      <c r="G318" s="43">
        <v>50.98</v>
      </c>
      <c r="H318" s="43">
        <f t="shared" si="43"/>
        <v>64.47</v>
      </c>
      <c r="I318" s="43">
        <f t="shared" si="44"/>
        <v>193.41</v>
      </c>
      <c r="J318" s="97">
        <v>69.38</v>
      </c>
      <c r="K318" s="107" t="str">
        <f t="shared" si="38"/>
        <v>OK</v>
      </c>
      <c r="L318" s="98">
        <f t="shared" si="39"/>
        <v>0.2652061112712597</v>
      </c>
      <c r="M318" s="107" t="str">
        <f t="shared" si="40"/>
        <v/>
      </c>
      <c r="N318" s="99" t="s">
        <v>929</v>
      </c>
      <c r="O318" s="99" t="s">
        <v>1861</v>
      </c>
    </row>
    <row r="319" spans="1:15" ht="15" x14ac:dyDescent="0.25">
      <c r="A319" s="40" t="s">
        <v>930</v>
      </c>
      <c r="B319" s="41" t="s">
        <v>931</v>
      </c>
      <c r="C319" s="40" t="s">
        <v>30</v>
      </c>
      <c r="D319" s="40" t="s">
        <v>1862</v>
      </c>
      <c r="E319" s="42" t="s">
        <v>76</v>
      </c>
      <c r="F319" s="43">
        <v>3</v>
      </c>
      <c r="G319" s="43">
        <v>2.85</v>
      </c>
      <c r="H319" s="43">
        <f t="shared" si="43"/>
        <v>3.6</v>
      </c>
      <c r="I319" s="43">
        <f t="shared" si="44"/>
        <v>10.8</v>
      </c>
      <c r="J319" s="97">
        <v>2.99</v>
      </c>
      <c r="K319" s="107" t="str">
        <f t="shared" si="38"/>
        <v>OK</v>
      </c>
      <c r="L319" s="98">
        <f t="shared" si="39"/>
        <v>4.6822742474916468E-2</v>
      </c>
      <c r="M319" s="107" t="str">
        <f t="shared" si="40"/>
        <v/>
      </c>
      <c r="N319" s="99" t="s">
        <v>932</v>
      </c>
      <c r="O319" s="99" t="s">
        <v>1862</v>
      </c>
    </row>
    <row r="320" spans="1:15" ht="30" x14ac:dyDescent="0.25">
      <c r="A320" s="40" t="s">
        <v>933</v>
      </c>
      <c r="B320" s="41" t="s">
        <v>934</v>
      </c>
      <c r="C320" s="40" t="s">
        <v>30</v>
      </c>
      <c r="D320" s="40" t="s">
        <v>1863</v>
      </c>
      <c r="E320" s="42" t="s">
        <v>76</v>
      </c>
      <c r="F320" s="43">
        <v>3</v>
      </c>
      <c r="G320" s="43">
        <v>6.05</v>
      </c>
      <c r="H320" s="43">
        <f t="shared" si="43"/>
        <v>7.65</v>
      </c>
      <c r="I320" s="43">
        <f t="shared" si="44"/>
        <v>22.95</v>
      </c>
      <c r="J320" s="97">
        <v>7.54</v>
      </c>
      <c r="K320" s="107" t="str">
        <f t="shared" si="38"/>
        <v>OK</v>
      </c>
      <c r="L320" s="98">
        <f t="shared" si="39"/>
        <v>0.1976127320954908</v>
      </c>
      <c r="M320" s="107" t="str">
        <f t="shared" si="40"/>
        <v/>
      </c>
      <c r="N320" s="99" t="s">
        <v>935</v>
      </c>
      <c r="O320" s="99" t="s">
        <v>1863</v>
      </c>
    </row>
    <row r="321" spans="1:15" ht="25.5" x14ac:dyDescent="0.25">
      <c r="A321" s="40" t="s">
        <v>936</v>
      </c>
      <c r="B321" s="41" t="s">
        <v>937</v>
      </c>
      <c r="C321" s="40" t="s">
        <v>30</v>
      </c>
      <c r="D321" s="40" t="s">
        <v>938</v>
      </c>
      <c r="E321" s="42" t="s">
        <v>76</v>
      </c>
      <c r="F321" s="43">
        <v>6</v>
      </c>
      <c r="G321" s="43">
        <v>9.26</v>
      </c>
      <c r="H321" s="43">
        <f t="shared" si="43"/>
        <v>11.71</v>
      </c>
      <c r="I321" s="43">
        <f t="shared" si="44"/>
        <v>70.260000000000005</v>
      </c>
      <c r="J321" s="97">
        <v>11.54</v>
      </c>
      <c r="K321" s="107" t="str">
        <f t="shared" si="38"/>
        <v>OK</v>
      </c>
      <c r="L321" s="98">
        <f t="shared" si="39"/>
        <v>0.1975736568457539</v>
      </c>
      <c r="M321" s="107" t="str">
        <f t="shared" si="40"/>
        <v/>
      </c>
      <c r="N321" s="99" t="s">
        <v>938</v>
      </c>
      <c r="O321" s="99" t="s">
        <v>938</v>
      </c>
    </row>
    <row r="322" spans="1:15" ht="30" x14ac:dyDescent="0.25">
      <c r="A322" s="40" t="s">
        <v>939</v>
      </c>
      <c r="B322" s="41" t="s">
        <v>940</v>
      </c>
      <c r="C322" s="40" t="s">
        <v>30</v>
      </c>
      <c r="D322" s="40" t="s">
        <v>1864</v>
      </c>
      <c r="E322" s="42" t="s">
        <v>76</v>
      </c>
      <c r="F322" s="43">
        <v>11</v>
      </c>
      <c r="G322" s="43">
        <v>14.36</v>
      </c>
      <c r="H322" s="43">
        <f t="shared" si="43"/>
        <v>18.16</v>
      </c>
      <c r="I322" s="43">
        <f t="shared" si="44"/>
        <v>199.76</v>
      </c>
      <c r="J322" s="97">
        <v>17.89</v>
      </c>
      <c r="K322" s="107" t="str">
        <f t="shared" si="38"/>
        <v>OK</v>
      </c>
      <c r="L322" s="98">
        <f t="shared" si="39"/>
        <v>0.19731693683622142</v>
      </c>
      <c r="M322" s="107" t="str">
        <f t="shared" si="40"/>
        <v/>
      </c>
      <c r="N322" s="99" t="s">
        <v>941</v>
      </c>
      <c r="O322" s="99" t="s">
        <v>1864</v>
      </c>
    </row>
    <row r="323" spans="1:15" ht="30" x14ac:dyDescent="0.25">
      <c r="A323" s="40" t="s">
        <v>942</v>
      </c>
      <c r="B323" s="41" t="s">
        <v>943</v>
      </c>
      <c r="C323" s="40" t="s">
        <v>22</v>
      </c>
      <c r="D323" s="40" t="s">
        <v>1865</v>
      </c>
      <c r="E323" s="42" t="s">
        <v>50</v>
      </c>
      <c r="F323" s="43">
        <v>3</v>
      </c>
      <c r="G323" s="43">
        <v>201.2</v>
      </c>
      <c r="H323" s="43">
        <f t="shared" si="43"/>
        <v>254.45</v>
      </c>
      <c r="I323" s="43">
        <f t="shared" si="44"/>
        <v>763.35</v>
      </c>
      <c r="J323" s="97">
        <v>229.44</v>
      </c>
      <c r="K323" s="107" t="str">
        <f t="shared" si="38"/>
        <v>OK</v>
      </c>
      <c r="L323" s="98">
        <f t="shared" si="39"/>
        <v>0.12308228730822879</v>
      </c>
      <c r="M323" s="107" t="str">
        <f t="shared" si="40"/>
        <v/>
      </c>
      <c r="N323" s="99" t="s">
        <v>944</v>
      </c>
      <c r="O323" s="99" t="s">
        <v>1865</v>
      </c>
    </row>
    <row r="324" spans="1:15" ht="25.5" x14ac:dyDescent="0.25">
      <c r="A324" s="40" t="s">
        <v>945</v>
      </c>
      <c r="B324" s="41" t="s">
        <v>946</v>
      </c>
      <c r="C324" s="40" t="s">
        <v>17</v>
      </c>
      <c r="D324" s="40" t="s">
        <v>947</v>
      </c>
      <c r="E324" s="42" t="s">
        <v>76</v>
      </c>
      <c r="F324" s="43">
        <v>1</v>
      </c>
      <c r="G324" s="43">
        <v>1537.34</v>
      </c>
      <c r="H324" s="43">
        <f t="shared" si="43"/>
        <v>1944.27</v>
      </c>
      <c r="I324" s="43">
        <f t="shared" si="44"/>
        <v>1944.27</v>
      </c>
      <c r="J324" s="97">
        <v>1752.64</v>
      </c>
      <c r="K324" s="107" t="str">
        <f t="shared" si="38"/>
        <v>OK</v>
      </c>
      <c r="L324" s="98">
        <f t="shared" si="39"/>
        <v>0.1228432536059888</v>
      </c>
      <c r="M324" s="107" t="str">
        <f t="shared" si="40"/>
        <v/>
      </c>
      <c r="N324" s="99" t="s">
        <v>947</v>
      </c>
      <c r="O324" s="99" t="s">
        <v>947</v>
      </c>
    </row>
    <row r="325" spans="1:15" ht="15" x14ac:dyDescent="0.25">
      <c r="A325" s="40" t="s">
        <v>948</v>
      </c>
      <c r="B325" s="41" t="s">
        <v>949</v>
      </c>
      <c r="C325" s="40" t="s">
        <v>22</v>
      </c>
      <c r="D325" s="40" t="s">
        <v>1866</v>
      </c>
      <c r="E325" s="42" t="s">
        <v>50</v>
      </c>
      <c r="F325" s="43">
        <v>1</v>
      </c>
      <c r="G325" s="43">
        <v>14.05</v>
      </c>
      <c r="H325" s="43">
        <f t="shared" si="43"/>
        <v>17.760000000000002</v>
      </c>
      <c r="I325" s="43">
        <f t="shared" si="44"/>
        <v>17.760000000000002</v>
      </c>
      <c r="J325" s="97">
        <v>17</v>
      </c>
      <c r="K325" s="107" t="str">
        <f t="shared" si="38"/>
        <v>OK</v>
      </c>
      <c r="L325" s="98">
        <f t="shared" si="39"/>
        <v>0.17352941176470582</v>
      </c>
      <c r="M325" s="107" t="str">
        <f t="shared" si="40"/>
        <v/>
      </c>
      <c r="N325" s="99" t="s">
        <v>950</v>
      </c>
      <c r="O325" s="99" t="s">
        <v>1866</v>
      </c>
    </row>
    <row r="326" spans="1:15" ht="15" x14ac:dyDescent="0.25">
      <c r="A326" s="40" t="s">
        <v>951</v>
      </c>
      <c r="B326" s="41" t="s">
        <v>952</v>
      </c>
      <c r="C326" s="40" t="s">
        <v>30</v>
      </c>
      <c r="D326" s="40" t="s">
        <v>1867</v>
      </c>
      <c r="E326" s="42" t="s">
        <v>76</v>
      </c>
      <c r="F326" s="43">
        <v>2</v>
      </c>
      <c r="G326" s="43">
        <v>117.23</v>
      </c>
      <c r="H326" s="43">
        <f t="shared" si="43"/>
        <v>148.26</v>
      </c>
      <c r="I326" s="43">
        <f t="shared" si="44"/>
        <v>296.52</v>
      </c>
      <c r="J326" s="97">
        <v>123.07</v>
      </c>
      <c r="K326" s="107" t="str">
        <f t="shared" si="38"/>
        <v>OK</v>
      </c>
      <c r="L326" s="98">
        <f t="shared" si="39"/>
        <v>4.7452669212643128E-2</v>
      </c>
      <c r="M326" s="107" t="str">
        <f t="shared" si="40"/>
        <v/>
      </c>
      <c r="N326" s="99" t="s">
        <v>953</v>
      </c>
      <c r="O326" s="99" t="s">
        <v>1867</v>
      </c>
    </row>
    <row r="327" spans="1:15" ht="15" x14ac:dyDescent="0.25">
      <c r="A327" s="40" t="s">
        <v>954</v>
      </c>
      <c r="B327" s="41" t="s">
        <v>955</v>
      </c>
      <c r="C327" s="40" t="s">
        <v>22</v>
      </c>
      <c r="D327" s="40" t="s">
        <v>1868</v>
      </c>
      <c r="E327" s="42" t="s">
        <v>50</v>
      </c>
      <c r="F327" s="43">
        <v>3</v>
      </c>
      <c r="G327" s="43">
        <v>65.790000000000006</v>
      </c>
      <c r="H327" s="43">
        <f t="shared" si="43"/>
        <v>83.2</v>
      </c>
      <c r="I327" s="43">
        <f t="shared" si="44"/>
        <v>249.6</v>
      </c>
      <c r="J327" s="97">
        <v>77.290000000000006</v>
      </c>
      <c r="K327" s="107" t="str">
        <f t="shared" ref="K327:K390" si="45">IF(G327&lt;=J327,"OK","ERRO")</f>
        <v>OK</v>
      </c>
      <c r="L327" s="98">
        <f t="shared" ref="L327:L390" si="46">1-(G327/J327)</f>
        <v>0.14879027041014359</v>
      </c>
      <c r="M327" s="107" t="str">
        <f t="shared" ref="M327:M390" si="47">IF(L327&gt;30%,"ERRO","")</f>
        <v/>
      </c>
      <c r="N327" s="99" t="s">
        <v>956</v>
      </c>
      <c r="O327" s="99" t="s">
        <v>1868</v>
      </c>
    </row>
    <row r="328" spans="1:15" ht="30" x14ac:dyDescent="0.25">
      <c r="A328" s="40" t="s">
        <v>957</v>
      </c>
      <c r="B328" s="41" t="s">
        <v>958</v>
      </c>
      <c r="C328" s="40" t="s">
        <v>30</v>
      </c>
      <c r="D328" s="40" t="s">
        <v>1869</v>
      </c>
      <c r="E328" s="42" t="s">
        <v>76</v>
      </c>
      <c r="F328" s="43">
        <v>6</v>
      </c>
      <c r="G328" s="43">
        <v>9.58</v>
      </c>
      <c r="H328" s="43">
        <f t="shared" si="43"/>
        <v>12.11</v>
      </c>
      <c r="I328" s="43">
        <f t="shared" si="44"/>
        <v>72.66</v>
      </c>
      <c r="J328" s="97">
        <v>11.15</v>
      </c>
      <c r="K328" s="107" t="str">
        <f t="shared" si="45"/>
        <v>OK</v>
      </c>
      <c r="L328" s="98">
        <f t="shared" si="46"/>
        <v>0.14080717488789241</v>
      </c>
      <c r="M328" s="107" t="str">
        <f t="shared" si="47"/>
        <v/>
      </c>
      <c r="N328" s="99" t="s">
        <v>959</v>
      </c>
      <c r="O328" s="99" t="s">
        <v>1869</v>
      </c>
    </row>
    <row r="329" spans="1:15" ht="38.25" x14ac:dyDescent="0.25">
      <c r="A329" s="40" t="s">
        <v>960</v>
      </c>
      <c r="B329" s="41" t="s">
        <v>961</v>
      </c>
      <c r="C329" s="40" t="s">
        <v>22</v>
      </c>
      <c r="D329" s="40" t="s">
        <v>1870</v>
      </c>
      <c r="E329" s="42" t="s">
        <v>50</v>
      </c>
      <c r="F329" s="43">
        <v>18</v>
      </c>
      <c r="G329" s="43">
        <v>7.66</v>
      </c>
      <c r="H329" s="43">
        <f t="shared" si="43"/>
        <v>9.68</v>
      </c>
      <c r="I329" s="43">
        <f t="shared" si="44"/>
        <v>174.24</v>
      </c>
      <c r="J329" s="97">
        <v>9.56</v>
      </c>
      <c r="K329" s="107" t="str">
        <f t="shared" si="45"/>
        <v>OK</v>
      </c>
      <c r="L329" s="98">
        <f t="shared" si="46"/>
        <v>0.19874476987447698</v>
      </c>
      <c r="M329" s="107" t="str">
        <f t="shared" si="47"/>
        <v/>
      </c>
      <c r="N329" s="99" t="s">
        <v>962</v>
      </c>
      <c r="O329" s="99" t="s">
        <v>1870</v>
      </c>
    </row>
    <row r="330" spans="1:15" ht="15" x14ac:dyDescent="0.25">
      <c r="A330" s="40" t="s">
        <v>963</v>
      </c>
      <c r="B330" s="41" t="s">
        <v>964</v>
      </c>
      <c r="C330" s="40" t="s">
        <v>22</v>
      </c>
      <c r="D330" s="40" t="s">
        <v>1871</v>
      </c>
      <c r="E330" s="42" t="s">
        <v>313</v>
      </c>
      <c r="F330" s="43">
        <v>6</v>
      </c>
      <c r="G330" s="43">
        <v>26.55</v>
      </c>
      <c r="H330" s="43">
        <f t="shared" si="43"/>
        <v>33.57</v>
      </c>
      <c r="I330" s="43">
        <f t="shared" si="44"/>
        <v>201.42</v>
      </c>
      <c r="J330" s="97">
        <v>28.78</v>
      </c>
      <c r="K330" s="107" t="str">
        <f t="shared" si="45"/>
        <v>OK</v>
      </c>
      <c r="L330" s="98">
        <f t="shared" si="46"/>
        <v>7.7484364141765072E-2</v>
      </c>
      <c r="M330" s="107" t="str">
        <f t="shared" si="47"/>
        <v/>
      </c>
      <c r="N330" s="99" t="s">
        <v>965</v>
      </c>
      <c r="O330" s="99" t="s">
        <v>1871</v>
      </c>
    </row>
    <row r="331" spans="1:15" ht="38.25" x14ac:dyDescent="0.25">
      <c r="A331" s="40" t="s">
        <v>966</v>
      </c>
      <c r="B331" s="41" t="s">
        <v>967</v>
      </c>
      <c r="C331" s="40" t="s">
        <v>30</v>
      </c>
      <c r="D331" s="40" t="s">
        <v>1872</v>
      </c>
      <c r="E331" s="42" t="s">
        <v>76</v>
      </c>
      <c r="F331" s="43">
        <v>1</v>
      </c>
      <c r="G331" s="43">
        <v>11979.62</v>
      </c>
      <c r="H331" s="43">
        <f t="shared" si="43"/>
        <v>15150.62</v>
      </c>
      <c r="I331" s="43">
        <f t="shared" si="44"/>
        <v>15150.62</v>
      </c>
      <c r="J331" s="97">
        <v>14088.26</v>
      </c>
      <c r="K331" s="107" t="str">
        <f t="shared" si="45"/>
        <v>OK</v>
      </c>
      <c r="L331" s="98">
        <f t="shared" si="46"/>
        <v>0.1496735579837396</v>
      </c>
      <c r="M331" s="107" t="str">
        <f t="shared" si="47"/>
        <v/>
      </c>
      <c r="N331" s="99" t="s">
        <v>968</v>
      </c>
      <c r="O331" s="99" t="s">
        <v>1872</v>
      </c>
    </row>
    <row r="332" spans="1:15" ht="15" x14ac:dyDescent="0.25">
      <c r="A332" s="37" t="s">
        <v>969</v>
      </c>
      <c r="B332" s="37"/>
      <c r="C332" s="37"/>
      <c r="D332" s="37" t="s">
        <v>970</v>
      </c>
      <c r="E332" s="37"/>
      <c r="F332" s="44"/>
      <c r="G332" s="45"/>
      <c r="H332" s="45"/>
      <c r="I332" s="44">
        <f>SUM(I333:I352)</f>
        <v>198626.30000000005</v>
      </c>
      <c r="J332" s="97">
        <v>0</v>
      </c>
      <c r="K332" s="107" t="str">
        <f t="shared" si="45"/>
        <v>OK</v>
      </c>
      <c r="L332" s="98"/>
      <c r="M332" s="107"/>
      <c r="N332" s="99" t="s">
        <v>970</v>
      </c>
      <c r="O332" s="99" t="s">
        <v>970</v>
      </c>
    </row>
    <row r="333" spans="1:15" ht="38.25" x14ac:dyDescent="0.25">
      <c r="A333" s="40" t="s">
        <v>971</v>
      </c>
      <c r="B333" s="41" t="s">
        <v>972</v>
      </c>
      <c r="C333" s="40" t="s">
        <v>30</v>
      </c>
      <c r="D333" s="40" t="s">
        <v>1873</v>
      </c>
      <c r="E333" s="42" t="s">
        <v>224</v>
      </c>
      <c r="F333" s="43">
        <v>206</v>
      </c>
      <c r="G333" s="43">
        <v>24.56</v>
      </c>
      <c r="H333" s="43">
        <f t="shared" ref="H333:H346" si="48">TRUNC(G333 * (1 + 26.47 / 100), 2)</f>
        <v>31.06</v>
      </c>
      <c r="I333" s="43">
        <f t="shared" ref="I333:I352" si="49">TRUNC(F333 * H333, 2)</f>
        <v>6398.36</v>
      </c>
      <c r="J333" s="97">
        <v>27.32</v>
      </c>
      <c r="K333" s="107" t="str">
        <f t="shared" si="45"/>
        <v>OK</v>
      </c>
      <c r="L333" s="98">
        <f t="shared" si="46"/>
        <v>0.10102489019033678</v>
      </c>
      <c r="M333" s="107" t="str">
        <f t="shared" si="47"/>
        <v/>
      </c>
      <c r="N333" s="99" t="s">
        <v>973</v>
      </c>
      <c r="O333" s="99" t="s">
        <v>1873</v>
      </c>
    </row>
    <row r="334" spans="1:15" ht="38.25" x14ac:dyDescent="0.25">
      <c r="A334" s="40" t="s">
        <v>974</v>
      </c>
      <c r="B334" s="41" t="s">
        <v>975</v>
      </c>
      <c r="C334" s="40" t="s">
        <v>30</v>
      </c>
      <c r="D334" s="40" t="s">
        <v>1874</v>
      </c>
      <c r="E334" s="42" t="s">
        <v>224</v>
      </c>
      <c r="F334" s="43">
        <v>102</v>
      </c>
      <c r="G334" s="43">
        <v>43.51</v>
      </c>
      <c r="H334" s="43">
        <f t="shared" si="48"/>
        <v>55.02</v>
      </c>
      <c r="I334" s="43">
        <f t="shared" si="49"/>
        <v>5612.04</v>
      </c>
      <c r="J334" s="97">
        <v>49.28</v>
      </c>
      <c r="K334" s="107" t="str">
        <f t="shared" si="45"/>
        <v>OK</v>
      </c>
      <c r="L334" s="98">
        <f t="shared" si="46"/>
        <v>0.11708603896103897</v>
      </c>
      <c r="M334" s="107" t="str">
        <f t="shared" si="47"/>
        <v/>
      </c>
      <c r="N334" s="99" t="s">
        <v>976</v>
      </c>
      <c r="O334" s="99" t="s">
        <v>1874</v>
      </c>
    </row>
    <row r="335" spans="1:15" ht="38.25" x14ac:dyDescent="0.25">
      <c r="A335" s="40" t="s">
        <v>977</v>
      </c>
      <c r="B335" s="41" t="s">
        <v>978</v>
      </c>
      <c r="C335" s="40" t="s">
        <v>30</v>
      </c>
      <c r="D335" s="40" t="s">
        <v>1875</v>
      </c>
      <c r="E335" s="42" t="s">
        <v>224</v>
      </c>
      <c r="F335" s="43">
        <v>206</v>
      </c>
      <c r="G335" s="43">
        <v>54.35</v>
      </c>
      <c r="H335" s="43">
        <f t="shared" si="48"/>
        <v>68.73</v>
      </c>
      <c r="I335" s="43">
        <f t="shared" si="49"/>
        <v>14158.38</v>
      </c>
      <c r="J335" s="97">
        <v>61.08</v>
      </c>
      <c r="K335" s="107" t="str">
        <f t="shared" si="45"/>
        <v>OK</v>
      </c>
      <c r="L335" s="98">
        <f t="shared" si="46"/>
        <v>0.11018336607727564</v>
      </c>
      <c r="M335" s="107" t="str">
        <f t="shared" si="47"/>
        <v/>
      </c>
      <c r="N335" s="99" t="s">
        <v>979</v>
      </c>
      <c r="O335" s="99" t="s">
        <v>1875</v>
      </c>
    </row>
    <row r="336" spans="1:15" ht="38.25" x14ac:dyDescent="0.25">
      <c r="A336" s="40" t="s">
        <v>980</v>
      </c>
      <c r="B336" s="41" t="s">
        <v>981</v>
      </c>
      <c r="C336" s="40" t="s">
        <v>30</v>
      </c>
      <c r="D336" s="40" t="s">
        <v>1876</v>
      </c>
      <c r="E336" s="42" t="s">
        <v>224</v>
      </c>
      <c r="F336" s="43">
        <v>35</v>
      </c>
      <c r="G336" s="43">
        <v>66.36</v>
      </c>
      <c r="H336" s="43">
        <f t="shared" si="48"/>
        <v>83.92</v>
      </c>
      <c r="I336" s="43">
        <f t="shared" si="49"/>
        <v>2937.2</v>
      </c>
      <c r="J336" s="97">
        <v>74.510000000000005</v>
      </c>
      <c r="K336" s="107" t="str">
        <f t="shared" si="45"/>
        <v>OK</v>
      </c>
      <c r="L336" s="98">
        <f t="shared" si="46"/>
        <v>0.10938129110186556</v>
      </c>
      <c r="M336" s="107" t="str">
        <f t="shared" si="47"/>
        <v/>
      </c>
      <c r="N336" s="99" t="s">
        <v>982</v>
      </c>
      <c r="O336" s="99" t="s">
        <v>1876</v>
      </c>
    </row>
    <row r="337" spans="1:15" ht="30" x14ac:dyDescent="0.25">
      <c r="A337" s="40" t="s">
        <v>983</v>
      </c>
      <c r="B337" s="41" t="s">
        <v>984</v>
      </c>
      <c r="C337" s="40" t="s">
        <v>82</v>
      </c>
      <c r="D337" s="40" t="s">
        <v>1877</v>
      </c>
      <c r="E337" s="42" t="s">
        <v>224</v>
      </c>
      <c r="F337" s="43">
        <v>67</v>
      </c>
      <c r="G337" s="43">
        <v>55.3</v>
      </c>
      <c r="H337" s="43">
        <f t="shared" si="48"/>
        <v>69.930000000000007</v>
      </c>
      <c r="I337" s="43">
        <f t="shared" si="49"/>
        <v>4685.3100000000004</v>
      </c>
      <c r="J337" s="97">
        <v>76.78</v>
      </c>
      <c r="K337" s="107" t="str">
        <f t="shared" si="45"/>
        <v>OK</v>
      </c>
      <c r="L337" s="98">
        <f t="shared" si="46"/>
        <v>0.27976035425892165</v>
      </c>
      <c r="M337" s="107" t="str">
        <f t="shared" si="47"/>
        <v/>
      </c>
      <c r="N337" s="99" t="s">
        <v>985</v>
      </c>
      <c r="O337" s="99" t="s">
        <v>1877</v>
      </c>
    </row>
    <row r="338" spans="1:15" ht="30" x14ac:dyDescent="0.25">
      <c r="A338" s="40" t="s">
        <v>986</v>
      </c>
      <c r="B338" s="41" t="s">
        <v>441</v>
      </c>
      <c r="C338" s="40" t="s">
        <v>30</v>
      </c>
      <c r="D338" s="40" t="s">
        <v>2056</v>
      </c>
      <c r="E338" s="42" t="s">
        <v>224</v>
      </c>
      <c r="F338" s="43">
        <v>290</v>
      </c>
      <c r="G338" s="43">
        <v>20.91</v>
      </c>
      <c r="H338" s="43">
        <f t="shared" si="48"/>
        <v>26.44</v>
      </c>
      <c r="I338" s="43">
        <f t="shared" si="49"/>
        <v>7667.6</v>
      </c>
      <c r="J338" s="97">
        <v>22.71</v>
      </c>
      <c r="K338" s="107" t="str">
        <f t="shared" si="45"/>
        <v>OK</v>
      </c>
      <c r="L338" s="98">
        <f t="shared" si="46"/>
        <v>7.9260237780713338E-2</v>
      </c>
      <c r="M338" s="107" t="str">
        <f t="shared" si="47"/>
        <v/>
      </c>
      <c r="N338" s="99" t="s">
        <v>442</v>
      </c>
      <c r="O338" s="99" t="s">
        <v>1878</v>
      </c>
    </row>
    <row r="339" spans="1:15" ht="30" x14ac:dyDescent="0.25">
      <c r="A339" s="40" t="s">
        <v>987</v>
      </c>
      <c r="B339" s="41" t="s">
        <v>492</v>
      </c>
      <c r="C339" s="40" t="s">
        <v>30</v>
      </c>
      <c r="D339" s="40" t="s">
        <v>493</v>
      </c>
      <c r="E339" s="42" t="s">
        <v>76</v>
      </c>
      <c r="F339" s="43">
        <v>23</v>
      </c>
      <c r="G339" s="43">
        <v>6.23</v>
      </c>
      <c r="H339" s="43">
        <f t="shared" si="48"/>
        <v>7.87</v>
      </c>
      <c r="I339" s="43">
        <f t="shared" si="49"/>
        <v>181.01</v>
      </c>
      <c r="J339" s="97">
        <v>6.91</v>
      </c>
      <c r="K339" s="107" t="str">
        <f t="shared" si="45"/>
        <v>OK</v>
      </c>
      <c r="L339" s="98">
        <f t="shared" si="46"/>
        <v>9.8408104196816115E-2</v>
      </c>
      <c r="M339" s="107" t="str">
        <f t="shared" si="47"/>
        <v/>
      </c>
      <c r="N339" s="99" t="s">
        <v>493</v>
      </c>
      <c r="O339" s="99" t="s">
        <v>1738</v>
      </c>
    </row>
    <row r="340" spans="1:15" ht="30" x14ac:dyDescent="0.25">
      <c r="A340" s="40" t="s">
        <v>988</v>
      </c>
      <c r="B340" s="41" t="s">
        <v>989</v>
      </c>
      <c r="C340" s="40" t="s">
        <v>30</v>
      </c>
      <c r="D340" s="40" t="s">
        <v>990</v>
      </c>
      <c r="E340" s="42" t="s">
        <v>76</v>
      </c>
      <c r="F340" s="43">
        <v>74</v>
      </c>
      <c r="G340" s="43">
        <v>12.47</v>
      </c>
      <c r="H340" s="43">
        <f t="shared" si="48"/>
        <v>15.77</v>
      </c>
      <c r="I340" s="43">
        <f t="shared" si="49"/>
        <v>1166.98</v>
      </c>
      <c r="J340" s="97">
        <v>13.85</v>
      </c>
      <c r="K340" s="107" t="str">
        <f t="shared" si="45"/>
        <v>OK</v>
      </c>
      <c r="L340" s="98">
        <f t="shared" si="46"/>
        <v>9.9638989169675063E-2</v>
      </c>
      <c r="M340" s="107" t="str">
        <f t="shared" si="47"/>
        <v/>
      </c>
      <c r="N340" s="99" t="s">
        <v>990</v>
      </c>
      <c r="O340" s="99" t="s">
        <v>990</v>
      </c>
    </row>
    <row r="341" spans="1:15" ht="30" x14ac:dyDescent="0.25">
      <c r="A341" s="40" t="s">
        <v>991</v>
      </c>
      <c r="B341" s="41" t="s">
        <v>992</v>
      </c>
      <c r="C341" s="40" t="s">
        <v>30</v>
      </c>
      <c r="D341" s="40" t="s">
        <v>993</v>
      </c>
      <c r="E341" s="42" t="s">
        <v>76</v>
      </c>
      <c r="F341" s="43">
        <v>42</v>
      </c>
      <c r="G341" s="43">
        <v>9.7200000000000006</v>
      </c>
      <c r="H341" s="43">
        <f t="shared" si="48"/>
        <v>12.29</v>
      </c>
      <c r="I341" s="43">
        <f t="shared" si="49"/>
        <v>516.17999999999995</v>
      </c>
      <c r="J341" s="97">
        <v>10.73</v>
      </c>
      <c r="K341" s="107" t="str">
        <f t="shared" si="45"/>
        <v>OK</v>
      </c>
      <c r="L341" s="98">
        <f t="shared" si="46"/>
        <v>9.4128611369990622E-2</v>
      </c>
      <c r="M341" s="107" t="str">
        <f t="shared" si="47"/>
        <v/>
      </c>
      <c r="N341" s="99" t="s">
        <v>993</v>
      </c>
      <c r="O341" s="99" t="s">
        <v>993</v>
      </c>
    </row>
    <row r="342" spans="1:15" ht="30" x14ac:dyDescent="0.25">
      <c r="A342" s="40" t="s">
        <v>994</v>
      </c>
      <c r="B342" s="41" t="s">
        <v>995</v>
      </c>
      <c r="C342" s="40" t="s">
        <v>22</v>
      </c>
      <c r="D342" s="40" t="s">
        <v>2057</v>
      </c>
      <c r="E342" s="42" t="s">
        <v>313</v>
      </c>
      <c r="F342" s="43">
        <v>241</v>
      </c>
      <c r="G342" s="43">
        <v>11.66</v>
      </c>
      <c r="H342" s="43">
        <f t="shared" si="48"/>
        <v>14.74</v>
      </c>
      <c r="I342" s="43">
        <f t="shared" si="49"/>
        <v>3552.34</v>
      </c>
      <c r="J342" s="97">
        <v>11.86</v>
      </c>
      <c r="K342" s="107" t="str">
        <f t="shared" si="45"/>
        <v>OK</v>
      </c>
      <c r="L342" s="98">
        <f t="shared" si="46"/>
        <v>1.6863406408094361E-2</v>
      </c>
      <c r="M342" s="107" t="str">
        <f t="shared" si="47"/>
        <v/>
      </c>
      <c r="N342" s="99" t="s">
        <v>996</v>
      </c>
      <c r="O342" s="99" t="s">
        <v>1879</v>
      </c>
    </row>
    <row r="343" spans="1:15" ht="25.5" x14ac:dyDescent="0.25">
      <c r="A343" s="40" t="s">
        <v>997</v>
      </c>
      <c r="B343" s="41" t="s">
        <v>998</v>
      </c>
      <c r="C343" s="40" t="s">
        <v>22</v>
      </c>
      <c r="D343" s="40" t="s">
        <v>1880</v>
      </c>
      <c r="E343" s="42" t="s">
        <v>224</v>
      </c>
      <c r="F343" s="43">
        <v>35</v>
      </c>
      <c r="G343" s="43">
        <v>14.99</v>
      </c>
      <c r="H343" s="43">
        <f t="shared" si="48"/>
        <v>18.95</v>
      </c>
      <c r="I343" s="43">
        <f t="shared" si="49"/>
        <v>663.25</v>
      </c>
      <c r="J343" s="97">
        <v>16.399999999999999</v>
      </c>
      <c r="K343" s="107" t="str">
        <f t="shared" si="45"/>
        <v>OK</v>
      </c>
      <c r="L343" s="98">
        <f t="shared" si="46"/>
        <v>8.5975609756097415E-2</v>
      </c>
      <c r="M343" s="107" t="str">
        <f t="shared" si="47"/>
        <v/>
      </c>
      <c r="N343" s="99" t="s">
        <v>999</v>
      </c>
      <c r="O343" s="99" t="s">
        <v>1880</v>
      </c>
    </row>
    <row r="344" spans="1:15" ht="25.5" x14ac:dyDescent="0.25">
      <c r="A344" s="40" t="s">
        <v>1000</v>
      </c>
      <c r="B344" s="41" t="s">
        <v>1001</v>
      </c>
      <c r="C344" s="40" t="s">
        <v>22</v>
      </c>
      <c r="D344" s="40" t="s">
        <v>1881</v>
      </c>
      <c r="E344" s="42" t="s">
        <v>313</v>
      </c>
      <c r="F344" s="43">
        <v>32</v>
      </c>
      <c r="G344" s="43">
        <v>21.46</v>
      </c>
      <c r="H344" s="43">
        <f t="shared" si="48"/>
        <v>27.14</v>
      </c>
      <c r="I344" s="43">
        <f t="shared" si="49"/>
        <v>868.48</v>
      </c>
      <c r="J344" s="97">
        <v>26.69</v>
      </c>
      <c r="K344" s="107" t="str">
        <f t="shared" si="45"/>
        <v>OK</v>
      </c>
      <c r="L344" s="98">
        <f t="shared" si="46"/>
        <v>0.1959535406519296</v>
      </c>
      <c r="M344" s="107" t="str">
        <f t="shared" si="47"/>
        <v/>
      </c>
      <c r="N344" s="99" t="s">
        <v>1002</v>
      </c>
      <c r="O344" s="99" t="s">
        <v>1881</v>
      </c>
    </row>
    <row r="345" spans="1:15" ht="15" x14ac:dyDescent="0.25">
      <c r="A345" s="40" t="s">
        <v>1003</v>
      </c>
      <c r="B345" s="41" t="s">
        <v>1004</v>
      </c>
      <c r="C345" s="40" t="s">
        <v>22</v>
      </c>
      <c r="D345" s="40" t="s">
        <v>1882</v>
      </c>
      <c r="E345" s="42" t="s">
        <v>50</v>
      </c>
      <c r="F345" s="43">
        <v>32</v>
      </c>
      <c r="G345" s="43">
        <v>395.16</v>
      </c>
      <c r="H345" s="43">
        <f t="shared" si="48"/>
        <v>499.75</v>
      </c>
      <c r="I345" s="43">
        <f t="shared" si="49"/>
        <v>15992</v>
      </c>
      <c r="J345" s="97">
        <v>492.16</v>
      </c>
      <c r="K345" s="107" t="str">
        <f t="shared" si="45"/>
        <v>OK</v>
      </c>
      <c r="L345" s="98">
        <f t="shared" si="46"/>
        <v>0.19709037711313393</v>
      </c>
      <c r="M345" s="107" t="str">
        <f t="shared" si="47"/>
        <v/>
      </c>
      <c r="N345" s="99" t="s">
        <v>1005</v>
      </c>
      <c r="O345" s="99" t="s">
        <v>1882</v>
      </c>
    </row>
    <row r="346" spans="1:15" ht="15" x14ac:dyDescent="0.25">
      <c r="A346" s="40" t="s">
        <v>1006</v>
      </c>
      <c r="B346" s="41" t="s">
        <v>1007</v>
      </c>
      <c r="C346" s="40" t="s">
        <v>22</v>
      </c>
      <c r="D346" s="40" t="s">
        <v>1883</v>
      </c>
      <c r="E346" s="42" t="s">
        <v>50</v>
      </c>
      <c r="F346" s="43">
        <v>8</v>
      </c>
      <c r="G346" s="43">
        <v>730.27</v>
      </c>
      <c r="H346" s="43">
        <f t="shared" si="48"/>
        <v>923.57</v>
      </c>
      <c r="I346" s="43">
        <f t="shared" si="49"/>
        <v>7388.56</v>
      </c>
      <c r="J346" s="97">
        <v>803.52</v>
      </c>
      <c r="K346" s="107" t="str">
        <f t="shared" si="45"/>
        <v>OK</v>
      </c>
      <c r="L346" s="98">
        <f t="shared" si="46"/>
        <v>9.116138988450817E-2</v>
      </c>
      <c r="M346" s="107" t="str">
        <f t="shared" si="47"/>
        <v/>
      </c>
      <c r="N346" s="99" t="s">
        <v>1592</v>
      </c>
      <c r="O346" s="99" t="s">
        <v>1883</v>
      </c>
    </row>
    <row r="347" spans="1:15" ht="30" x14ac:dyDescent="0.25">
      <c r="A347" s="40" t="s">
        <v>1009</v>
      </c>
      <c r="B347" s="41" t="s">
        <v>1010</v>
      </c>
      <c r="C347" s="40" t="s">
        <v>30</v>
      </c>
      <c r="D347" s="40" t="s">
        <v>1884</v>
      </c>
      <c r="E347" s="42" t="s">
        <v>76</v>
      </c>
      <c r="F347" s="43">
        <v>5</v>
      </c>
      <c r="G347" s="43">
        <v>1260.57</v>
      </c>
      <c r="H347" s="43">
        <f>TRUNC(G347 * (1 + 18.68 / 100), 2)</f>
        <v>1496.04</v>
      </c>
      <c r="I347" s="43">
        <f t="shared" si="49"/>
        <v>7480.2</v>
      </c>
      <c r="J347" s="97">
        <v>1462.57</v>
      </c>
      <c r="K347" s="107" t="str">
        <f t="shared" si="45"/>
        <v>OK</v>
      </c>
      <c r="L347" s="98">
        <f t="shared" si="46"/>
        <v>0.13811304758062859</v>
      </c>
      <c r="M347" s="107" t="str">
        <f t="shared" si="47"/>
        <v/>
      </c>
      <c r="N347" s="99" t="s">
        <v>1011</v>
      </c>
      <c r="O347" s="99" t="s">
        <v>1884</v>
      </c>
    </row>
    <row r="348" spans="1:15" ht="30" x14ac:dyDescent="0.25">
      <c r="A348" s="40" t="s">
        <v>1012</v>
      </c>
      <c r="B348" s="41" t="s">
        <v>1013</v>
      </c>
      <c r="C348" s="40" t="s">
        <v>30</v>
      </c>
      <c r="D348" s="40" t="s">
        <v>1885</v>
      </c>
      <c r="E348" s="42" t="s">
        <v>76</v>
      </c>
      <c r="F348" s="43">
        <v>17</v>
      </c>
      <c r="G348" s="43">
        <v>1642.9349999999999</v>
      </c>
      <c r="H348" s="43">
        <f t="shared" ref="H348:H352" si="50">TRUNC(G348 * (1 + 18.68 / 100), 2)</f>
        <v>1949.83</v>
      </c>
      <c r="I348" s="43">
        <f t="shared" si="49"/>
        <v>33147.11</v>
      </c>
      <c r="J348" s="97">
        <v>1846.83</v>
      </c>
      <c r="K348" s="107" t="str">
        <f t="shared" si="45"/>
        <v>OK</v>
      </c>
      <c r="L348" s="98">
        <f t="shared" si="46"/>
        <v>0.11040269001478209</v>
      </c>
      <c r="M348" s="107" t="str">
        <f t="shared" si="47"/>
        <v/>
      </c>
      <c r="N348" s="99" t="s">
        <v>1014</v>
      </c>
      <c r="O348" s="99" t="s">
        <v>1885</v>
      </c>
    </row>
    <row r="349" spans="1:15" ht="30" x14ac:dyDescent="0.25">
      <c r="A349" s="40" t="s">
        <v>1015</v>
      </c>
      <c r="B349" s="41" t="s">
        <v>1016</v>
      </c>
      <c r="C349" s="40" t="s">
        <v>30</v>
      </c>
      <c r="D349" s="40" t="s">
        <v>1886</v>
      </c>
      <c r="E349" s="42" t="s">
        <v>76</v>
      </c>
      <c r="F349" s="43">
        <v>6</v>
      </c>
      <c r="G349" s="43">
        <v>2117.337</v>
      </c>
      <c r="H349" s="43">
        <f t="shared" si="50"/>
        <v>2512.85</v>
      </c>
      <c r="I349" s="43">
        <f t="shared" si="49"/>
        <v>15077.1</v>
      </c>
      <c r="J349" s="97">
        <v>2456.5300000000002</v>
      </c>
      <c r="K349" s="107" t="str">
        <f t="shared" si="45"/>
        <v>OK</v>
      </c>
      <c r="L349" s="98">
        <f t="shared" si="46"/>
        <v>0.138078102038241</v>
      </c>
      <c r="M349" s="107" t="str">
        <f t="shared" si="47"/>
        <v/>
      </c>
      <c r="N349" s="99" t="s">
        <v>1017</v>
      </c>
      <c r="O349" s="99" t="s">
        <v>1886</v>
      </c>
    </row>
    <row r="350" spans="1:15" ht="30" x14ac:dyDescent="0.25">
      <c r="A350" s="40" t="s">
        <v>1018</v>
      </c>
      <c r="B350" s="41" t="s">
        <v>1019</v>
      </c>
      <c r="C350" s="40" t="s">
        <v>30</v>
      </c>
      <c r="D350" s="40" t="s">
        <v>1887</v>
      </c>
      <c r="E350" s="42" t="s">
        <v>76</v>
      </c>
      <c r="F350" s="43">
        <v>4</v>
      </c>
      <c r="G350" s="43">
        <v>2773.43</v>
      </c>
      <c r="H350" s="43">
        <f t="shared" si="50"/>
        <v>3291.5</v>
      </c>
      <c r="I350" s="43">
        <f t="shared" si="49"/>
        <v>13166</v>
      </c>
      <c r="J350" s="97">
        <v>3217.84</v>
      </c>
      <c r="K350" s="107" t="str">
        <f t="shared" si="45"/>
        <v>OK</v>
      </c>
      <c r="L350" s="98">
        <f t="shared" si="46"/>
        <v>0.13810817194142666</v>
      </c>
      <c r="M350" s="107" t="str">
        <f t="shared" si="47"/>
        <v/>
      </c>
      <c r="N350" s="99" t="s">
        <v>1020</v>
      </c>
      <c r="O350" s="99" t="s">
        <v>1887</v>
      </c>
    </row>
    <row r="351" spans="1:15" ht="30" x14ac:dyDescent="0.25">
      <c r="A351" s="40" t="s">
        <v>1021</v>
      </c>
      <c r="B351" s="41" t="s">
        <v>1022</v>
      </c>
      <c r="C351" s="40" t="s">
        <v>30</v>
      </c>
      <c r="D351" s="40" t="s">
        <v>2058</v>
      </c>
      <c r="E351" s="42" t="s">
        <v>76</v>
      </c>
      <c r="F351" s="43">
        <v>4</v>
      </c>
      <c r="G351" s="43">
        <v>5521.28</v>
      </c>
      <c r="H351" s="43">
        <f t="shared" si="50"/>
        <v>6552.65</v>
      </c>
      <c r="I351" s="43">
        <f t="shared" si="49"/>
        <v>26210.6</v>
      </c>
      <c r="J351" s="97">
        <v>6405.99</v>
      </c>
      <c r="K351" s="107" t="str">
        <f t="shared" si="45"/>
        <v>OK</v>
      </c>
      <c r="L351" s="98">
        <f t="shared" si="46"/>
        <v>0.13810667828079659</v>
      </c>
      <c r="M351" s="107" t="str">
        <f t="shared" si="47"/>
        <v/>
      </c>
      <c r="N351" s="99" t="s">
        <v>1023</v>
      </c>
      <c r="O351" s="99" t="s">
        <v>1888</v>
      </c>
    </row>
    <row r="352" spans="1:15" ht="30" x14ac:dyDescent="0.25">
      <c r="A352" s="40" t="s">
        <v>1024</v>
      </c>
      <c r="B352" s="41" t="s">
        <v>1025</v>
      </c>
      <c r="C352" s="40" t="s">
        <v>30</v>
      </c>
      <c r="D352" s="40" t="s">
        <v>2059</v>
      </c>
      <c r="E352" s="42" t="s">
        <v>76</v>
      </c>
      <c r="F352" s="43">
        <v>4</v>
      </c>
      <c r="G352" s="43">
        <v>6689.76</v>
      </c>
      <c r="H352" s="43">
        <f t="shared" si="50"/>
        <v>7939.4</v>
      </c>
      <c r="I352" s="43">
        <f t="shared" si="49"/>
        <v>31757.599999999999</v>
      </c>
      <c r="J352" s="97">
        <v>7761.7</v>
      </c>
      <c r="K352" s="107" t="str">
        <f t="shared" si="45"/>
        <v>OK</v>
      </c>
      <c r="L352" s="98">
        <f t="shared" si="46"/>
        <v>0.13810634268265964</v>
      </c>
      <c r="M352" s="107" t="str">
        <f t="shared" si="47"/>
        <v/>
      </c>
      <c r="N352" s="99" t="s">
        <v>1026</v>
      </c>
      <c r="O352" s="99" t="s">
        <v>1889</v>
      </c>
    </row>
    <row r="353" spans="1:15" ht="15" x14ac:dyDescent="0.25">
      <c r="A353" s="37" t="s">
        <v>1027</v>
      </c>
      <c r="B353" s="37"/>
      <c r="C353" s="37"/>
      <c r="D353" s="37" t="s">
        <v>1028</v>
      </c>
      <c r="E353" s="37"/>
      <c r="F353" s="44"/>
      <c r="G353" s="45"/>
      <c r="H353" s="45"/>
      <c r="I353" s="44">
        <f>SUM(I354:I398)</f>
        <v>168065.29999999996</v>
      </c>
      <c r="J353" s="97">
        <v>0</v>
      </c>
      <c r="K353" s="107" t="str">
        <f t="shared" si="45"/>
        <v>OK</v>
      </c>
      <c r="L353" s="98"/>
      <c r="M353" s="107"/>
      <c r="N353" s="99" t="s">
        <v>1028</v>
      </c>
      <c r="O353" s="99" t="s">
        <v>1028</v>
      </c>
    </row>
    <row r="354" spans="1:15" ht="30" x14ac:dyDescent="0.25">
      <c r="A354" s="40" t="s">
        <v>1029</v>
      </c>
      <c r="B354" s="41" t="s">
        <v>1030</v>
      </c>
      <c r="C354" s="40" t="s">
        <v>22</v>
      </c>
      <c r="D354" s="40" t="s">
        <v>1890</v>
      </c>
      <c r="E354" s="42" t="s">
        <v>50</v>
      </c>
      <c r="F354" s="43">
        <v>2</v>
      </c>
      <c r="G354" s="43">
        <v>522.77</v>
      </c>
      <c r="H354" s="43">
        <f t="shared" ref="H354:H398" si="51">TRUNC(G354 * (1 + 26.47 / 100), 2)</f>
        <v>661.14</v>
      </c>
      <c r="I354" s="43">
        <f t="shared" ref="I354:I398" si="52">TRUNC(F354 * H354, 2)</f>
        <v>1322.28</v>
      </c>
      <c r="J354" s="97">
        <v>643.82000000000005</v>
      </c>
      <c r="K354" s="107" t="str">
        <f t="shared" si="45"/>
        <v>OK</v>
      </c>
      <c r="L354" s="98">
        <f t="shared" si="46"/>
        <v>0.18801839023329514</v>
      </c>
      <c r="M354" s="107" t="str">
        <f t="shared" si="47"/>
        <v/>
      </c>
      <c r="N354" s="99" t="s">
        <v>1031</v>
      </c>
      <c r="O354" s="99" t="s">
        <v>1890</v>
      </c>
    </row>
    <row r="355" spans="1:15" ht="25.5" x14ac:dyDescent="0.25">
      <c r="A355" s="40" t="s">
        <v>1032</v>
      </c>
      <c r="B355" s="41" t="s">
        <v>1033</v>
      </c>
      <c r="C355" s="40" t="s">
        <v>30</v>
      </c>
      <c r="D355" s="40" t="s">
        <v>1891</v>
      </c>
      <c r="E355" s="42" t="s">
        <v>224</v>
      </c>
      <c r="F355" s="43">
        <v>8250</v>
      </c>
      <c r="G355" s="43">
        <v>1.68</v>
      </c>
      <c r="H355" s="43">
        <f t="shared" si="51"/>
        <v>2.12</v>
      </c>
      <c r="I355" s="43">
        <f t="shared" si="52"/>
        <v>17490</v>
      </c>
      <c r="J355" s="97">
        <v>2.09</v>
      </c>
      <c r="K355" s="107" t="str">
        <f t="shared" si="45"/>
        <v>OK</v>
      </c>
      <c r="L355" s="98">
        <f t="shared" si="46"/>
        <v>0.19617224880382778</v>
      </c>
      <c r="M355" s="107" t="str">
        <f t="shared" si="47"/>
        <v/>
      </c>
      <c r="N355" s="99" t="s">
        <v>1034</v>
      </c>
      <c r="O355" s="99" t="s">
        <v>1891</v>
      </c>
    </row>
    <row r="356" spans="1:15" ht="15" x14ac:dyDescent="0.25">
      <c r="A356" s="40" t="s">
        <v>1035</v>
      </c>
      <c r="B356" s="41" t="s">
        <v>1036</v>
      </c>
      <c r="C356" s="40" t="s">
        <v>22</v>
      </c>
      <c r="D356" s="40" t="s">
        <v>1892</v>
      </c>
      <c r="E356" s="42" t="s">
        <v>50</v>
      </c>
      <c r="F356" s="43">
        <v>29</v>
      </c>
      <c r="G356" s="43">
        <v>4.41</v>
      </c>
      <c r="H356" s="43">
        <f t="shared" si="51"/>
        <v>5.57</v>
      </c>
      <c r="I356" s="43">
        <f t="shared" si="52"/>
        <v>161.53</v>
      </c>
      <c r="J356" s="97">
        <v>5.24</v>
      </c>
      <c r="K356" s="107" t="str">
        <f t="shared" si="45"/>
        <v>OK</v>
      </c>
      <c r="L356" s="98">
        <f t="shared" si="46"/>
        <v>0.15839694656488545</v>
      </c>
      <c r="M356" s="107" t="str">
        <f t="shared" si="47"/>
        <v/>
      </c>
      <c r="N356" s="99" t="s">
        <v>1037</v>
      </c>
      <c r="O356" s="99" t="s">
        <v>1892</v>
      </c>
    </row>
    <row r="357" spans="1:15" ht="30" x14ac:dyDescent="0.25">
      <c r="A357" s="40" t="s">
        <v>1038</v>
      </c>
      <c r="B357" s="41" t="s">
        <v>673</v>
      </c>
      <c r="C357" s="40" t="s">
        <v>30</v>
      </c>
      <c r="D357" s="40" t="s">
        <v>1893</v>
      </c>
      <c r="E357" s="42" t="s">
        <v>76</v>
      </c>
      <c r="F357" s="43">
        <v>29</v>
      </c>
      <c r="G357" s="43">
        <v>6.5</v>
      </c>
      <c r="H357" s="43">
        <f t="shared" si="51"/>
        <v>8.2200000000000006</v>
      </c>
      <c r="I357" s="43">
        <f t="shared" si="52"/>
        <v>238.38</v>
      </c>
      <c r="J357" s="97">
        <v>7.37</v>
      </c>
      <c r="K357" s="107" t="str">
        <f t="shared" si="45"/>
        <v>OK</v>
      </c>
      <c r="L357" s="98">
        <f t="shared" si="46"/>
        <v>0.11804613297150612</v>
      </c>
      <c r="M357" s="107" t="str">
        <f t="shared" si="47"/>
        <v/>
      </c>
      <c r="N357" s="99" t="s">
        <v>674</v>
      </c>
      <c r="O357" s="99" t="s">
        <v>1893</v>
      </c>
    </row>
    <row r="358" spans="1:15" ht="38.25" x14ac:dyDescent="0.25">
      <c r="A358" s="40" t="s">
        <v>1039</v>
      </c>
      <c r="B358" s="41" t="s">
        <v>1040</v>
      </c>
      <c r="C358" s="40" t="s">
        <v>30</v>
      </c>
      <c r="D358" s="40" t="s">
        <v>1894</v>
      </c>
      <c r="E358" s="42" t="s">
        <v>76</v>
      </c>
      <c r="F358" s="43">
        <v>5</v>
      </c>
      <c r="G358" s="43">
        <v>8.89</v>
      </c>
      <c r="H358" s="43">
        <f t="shared" si="51"/>
        <v>11.24</v>
      </c>
      <c r="I358" s="43">
        <f t="shared" si="52"/>
        <v>56.2</v>
      </c>
      <c r="J358" s="97">
        <v>10.46</v>
      </c>
      <c r="K358" s="107" t="str">
        <f t="shared" si="45"/>
        <v>OK</v>
      </c>
      <c r="L358" s="98">
        <f t="shared" si="46"/>
        <v>0.15009560229445507</v>
      </c>
      <c r="M358" s="107" t="str">
        <f t="shared" si="47"/>
        <v/>
      </c>
      <c r="N358" s="99" t="s">
        <v>1041</v>
      </c>
      <c r="O358" s="99" t="s">
        <v>1894</v>
      </c>
    </row>
    <row r="359" spans="1:15" ht="15" x14ac:dyDescent="0.25">
      <c r="A359" s="40" t="s">
        <v>1042</v>
      </c>
      <c r="B359" s="41" t="s">
        <v>1043</v>
      </c>
      <c r="C359" s="40" t="s">
        <v>22</v>
      </c>
      <c r="D359" s="40" t="s">
        <v>1895</v>
      </c>
      <c r="E359" s="42" t="s">
        <v>50</v>
      </c>
      <c r="F359" s="43">
        <v>88</v>
      </c>
      <c r="G359" s="43">
        <v>44.79</v>
      </c>
      <c r="H359" s="43">
        <f t="shared" si="51"/>
        <v>56.64</v>
      </c>
      <c r="I359" s="43">
        <f t="shared" si="52"/>
        <v>4984.32</v>
      </c>
      <c r="J359" s="97">
        <v>55.73</v>
      </c>
      <c r="K359" s="107" t="str">
        <f t="shared" si="45"/>
        <v>OK</v>
      </c>
      <c r="L359" s="98">
        <f t="shared" si="46"/>
        <v>0.19630360667504032</v>
      </c>
      <c r="M359" s="107" t="str">
        <f t="shared" si="47"/>
        <v/>
      </c>
      <c r="N359" s="99" t="s">
        <v>1044</v>
      </c>
      <c r="O359" s="99" t="s">
        <v>1895</v>
      </c>
    </row>
    <row r="360" spans="1:15" ht="25.5" x14ac:dyDescent="0.25">
      <c r="A360" s="40" t="s">
        <v>1045</v>
      </c>
      <c r="B360" s="41" t="s">
        <v>1046</v>
      </c>
      <c r="C360" s="40" t="s">
        <v>22</v>
      </c>
      <c r="D360" s="40" t="s">
        <v>1896</v>
      </c>
      <c r="E360" s="42" t="s">
        <v>50</v>
      </c>
      <c r="F360" s="43">
        <v>56</v>
      </c>
      <c r="G360" s="43">
        <v>76.739999999999995</v>
      </c>
      <c r="H360" s="43">
        <f t="shared" si="51"/>
        <v>97.05</v>
      </c>
      <c r="I360" s="43">
        <f t="shared" si="52"/>
        <v>5434.8</v>
      </c>
      <c r="J360" s="97">
        <v>95.43</v>
      </c>
      <c r="K360" s="107" t="str">
        <f t="shared" si="45"/>
        <v>OK</v>
      </c>
      <c r="L360" s="98">
        <f t="shared" si="46"/>
        <v>0.19585036152153423</v>
      </c>
      <c r="M360" s="107" t="str">
        <f t="shared" si="47"/>
        <v/>
      </c>
      <c r="N360" s="99" t="s">
        <v>1047</v>
      </c>
      <c r="O360" s="99" t="s">
        <v>1896</v>
      </c>
    </row>
    <row r="361" spans="1:15" ht="30" x14ac:dyDescent="0.25">
      <c r="A361" s="40" t="s">
        <v>1048</v>
      </c>
      <c r="B361" s="41" t="s">
        <v>727</v>
      </c>
      <c r="C361" s="40" t="s">
        <v>30</v>
      </c>
      <c r="D361" s="40" t="s">
        <v>1809</v>
      </c>
      <c r="E361" s="42" t="s">
        <v>76</v>
      </c>
      <c r="F361" s="43">
        <v>3</v>
      </c>
      <c r="G361" s="43">
        <v>130.9</v>
      </c>
      <c r="H361" s="43">
        <f t="shared" si="51"/>
        <v>165.54</v>
      </c>
      <c r="I361" s="43">
        <f t="shared" si="52"/>
        <v>496.62</v>
      </c>
      <c r="J361" s="97">
        <v>145.44999999999999</v>
      </c>
      <c r="K361" s="107" t="str">
        <f t="shared" si="45"/>
        <v>OK</v>
      </c>
      <c r="L361" s="98">
        <f t="shared" si="46"/>
        <v>0.10003437607425225</v>
      </c>
      <c r="M361" s="107" t="str">
        <f t="shared" si="47"/>
        <v/>
      </c>
      <c r="N361" s="99" t="s">
        <v>728</v>
      </c>
      <c r="O361" s="99" t="s">
        <v>1897</v>
      </c>
    </row>
    <row r="362" spans="1:15" ht="51" x14ac:dyDescent="0.25">
      <c r="A362" s="40" t="s">
        <v>1049</v>
      </c>
      <c r="B362" s="41" t="s">
        <v>1050</v>
      </c>
      <c r="C362" s="40" t="s">
        <v>30</v>
      </c>
      <c r="D362" s="40" t="s">
        <v>1898</v>
      </c>
      <c r="E362" s="42" t="s">
        <v>224</v>
      </c>
      <c r="F362" s="43">
        <v>40</v>
      </c>
      <c r="G362" s="43">
        <v>6.8</v>
      </c>
      <c r="H362" s="43">
        <f t="shared" si="51"/>
        <v>8.59</v>
      </c>
      <c r="I362" s="43">
        <f t="shared" si="52"/>
        <v>343.6</v>
      </c>
      <c r="J362" s="97">
        <v>7.47</v>
      </c>
      <c r="K362" s="107" t="str">
        <f t="shared" si="45"/>
        <v>OK</v>
      </c>
      <c r="L362" s="98">
        <f t="shared" si="46"/>
        <v>8.9692101740294516E-2</v>
      </c>
      <c r="M362" s="107" t="str">
        <f t="shared" si="47"/>
        <v/>
      </c>
      <c r="N362" s="99" t="s">
        <v>1051</v>
      </c>
      <c r="O362" s="99" t="s">
        <v>1898</v>
      </c>
    </row>
    <row r="363" spans="1:15" ht="38.25" x14ac:dyDescent="0.25">
      <c r="A363" s="40" t="s">
        <v>1052</v>
      </c>
      <c r="B363" s="41" t="s">
        <v>796</v>
      </c>
      <c r="C363" s="40" t="s">
        <v>30</v>
      </c>
      <c r="D363" s="40" t="s">
        <v>1899</v>
      </c>
      <c r="E363" s="42" t="s">
        <v>224</v>
      </c>
      <c r="F363" s="43">
        <v>110</v>
      </c>
      <c r="G363" s="43">
        <v>9.58</v>
      </c>
      <c r="H363" s="43">
        <f t="shared" si="51"/>
        <v>12.11</v>
      </c>
      <c r="I363" s="43">
        <f t="shared" si="52"/>
        <v>1332.1</v>
      </c>
      <c r="J363" s="97">
        <v>10.79</v>
      </c>
      <c r="K363" s="107" t="str">
        <f t="shared" si="45"/>
        <v>OK</v>
      </c>
      <c r="L363" s="98">
        <f t="shared" si="46"/>
        <v>0.11214087117701566</v>
      </c>
      <c r="M363" s="107" t="str">
        <f t="shared" si="47"/>
        <v/>
      </c>
      <c r="N363" s="99" t="s">
        <v>797</v>
      </c>
      <c r="O363" s="99" t="s">
        <v>1899</v>
      </c>
    </row>
    <row r="364" spans="1:15" ht="51" x14ac:dyDescent="0.25">
      <c r="A364" s="40" t="s">
        <v>1053</v>
      </c>
      <c r="B364" s="41" t="s">
        <v>802</v>
      </c>
      <c r="C364" s="40" t="s">
        <v>30</v>
      </c>
      <c r="D364" s="40" t="s">
        <v>1830</v>
      </c>
      <c r="E364" s="42" t="s">
        <v>224</v>
      </c>
      <c r="F364" s="43">
        <v>24</v>
      </c>
      <c r="G364" s="43">
        <v>11.87</v>
      </c>
      <c r="H364" s="43">
        <f t="shared" si="51"/>
        <v>15.01</v>
      </c>
      <c r="I364" s="43">
        <f t="shared" si="52"/>
        <v>360.24</v>
      </c>
      <c r="J364" s="97">
        <v>13.38</v>
      </c>
      <c r="K364" s="107" t="str">
        <f t="shared" si="45"/>
        <v>OK</v>
      </c>
      <c r="L364" s="98">
        <f t="shared" si="46"/>
        <v>0.1128550074738417</v>
      </c>
      <c r="M364" s="107" t="str">
        <f t="shared" si="47"/>
        <v/>
      </c>
      <c r="N364" s="99" t="s">
        <v>803</v>
      </c>
      <c r="O364" s="99" t="s">
        <v>1830</v>
      </c>
    </row>
    <row r="365" spans="1:15" ht="51" x14ac:dyDescent="0.25">
      <c r="A365" s="40" t="s">
        <v>1054</v>
      </c>
      <c r="B365" s="41" t="s">
        <v>799</v>
      </c>
      <c r="C365" s="40" t="s">
        <v>30</v>
      </c>
      <c r="D365" s="40" t="s">
        <v>1829</v>
      </c>
      <c r="E365" s="42" t="s">
        <v>224</v>
      </c>
      <c r="F365" s="43">
        <v>444</v>
      </c>
      <c r="G365" s="43">
        <v>7.27</v>
      </c>
      <c r="H365" s="43">
        <f t="shared" si="51"/>
        <v>9.19</v>
      </c>
      <c r="I365" s="43">
        <f t="shared" si="52"/>
        <v>4080.36</v>
      </c>
      <c r="J365" s="97">
        <v>8.17</v>
      </c>
      <c r="K365" s="107" t="str">
        <f t="shared" si="45"/>
        <v>OK</v>
      </c>
      <c r="L365" s="98">
        <f t="shared" si="46"/>
        <v>0.1101591187270502</v>
      </c>
      <c r="M365" s="107" t="str">
        <f t="shared" si="47"/>
        <v/>
      </c>
      <c r="N365" s="99" t="s">
        <v>800</v>
      </c>
      <c r="O365" s="99" t="s">
        <v>1829</v>
      </c>
    </row>
    <row r="366" spans="1:15" ht="38.25" x14ac:dyDescent="0.25">
      <c r="A366" s="40" t="s">
        <v>1055</v>
      </c>
      <c r="B366" s="41" t="s">
        <v>805</v>
      </c>
      <c r="C366" s="40" t="s">
        <v>30</v>
      </c>
      <c r="D366" s="40" t="s">
        <v>1831</v>
      </c>
      <c r="E366" s="42" t="s">
        <v>224</v>
      </c>
      <c r="F366" s="43">
        <v>4.5999999999999996</v>
      </c>
      <c r="G366" s="43">
        <v>10.27</v>
      </c>
      <c r="H366" s="43">
        <f t="shared" si="51"/>
        <v>12.98</v>
      </c>
      <c r="I366" s="43">
        <f t="shared" si="52"/>
        <v>59.7</v>
      </c>
      <c r="J366" s="97">
        <v>11.66</v>
      </c>
      <c r="K366" s="107" t="str">
        <f t="shared" si="45"/>
        <v>OK</v>
      </c>
      <c r="L366" s="98">
        <f t="shared" si="46"/>
        <v>0.11921097770154376</v>
      </c>
      <c r="M366" s="107" t="str">
        <f t="shared" si="47"/>
        <v/>
      </c>
      <c r="N366" s="99" t="s">
        <v>806</v>
      </c>
      <c r="O366" s="99" t="s">
        <v>1831</v>
      </c>
    </row>
    <row r="367" spans="1:15" ht="25.5" x14ac:dyDescent="0.25">
      <c r="A367" s="40" t="s">
        <v>1056</v>
      </c>
      <c r="B367" s="41" t="s">
        <v>811</v>
      </c>
      <c r="C367" s="40" t="s">
        <v>30</v>
      </c>
      <c r="D367" s="40" t="s">
        <v>1833</v>
      </c>
      <c r="E367" s="42" t="s">
        <v>224</v>
      </c>
      <c r="F367" s="43">
        <v>43.4</v>
      </c>
      <c r="G367" s="43">
        <v>18.14</v>
      </c>
      <c r="H367" s="43">
        <f t="shared" si="51"/>
        <v>22.94</v>
      </c>
      <c r="I367" s="43">
        <f t="shared" si="52"/>
        <v>995.59</v>
      </c>
      <c r="J367" s="97">
        <v>20.010000000000002</v>
      </c>
      <c r="K367" s="107" t="str">
        <f t="shared" si="45"/>
        <v>OK</v>
      </c>
      <c r="L367" s="98">
        <f t="shared" si="46"/>
        <v>9.3453273363318434E-2</v>
      </c>
      <c r="M367" s="107" t="str">
        <f t="shared" si="47"/>
        <v/>
      </c>
      <c r="N367" s="99" t="s">
        <v>812</v>
      </c>
      <c r="O367" s="99" t="s">
        <v>1833</v>
      </c>
    </row>
    <row r="368" spans="1:15" ht="30" x14ac:dyDescent="0.25">
      <c r="A368" s="40" t="s">
        <v>1057</v>
      </c>
      <c r="B368" s="41" t="s">
        <v>836</v>
      </c>
      <c r="C368" s="40" t="s">
        <v>22</v>
      </c>
      <c r="D368" s="40" t="s">
        <v>1839</v>
      </c>
      <c r="E368" s="42" t="s">
        <v>50</v>
      </c>
      <c r="F368" s="43">
        <v>30</v>
      </c>
      <c r="G368" s="43">
        <v>44.88</v>
      </c>
      <c r="H368" s="43">
        <f t="shared" si="51"/>
        <v>56.75</v>
      </c>
      <c r="I368" s="43">
        <f t="shared" si="52"/>
        <v>1702.5</v>
      </c>
      <c r="J368" s="97">
        <v>60.12</v>
      </c>
      <c r="K368" s="107" t="str">
        <f t="shared" si="45"/>
        <v>OK</v>
      </c>
      <c r="L368" s="98">
        <f t="shared" si="46"/>
        <v>0.25349301397205581</v>
      </c>
      <c r="M368" s="107" t="str">
        <f t="shared" si="47"/>
        <v/>
      </c>
      <c r="N368" s="99" t="s">
        <v>837</v>
      </c>
      <c r="O368" s="99" t="s">
        <v>1900</v>
      </c>
    </row>
    <row r="369" spans="1:15" ht="30" x14ac:dyDescent="0.25">
      <c r="A369" s="40" t="s">
        <v>1058</v>
      </c>
      <c r="B369" s="41" t="s">
        <v>1059</v>
      </c>
      <c r="C369" s="40" t="s">
        <v>22</v>
      </c>
      <c r="D369" s="40" t="s">
        <v>1901</v>
      </c>
      <c r="E369" s="42" t="s">
        <v>313</v>
      </c>
      <c r="F369" s="43">
        <v>20</v>
      </c>
      <c r="G369" s="43">
        <v>31.4</v>
      </c>
      <c r="H369" s="43">
        <f t="shared" si="51"/>
        <v>39.71</v>
      </c>
      <c r="I369" s="43">
        <f t="shared" si="52"/>
        <v>794.2</v>
      </c>
      <c r="J369" s="97">
        <v>35.729999999999997</v>
      </c>
      <c r="K369" s="107" t="str">
        <f t="shared" si="45"/>
        <v>OK</v>
      </c>
      <c r="L369" s="98">
        <f t="shared" si="46"/>
        <v>0.12118667786174075</v>
      </c>
      <c r="M369" s="107" t="str">
        <f t="shared" si="47"/>
        <v/>
      </c>
      <c r="N369" s="99" t="s">
        <v>1060</v>
      </c>
      <c r="O369" s="99" t="s">
        <v>1901</v>
      </c>
    </row>
    <row r="370" spans="1:15" ht="30" x14ac:dyDescent="0.25">
      <c r="A370" s="40" t="s">
        <v>1061</v>
      </c>
      <c r="B370" s="41" t="s">
        <v>1062</v>
      </c>
      <c r="C370" s="40" t="s">
        <v>22</v>
      </c>
      <c r="D370" s="40" t="s">
        <v>1902</v>
      </c>
      <c r="E370" s="42" t="s">
        <v>313</v>
      </c>
      <c r="F370" s="43">
        <v>25</v>
      </c>
      <c r="G370" s="43">
        <v>42.07</v>
      </c>
      <c r="H370" s="43">
        <f t="shared" si="51"/>
        <v>53.2</v>
      </c>
      <c r="I370" s="43">
        <f t="shared" si="52"/>
        <v>1330</v>
      </c>
      <c r="J370" s="97">
        <v>59.87</v>
      </c>
      <c r="K370" s="107" t="str">
        <f t="shared" si="45"/>
        <v>OK</v>
      </c>
      <c r="L370" s="98">
        <f t="shared" si="46"/>
        <v>0.29731084015366627</v>
      </c>
      <c r="M370" s="107" t="str">
        <f t="shared" si="47"/>
        <v/>
      </c>
      <c r="N370" s="99" t="s">
        <v>1063</v>
      </c>
      <c r="O370" s="99" t="s">
        <v>1902</v>
      </c>
    </row>
    <row r="371" spans="1:15" ht="30" x14ac:dyDescent="0.25">
      <c r="A371" s="40" t="s">
        <v>1064</v>
      </c>
      <c r="B371" s="41" t="s">
        <v>1065</v>
      </c>
      <c r="C371" s="40" t="s">
        <v>22</v>
      </c>
      <c r="D371" s="40" t="s">
        <v>2060</v>
      </c>
      <c r="E371" s="42" t="s">
        <v>50</v>
      </c>
      <c r="F371" s="43">
        <v>15</v>
      </c>
      <c r="G371" s="43">
        <v>54.73</v>
      </c>
      <c r="H371" s="43">
        <f t="shared" si="51"/>
        <v>69.209999999999994</v>
      </c>
      <c r="I371" s="43">
        <f t="shared" si="52"/>
        <v>1038.1500000000001</v>
      </c>
      <c r="J371" s="97">
        <v>70.739999999999995</v>
      </c>
      <c r="K371" s="107" t="str">
        <f t="shared" si="45"/>
        <v>OK</v>
      </c>
      <c r="L371" s="98">
        <f t="shared" si="46"/>
        <v>0.22632174158891716</v>
      </c>
      <c r="M371" s="107" t="str">
        <f t="shared" si="47"/>
        <v/>
      </c>
      <c r="N371" s="99" t="s">
        <v>1066</v>
      </c>
      <c r="O371" s="99" t="s">
        <v>1903</v>
      </c>
    </row>
    <row r="372" spans="1:15" ht="15" x14ac:dyDescent="0.25">
      <c r="A372" s="40" t="s">
        <v>1067</v>
      </c>
      <c r="B372" s="41" t="s">
        <v>1068</v>
      </c>
      <c r="C372" s="40" t="s">
        <v>22</v>
      </c>
      <c r="D372" s="40" t="s">
        <v>1904</v>
      </c>
      <c r="E372" s="42" t="s">
        <v>50</v>
      </c>
      <c r="F372" s="43">
        <v>1</v>
      </c>
      <c r="G372" s="43">
        <v>2131.96</v>
      </c>
      <c r="H372" s="43">
        <f t="shared" si="51"/>
        <v>2696.28</v>
      </c>
      <c r="I372" s="43">
        <f t="shared" si="52"/>
        <v>2696.28</v>
      </c>
      <c r="J372" s="97">
        <v>2228.09</v>
      </c>
      <c r="K372" s="107" t="str">
        <f t="shared" si="45"/>
        <v>OK</v>
      </c>
      <c r="L372" s="98">
        <f t="shared" si="46"/>
        <v>4.3144576745104635E-2</v>
      </c>
      <c r="M372" s="107" t="str">
        <f t="shared" si="47"/>
        <v/>
      </c>
      <c r="N372" s="99" t="s">
        <v>1593</v>
      </c>
      <c r="O372" s="99" t="s">
        <v>1904</v>
      </c>
    </row>
    <row r="373" spans="1:15" ht="38.25" x14ac:dyDescent="0.25">
      <c r="A373" s="40" t="s">
        <v>1069</v>
      </c>
      <c r="B373" s="41" t="s">
        <v>1070</v>
      </c>
      <c r="C373" s="40" t="s">
        <v>22</v>
      </c>
      <c r="D373" s="40" t="s">
        <v>1905</v>
      </c>
      <c r="E373" s="42" t="s">
        <v>50</v>
      </c>
      <c r="F373" s="43">
        <v>14</v>
      </c>
      <c r="G373" s="43">
        <v>15.5</v>
      </c>
      <c r="H373" s="43">
        <f t="shared" si="51"/>
        <v>19.600000000000001</v>
      </c>
      <c r="I373" s="43">
        <f t="shared" si="52"/>
        <v>274.39999999999998</v>
      </c>
      <c r="J373" s="97">
        <v>19.29</v>
      </c>
      <c r="K373" s="107" t="str">
        <f t="shared" si="45"/>
        <v>OK</v>
      </c>
      <c r="L373" s="98">
        <f t="shared" si="46"/>
        <v>0.19647485743908755</v>
      </c>
      <c r="M373" s="107" t="str">
        <f t="shared" si="47"/>
        <v/>
      </c>
      <c r="N373" s="99" t="s">
        <v>1071</v>
      </c>
      <c r="O373" s="99" t="s">
        <v>1905</v>
      </c>
    </row>
    <row r="374" spans="1:15" ht="30" x14ac:dyDescent="0.25">
      <c r="A374" s="40" t="s">
        <v>1072</v>
      </c>
      <c r="B374" s="41" t="s">
        <v>1073</v>
      </c>
      <c r="C374" s="40" t="s">
        <v>22</v>
      </c>
      <c r="D374" s="40" t="s">
        <v>2061</v>
      </c>
      <c r="E374" s="42" t="s">
        <v>50</v>
      </c>
      <c r="F374" s="43">
        <v>2</v>
      </c>
      <c r="G374" s="43">
        <v>621.66</v>
      </c>
      <c r="H374" s="43">
        <f t="shared" si="51"/>
        <v>786.21</v>
      </c>
      <c r="I374" s="43">
        <f t="shared" si="52"/>
        <v>1572.42</v>
      </c>
      <c r="J374" s="97">
        <v>793.59</v>
      </c>
      <c r="K374" s="107" t="str">
        <f t="shared" si="45"/>
        <v>OK</v>
      </c>
      <c r="L374" s="98">
        <f t="shared" si="46"/>
        <v>0.21664839526707758</v>
      </c>
      <c r="M374" s="107" t="str">
        <f t="shared" si="47"/>
        <v/>
      </c>
      <c r="N374" s="99" t="s">
        <v>1074</v>
      </c>
      <c r="O374" s="99" t="s">
        <v>1906</v>
      </c>
    </row>
    <row r="375" spans="1:15" ht="25.5" x14ac:dyDescent="0.25">
      <c r="A375" s="40" t="s">
        <v>1075</v>
      </c>
      <c r="B375" s="41" t="s">
        <v>1076</v>
      </c>
      <c r="C375" s="40" t="s">
        <v>30</v>
      </c>
      <c r="D375" s="40" t="s">
        <v>1907</v>
      </c>
      <c r="E375" s="42" t="s">
        <v>76</v>
      </c>
      <c r="F375" s="43">
        <v>2</v>
      </c>
      <c r="G375" s="43">
        <v>465.1</v>
      </c>
      <c r="H375" s="43">
        <f t="shared" si="51"/>
        <v>588.21</v>
      </c>
      <c r="I375" s="43">
        <f t="shared" si="52"/>
        <v>1176.42</v>
      </c>
      <c r="J375" s="97">
        <v>544.87</v>
      </c>
      <c r="K375" s="107" t="str">
        <f t="shared" si="45"/>
        <v>OK</v>
      </c>
      <c r="L375" s="98">
        <f t="shared" si="46"/>
        <v>0.14640189402976855</v>
      </c>
      <c r="M375" s="107" t="str">
        <f t="shared" si="47"/>
        <v/>
      </c>
      <c r="N375" s="99" t="s">
        <v>1077</v>
      </c>
      <c r="O375" s="99" t="s">
        <v>1907</v>
      </c>
    </row>
    <row r="376" spans="1:15" ht="30" x14ac:dyDescent="0.25">
      <c r="A376" s="40" t="s">
        <v>1078</v>
      </c>
      <c r="B376" s="41" t="s">
        <v>1079</v>
      </c>
      <c r="C376" s="40" t="s">
        <v>30</v>
      </c>
      <c r="D376" s="40" t="s">
        <v>2062</v>
      </c>
      <c r="E376" s="42" t="s">
        <v>76</v>
      </c>
      <c r="F376" s="43">
        <v>5</v>
      </c>
      <c r="G376" s="43">
        <v>746.51</v>
      </c>
      <c r="H376" s="43">
        <f t="shared" si="51"/>
        <v>944.11</v>
      </c>
      <c r="I376" s="43">
        <f t="shared" si="52"/>
        <v>4720.55</v>
      </c>
      <c r="J376" s="97">
        <v>861.35</v>
      </c>
      <c r="K376" s="107" t="str">
        <f t="shared" si="45"/>
        <v>OK</v>
      </c>
      <c r="L376" s="98">
        <f t="shared" si="46"/>
        <v>0.13332559354501661</v>
      </c>
      <c r="M376" s="107" t="str">
        <f t="shared" si="47"/>
        <v/>
      </c>
      <c r="N376" s="99" t="s">
        <v>1080</v>
      </c>
      <c r="O376" s="99" t="s">
        <v>1908</v>
      </c>
    </row>
    <row r="377" spans="1:15" ht="15" x14ac:dyDescent="0.25">
      <c r="A377" s="40" t="s">
        <v>1081</v>
      </c>
      <c r="B377" s="41" t="s">
        <v>1082</v>
      </c>
      <c r="C377" s="40" t="s">
        <v>30</v>
      </c>
      <c r="D377" s="40" t="s">
        <v>1083</v>
      </c>
      <c r="E377" s="42" t="s">
        <v>76</v>
      </c>
      <c r="F377" s="43">
        <v>95</v>
      </c>
      <c r="G377" s="43">
        <v>14.71</v>
      </c>
      <c r="H377" s="43">
        <f t="shared" si="51"/>
        <v>18.600000000000001</v>
      </c>
      <c r="I377" s="43">
        <f t="shared" si="52"/>
        <v>1767</v>
      </c>
      <c r="J377" s="97">
        <v>18.32</v>
      </c>
      <c r="K377" s="107" t="str">
        <f t="shared" si="45"/>
        <v>OK</v>
      </c>
      <c r="L377" s="98">
        <f t="shared" si="46"/>
        <v>0.19705240174672489</v>
      </c>
      <c r="M377" s="107" t="str">
        <f t="shared" si="47"/>
        <v/>
      </c>
      <c r="N377" s="99" t="s">
        <v>1083</v>
      </c>
      <c r="O377" s="99" t="s">
        <v>1083</v>
      </c>
    </row>
    <row r="378" spans="1:15" ht="15" x14ac:dyDescent="0.25">
      <c r="A378" s="40" t="s">
        <v>1084</v>
      </c>
      <c r="B378" s="41" t="s">
        <v>1085</v>
      </c>
      <c r="C378" s="40" t="s">
        <v>30</v>
      </c>
      <c r="D378" s="40" t="s">
        <v>1086</v>
      </c>
      <c r="E378" s="42" t="s">
        <v>76</v>
      </c>
      <c r="F378" s="43">
        <v>95</v>
      </c>
      <c r="G378" s="43">
        <v>16.87</v>
      </c>
      <c r="H378" s="43">
        <f t="shared" si="51"/>
        <v>21.33</v>
      </c>
      <c r="I378" s="43">
        <f t="shared" si="52"/>
        <v>2026.35</v>
      </c>
      <c r="J378" s="97">
        <v>21.01</v>
      </c>
      <c r="K378" s="107" t="str">
        <f t="shared" si="45"/>
        <v>OK</v>
      </c>
      <c r="L378" s="98">
        <f t="shared" si="46"/>
        <v>0.19704902427415516</v>
      </c>
      <c r="M378" s="107" t="str">
        <f t="shared" si="47"/>
        <v/>
      </c>
      <c r="N378" s="99" t="s">
        <v>1086</v>
      </c>
      <c r="O378" s="99" t="s">
        <v>1086</v>
      </c>
    </row>
    <row r="379" spans="1:15" ht="15" x14ac:dyDescent="0.25">
      <c r="A379" s="40" t="s">
        <v>1087</v>
      </c>
      <c r="B379" s="41" t="s">
        <v>1088</v>
      </c>
      <c r="C379" s="40" t="s">
        <v>22</v>
      </c>
      <c r="D379" s="40" t="s">
        <v>1909</v>
      </c>
      <c r="E379" s="42" t="s">
        <v>76</v>
      </c>
      <c r="F379" s="43">
        <v>2</v>
      </c>
      <c r="G379" s="43">
        <v>16.98</v>
      </c>
      <c r="H379" s="43">
        <f t="shared" si="51"/>
        <v>21.47</v>
      </c>
      <c r="I379" s="43">
        <f t="shared" si="52"/>
        <v>42.94</v>
      </c>
      <c r="J379" s="97">
        <v>21.15</v>
      </c>
      <c r="K379" s="107" t="str">
        <f t="shared" si="45"/>
        <v>OK</v>
      </c>
      <c r="L379" s="98">
        <f t="shared" si="46"/>
        <v>0.19716312056737584</v>
      </c>
      <c r="M379" s="107" t="str">
        <f t="shared" si="47"/>
        <v/>
      </c>
      <c r="N379" s="99" t="s">
        <v>1089</v>
      </c>
      <c r="O379" s="99" t="s">
        <v>1909</v>
      </c>
    </row>
    <row r="380" spans="1:15" ht="15" x14ac:dyDescent="0.25">
      <c r="A380" s="40" t="s">
        <v>1090</v>
      </c>
      <c r="B380" s="41" t="s">
        <v>1091</v>
      </c>
      <c r="C380" s="40" t="s">
        <v>22</v>
      </c>
      <c r="D380" s="40" t="s">
        <v>1910</v>
      </c>
      <c r="E380" s="42" t="s">
        <v>76</v>
      </c>
      <c r="F380" s="43">
        <v>4</v>
      </c>
      <c r="G380" s="43">
        <v>10.95</v>
      </c>
      <c r="H380" s="43">
        <f t="shared" si="51"/>
        <v>13.84</v>
      </c>
      <c r="I380" s="43">
        <f t="shared" si="52"/>
        <v>55.36</v>
      </c>
      <c r="J380" s="97">
        <v>13.72</v>
      </c>
      <c r="K380" s="107" t="str">
        <f t="shared" si="45"/>
        <v>OK</v>
      </c>
      <c r="L380" s="98">
        <f t="shared" si="46"/>
        <v>0.20189504373177847</v>
      </c>
      <c r="M380" s="107" t="str">
        <f t="shared" si="47"/>
        <v/>
      </c>
      <c r="N380" s="99" t="s">
        <v>1092</v>
      </c>
      <c r="O380" s="99" t="s">
        <v>1910</v>
      </c>
    </row>
    <row r="381" spans="1:15" ht="15" x14ac:dyDescent="0.25">
      <c r="A381" s="40" t="s">
        <v>1093</v>
      </c>
      <c r="B381" s="41" t="s">
        <v>1094</v>
      </c>
      <c r="C381" s="40" t="s">
        <v>22</v>
      </c>
      <c r="D381" s="40" t="s">
        <v>1911</v>
      </c>
      <c r="E381" s="42" t="s">
        <v>50</v>
      </c>
      <c r="F381" s="43">
        <v>2</v>
      </c>
      <c r="G381" s="43">
        <v>253.35</v>
      </c>
      <c r="H381" s="43">
        <f t="shared" si="51"/>
        <v>320.41000000000003</v>
      </c>
      <c r="I381" s="43">
        <f t="shared" si="52"/>
        <v>640.82000000000005</v>
      </c>
      <c r="J381" s="97">
        <v>311.52</v>
      </c>
      <c r="K381" s="107" t="str">
        <f t="shared" si="45"/>
        <v>OK</v>
      </c>
      <c r="L381" s="98">
        <f t="shared" si="46"/>
        <v>0.18672958397534667</v>
      </c>
      <c r="M381" s="107" t="str">
        <f t="shared" si="47"/>
        <v/>
      </c>
      <c r="N381" s="99" t="s">
        <v>1095</v>
      </c>
      <c r="O381" s="99" t="s">
        <v>1911</v>
      </c>
    </row>
    <row r="382" spans="1:15" ht="25.5" x14ac:dyDescent="0.25">
      <c r="A382" s="40" t="s">
        <v>1096</v>
      </c>
      <c r="B382" s="41" t="s">
        <v>1097</v>
      </c>
      <c r="C382" s="40" t="s">
        <v>17</v>
      </c>
      <c r="D382" s="40" t="s">
        <v>1912</v>
      </c>
      <c r="E382" s="42" t="s">
        <v>76</v>
      </c>
      <c r="F382" s="43">
        <v>4</v>
      </c>
      <c r="G382" s="43">
        <v>3686.17</v>
      </c>
      <c r="H382" s="43">
        <f t="shared" si="51"/>
        <v>4661.8900000000003</v>
      </c>
      <c r="I382" s="43">
        <f t="shared" si="52"/>
        <v>18647.560000000001</v>
      </c>
      <c r="J382" s="97">
        <v>4431.92</v>
      </c>
      <c r="K382" s="107" t="str">
        <f t="shared" si="45"/>
        <v>OK</v>
      </c>
      <c r="L382" s="98">
        <f t="shared" si="46"/>
        <v>0.16826792902398957</v>
      </c>
      <c r="M382" s="107" t="str">
        <f t="shared" si="47"/>
        <v/>
      </c>
      <c r="N382" s="99" t="s">
        <v>1098</v>
      </c>
      <c r="O382" s="99" t="s">
        <v>1912</v>
      </c>
    </row>
    <row r="383" spans="1:15" ht="38.25" x14ac:dyDescent="0.25">
      <c r="A383" s="40" t="s">
        <v>1099</v>
      </c>
      <c r="B383" s="41" t="s">
        <v>1100</v>
      </c>
      <c r="C383" s="40" t="s">
        <v>30</v>
      </c>
      <c r="D383" s="40" t="s">
        <v>2063</v>
      </c>
      <c r="E383" s="42" t="s">
        <v>224</v>
      </c>
      <c r="F383" s="43">
        <v>40</v>
      </c>
      <c r="G383" s="43">
        <v>15.34</v>
      </c>
      <c r="H383" s="43">
        <f t="shared" si="51"/>
        <v>19.399999999999999</v>
      </c>
      <c r="I383" s="43">
        <f t="shared" si="52"/>
        <v>776</v>
      </c>
      <c r="J383" s="97">
        <v>16.649999999999999</v>
      </c>
      <c r="K383" s="107" t="str">
        <f t="shared" si="45"/>
        <v>OK</v>
      </c>
      <c r="L383" s="98">
        <f t="shared" si="46"/>
        <v>7.8678678678678615E-2</v>
      </c>
      <c r="M383" s="107" t="str">
        <f t="shared" si="47"/>
        <v/>
      </c>
      <c r="N383" s="99" t="s">
        <v>1101</v>
      </c>
      <c r="O383" s="99" t="s">
        <v>1913</v>
      </c>
    </row>
    <row r="384" spans="1:15" ht="38.25" x14ac:dyDescent="0.25">
      <c r="A384" s="40" t="s">
        <v>1102</v>
      </c>
      <c r="B384" s="41" t="s">
        <v>1103</v>
      </c>
      <c r="C384" s="40" t="s">
        <v>30</v>
      </c>
      <c r="D384" s="40" t="s">
        <v>1914</v>
      </c>
      <c r="E384" s="42" t="s">
        <v>76</v>
      </c>
      <c r="F384" s="43">
        <v>1</v>
      </c>
      <c r="G384" s="43">
        <v>226.65</v>
      </c>
      <c r="H384" s="43">
        <f t="shared" si="51"/>
        <v>286.64</v>
      </c>
      <c r="I384" s="43">
        <f t="shared" si="52"/>
        <v>286.64</v>
      </c>
      <c r="J384" s="97">
        <v>252.1</v>
      </c>
      <c r="K384" s="107" t="str">
        <f t="shared" si="45"/>
        <v>OK</v>
      </c>
      <c r="L384" s="98">
        <f t="shared" si="46"/>
        <v>0.10095200317334385</v>
      </c>
      <c r="M384" s="107" t="str">
        <f t="shared" si="47"/>
        <v/>
      </c>
      <c r="N384" s="99" t="s">
        <v>1104</v>
      </c>
      <c r="O384" s="99" t="s">
        <v>1914</v>
      </c>
    </row>
    <row r="385" spans="1:15" ht="30" x14ac:dyDescent="0.25">
      <c r="A385" s="40" t="s">
        <v>1105</v>
      </c>
      <c r="B385" s="41" t="s">
        <v>1106</v>
      </c>
      <c r="C385" s="40" t="s">
        <v>17</v>
      </c>
      <c r="D385" s="40" t="s">
        <v>1107</v>
      </c>
      <c r="E385" s="42" t="s">
        <v>76</v>
      </c>
      <c r="F385" s="43">
        <v>29</v>
      </c>
      <c r="G385" s="43">
        <v>362.38</v>
      </c>
      <c r="H385" s="43">
        <f t="shared" si="51"/>
        <v>458.3</v>
      </c>
      <c r="I385" s="43">
        <f t="shared" si="52"/>
        <v>13290.7</v>
      </c>
      <c r="J385" s="97">
        <v>400.77</v>
      </c>
      <c r="K385" s="107" t="str">
        <f t="shared" si="45"/>
        <v>OK</v>
      </c>
      <c r="L385" s="98">
        <f t="shared" si="46"/>
        <v>9.5790603089053517E-2</v>
      </c>
      <c r="M385" s="107" t="str">
        <f t="shared" si="47"/>
        <v/>
      </c>
      <c r="N385" s="99" t="s">
        <v>1107</v>
      </c>
      <c r="O385" s="99" t="s">
        <v>1915</v>
      </c>
    </row>
    <row r="386" spans="1:15" ht="30" x14ac:dyDescent="0.25">
      <c r="A386" s="40" t="s">
        <v>1108</v>
      </c>
      <c r="B386" s="41" t="s">
        <v>1109</v>
      </c>
      <c r="C386" s="40" t="s">
        <v>17</v>
      </c>
      <c r="D386" s="40" t="s">
        <v>2064</v>
      </c>
      <c r="E386" s="42" t="s">
        <v>76</v>
      </c>
      <c r="F386" s="43">
        <v>2</v>
      </c>
      <c r="G386" s="43">
        <v>3107.08</v>
      </c>
      <c r="H386" s="43">
        <f t="shared" si="51"/>
        <v>3929.52</v>
      </c>
      <c r="I386" s="43">
        <f t="shared" si="52"/>
        <v>7859.04</v>
      </c>
      <c r="J386" s="97">
        <v>3575.45</v>
      </c>
      <c r="K386" s="107" t="str">
        <f t="shared" si="45"/>
        <v>OK</v>
      </c>
      <c r="L386" s="98">
        <f t="shared" si="46"/>
        <v>0.13099609839320925</v>
      </c>
      <c r="M386" s="107" t="str">
        <f t="shared" si="47"/>
        <v/>
      </c>
      <c r="N386" s="99" t="s">
        <v>1110</v>
      </c>
      <c r="O386" s="99" t="s">
        <v>1916</v>
      </c>
    </row>
    <row r="387" spans="1:15" ht="15" x14ac:dyDescent="0.25">
      <c r="A387" s="40" t="s">
        <v>1111</v>
      </c>
      <c r="B387" s="41" t="s">
        <v>1112</v>
      </c>
      <c r="C387" s="40" t="s">
        <v>22</v>
      </c>
      <c r="D387" s="40" t="s">
        <v>1917</v>
      </c>
      <c r="E387" s="42" t="s">
        <v>76</v>
      </c>
      <c r="F387" s="43">
        <v>2</v>
      </c>
      <c r="G387" s="43">
        <v>125.88</v>
      </c>
      <c r="H387" s="43">
        <f t="shared" si="51"/>
        <v>159.19999999999999</v>
      </c>
      <c r="I387" s="43">
        <f t="shared" si="52"/>
        <v>318.39999999999998</v>
      </c>
      <c r="J387" s="97">
        <v>156.72</v>
      </c>
      <c r="K387" s="107" t="str">
        <f t="shared" si="45"/>
        <v>OK</v>
      </c>
      <c r="L387" s="98">
        <f t="shared" si="46"/>
        <v>0.19678407350689131</v>
      </c>
      <c r="M387" s="107" t="str">
        <f t="shared" si="47"/>
        <v/>
      </c>
      <c r="N387" s="99" t="s">
        <v>1113</v>
      </c>
      <c r="O387" s="99" t="s">
        <v>1917</v>
      </c>
    </row>
    <row r="388" spans="1:15" ht="25.5" x14ac:dyDescent="0.25">
      <c r="A388" s="40" t="s">
        <v>1114</v>
      </c>
      <c r="B388" s="41" t="s">
        <v>1115</v>
      </c>
      <c r="C388" s="40" t="s">
        <v>17</v>
      </c>
      <c r="D388" s="40" t="s">
        <v>1116</v>
      </c>
      <c r="E388" s="42" t="s">
        <v>76</v>
      </c>
      <c r="F388" s="43">
        <v>2</v>
      </c>
      <c r="G388" s="43">
        <v>16.73</v>
      </c>
      <c r="H388" s="43">
        <f t="shared" si="51"/>
        <v>21.15</v>
      </c>
      <c r="I388" s="43">
        <f t="shared" si="52"/>
        <v>42.3</v>
      </c>
      <c r="J388" s="97">
        <v>18.18</v>
      </c>
      <c r="K388" s="107" t="str">
        <f t="shared" si="45"/>
        <v>OK</v>
      </c>
      <c r="L388" s="98">
        <f t="shared" si="46"/>
        <v>7.9757975797579705E-2</v>
      </c>
      <c r="M388" s="107" t="str">
        <f t="shared" si="47"/>
        <v/>
      </c>
      <c r="N388" s="99" t="s">
        <v>1116</v>
      </c>
      <c r="O388" s="99" t="s">
        <v>1116</v>
      </c>
    </row>
    <row r="389" spans="1:15" ht="25.5" x14ac:dyDescent="0.25">
      <c r="A389" s="40" t="s">
        <v>1117</v>
      </c>
      <c r="B389" s="41" t="s">
        <v>1118</v>
      </c>
      <c r="C389" s="40" t="s">
        <v>17</v>
      </c>
      <c r="D389" s="40" t="s">
        <v>1918</v>
      </c>
      <c r="E389" s="42" t="s">
        <v>19</v>
      </c>
      <c r="F389" s="43">
        <v>1</v>
      </c>
      <c r="G389" s="43">
        <v>629.72</v>
      </c>
      <c r="H389" s="43">
        <f t="shared" si="51"/>
        <v>796.4</v>
      </c>
      <c r="I389" s="43">
        <f t="shared" si="52"/>
        <v>796.4</v>
      </c>
      <c r="J389" s="97">
        <v>683.44</v>
      </c>
      <c r="K389" s="107" t="str">
        <f t="shared" si="45"/>
        <v>OK</v>
      </c>
      <c r="L389" s="98">
        <f t="shared" si="46"/>
        <v>7.8602364508954747E-2</v>
      </c>
      <c r="M389" s="107" t="str">
        <f t="shared" si="47"/>
        <v/>
      </c>
      <c r="N389" s="99" t="s">
        <v>1119</v>
      </c>
      <c r="O389" s="99" t="s">
        <v>1918</v>
      </c>
    </row>
    <row r="390" spans="1:15" ht="15" x14ac:dyDescent="0.25">
      <c r="A390" s="40" t="s">
        <v>1120</v>
      </c>
      <c r="B390" s="41" t="s">
        <v>1121</v>
      </c>
      <c r="C390" s="40" t="s">
        <v>22</v>
      </c>
      <c r="D390" s="40" t="s">
        <v>1919</v>
      </c>
      <c r="E390" s="42" t="s">
        <v>50</v>
      </c>
      <c r="F390" s="43">
        <v>3</v>
      </c>
      <c r="G390" s="43">
        <v>40.72</v>
      </c>
      <c r="H390" s="43">
        <f t="shared" si="51"/>
        <v>51.49</v>
      </c>
      <c r="I390" s="43">
        <f t="shared" si="52"/>
        <v>154.47</v>
      </c>
      <c r="J390" s="97">
        <v>44.54</v>
      </c>
      <c r="K390" s="107" t="str">
        <f t="shared" si="45"/>
        <v>OK</v>
      </c>
      <c r="L390" s="98">
        <f t="shared" si="46"/>
        <v>8.5765603951504232E-2</v>
      </c>
      <c r="M390" s="107" t="str">
        <f t="shared" si="47"/>
        <v/>
      </c>
      <c r="N390" s="99" t="s">
        <v>1122</v>
      </c>
      <c r="O390" s="99" t="s">
        <v>1919</v>
      </c>
    </row>
    <row r="391" spans="1:15" ht="15" x14ac:dyDescent="0.25">
      <c r="A391" s="40" t="s">
        <v>1123</v>
      </c>
      <c r="B391" s="41" t="s">
        <v>1422</v>
      </c>
      <c r="C391" s="40" t="s">
        <v>22</v>
      </c>
      <c r="D391" s="40" t="s">
        <v>1920</v>
      </c>
      <c r="E391" s="42" t="s">
        <v>50</v>
      </c>
      <c r="F391" s="43">
        <v>11</v>
      </c>
      <c r="G391" s="43">
        <v>46.48</v>
      </c>
      <c r="H391" s="43">
        <f t="shared" si="51"/>
        <v>58.78</v>
      </c>
      <c r="I391" s="43">
        <f t="shared" si="52"/>
        <v>646.58000000000004</v>
      </c>
      <c r="J391" s="97">
        <v>58.21</v>
      </c>
      <c r="K391" s="107" t="str">
        <f t="shared" ref="K391:K454" si="53">IF(G391&lt;=J391,"OK","ERRO")</f>
        <v>OK</v>
      </c>
      <c r="L391" s="98">
        <f t="shared" ref="L391:L454" si="54">1-(G391/J391)</f>
        <v>0.20151176773750223</v>
      </c>
      <c r="M391" s="107" t="str">
        <f t="shared" ref="M391:M454" si="55">IF(L391&gt;30%,"ERRO","")</f>
        <v/>
      </c>
      <c r="N391" s="99" t="s">
        <v>1423</v>
      </c>
      <c r="O391" s="99" t="s">
        <v>1920</v>
      </c>
    </row>
    <row r="392" spans="1:15" ht="15" x14ac:dyDescent="0.25">
      <c r="A392" s="40" t="s">
        <v>1125</v>
      </c>
      <c r="B392" s="41" t="s">
        <v>1126</v>
      </c>
      <c r="C392" s="40" t="s">
        <v>22</v>
      </c>
      <c r="D392" s="40" t="s">
        <v>1921</v>
      </c>
      <c r="E392" s="42" t="s">
        <v>50</v>
      </c>
      <c r="F392" s="43">
        <v>8</v>
      </c>
      <c r="G392" s="43">
        <v>16.95</v>
      </c>
      <c r="H392" s="43">
        <f t="shared" si="51"/>
        <v>21.43</v>
      </c>
      <c r="I392" s="43">
        <f t="shared" si="52"/>
        <v>171.44</v>
      </c>
      <c r="J392" s="97">
        <v>23.39</v>
      </c>
      <c r="K392" s="107" t="str">
        <f t="shared" si="53"/>
        <v>OK</v>
      </c>
      <c r="L392" s="98">
        <f t="shared" si="54"/>
        <v>0.27533133817870892</v>
      </c>
      <c r="M392" s="107" t="str">
        <f t="shared" si="55"/>
        <v/>
      </c>
      <c r="N392" s="99" t="s">
        <v>1127</v>
      </c>
      <c r="O392" s="99" t="s">
        <v>1921</v>
      </c>
    </row>
    <row r="393" spans="1:15" ht="15" x14ac:dyDescent="0.25">
      <c r="A393" s="40" t="s">
        <v>1128</v>
      </c>
      <c r="B393" s="41" t="s">
        <v>1129</v>
      </c>
      <c r="C393" s="40" t="s">
        <v>22</v>
      </c>
      <c r="D393" s="40" t="s">
        <v>1922</v>
      </c>
      <c r="E393" s="42" t="s">
        <v>313</v>
      </c>
      <c r="F393" s="43">
        <v>260</v>
      </c>
      <c r="G393" s="43">
        <v>4.13</v>
      </c>
      <c r="H393" s="43">
        <f t="shared" si="51"/>
        <v>5.22</v>
      </c>
      <c r="I393" s="43">
        <f t="shared" si="52"/>
        <v>1357.2</v>
      </c>
      <c r="J393" s="97">
        <v>5.14</v>
      </c>
      <c r="K393" s="107" t="str">
        <f t="shared" si="53"/>
        <v>OK</v>
      </c>
      <c r="L393" s="98">
        <f t="shared" si="54"/>
        <v>0.19649805447470814</v>
      </c>
      <c r="M393" s="107" t="str">
        <f t="shared" si="55"/>
        <v/>
      </c>
      <c r="N393" s="99" t="s">
        <v>1130</v>
      </c>
      <c r="O393" s="99" t="s">
        <v>1922</v>
      </c>
    </row>
    <row r="394" spans="1:15" ht="30" x14ac:dyDescent="0.25">
      <c r="A394" s="40" t="s">
        <v>1131</v>
      </c>
      <c r="B394" s="41" t="s">
        <v>730</v>
      </c>
      <c r="C394" s="40" t="s">
        <v>30</v>
      </c>
      <c r="D394" s="40" t="s">
        <v>1923</v>
      </c>
      <c r="E394" s="42" t="s">
        <v>76</v>
      </c>
      <c r="F394" s="43">
        <v>1</v>
      </c>
      <c r="G394" s="43">
        <v>83.79</v>
      </c>
      <c r="H394" s="43">
        <f t="shared" si="51"/>
        <v>105.96</v>
      </c>
      <c r="I394" s="43">
        <f t="shared" si="52"/>
        <v>105.96</v>
      </c>
      <c r="J394" s="97">
        <v>93.22</v>
      </c>
      <c r="K394" s="107" t="str">
        <f t="shared" si="53"/>
        <v>OK</v>
      </c>
      <c r="L394" s="98">
        <f t="shared" si="54"/>
        <v>0.1011585496674533</v>
      </c>
      <c r="M394" s="107" t="str">
        <f t="shared" si="55"/>
        <v/>
      </c>
      <c r="N394" s="99" t="s">
        <v>731</v>
      </c>
      <c r="O394" s="99" t="s">
        <v>1923</v>
      </c>
    </row>
    <row r="395" spans="1:15" ht="51" x14ac:dyDescent="0.25">
      <c r="A395" s="40" t="s">
        <v>1132</v>
      </c>
      <c r="B395" s="41" t="s">
        <v>1133</v>
      </c>
      <c r="C395" s="40" t="s">
        <v>30</v>
      </c>
      <c r="D395" s="40" t="s">
        <v>1924</v>
      </c>
      <c r="E395" s="42" t="s">
        <v>76</v>
      </c>
      <c r="F395" s="43">
        <v>1</v>
      </c>
      <c r="G395" s="43">
        <v>350.16</v>
      </c>
      <c r="H395" s="43">
        <f t="shared" si="51"/>
        <v>442.84</v>
      </c>
      <c r="I395" s="43">
        <f t="shared" si="52"/>
        <v>442.84</v>
      </c>
      <c r="J395" s="97">
        <v>410.52</v>
      </c>
      <c r="K395" s="107" t="str">
        <f t="shared" si="53"/>
        <v>OK</v>
      </c>
      <c r="L395" s="98">
        <f t="shared" si="54"/>
        <v>0.14703303127740419</v>
      </c>
      <c r="M395" s="107" t="str">
        <f t="shared" si="55"/>
        <v/>
      </c>
      <c r="N395" s="99" t="s">
        <v>1134</v>
      </c>
      <c r="O395" s="99" t="s">
        <v>1924</v>
      </c>
    </row>
    <row r="396" spans="1:15" ht="25.5" x14ac:dyDescent="0.25">
      <c r="A396" s="40" t="s">
        <v>1135</v>
      </c>
      <c r="B396" s="41" t="s">
        <v>1136</v>
      </c>
      <c r="C396" s="40" t="s">
        <v>30</v>
      </c>
      <c r="D396" s="40" t="s">
        <v>1925</v>
      </c>
      <c r="E396" s="42" t="s">
        <v>76</v>
      </c>
      <c r="F396" s="43">
        <v>1</v>
      </c>
      <c r="G396" s="43">
        <v>300.06</v>
      </c>
      <c r="H396" s="43">
        <f t="shared" si="51"/>
        <v>379.48</v>
      </c>
      <c r="I396" s="43">
        <f t="shared" si="52"/>
        <v>379.48</v>
      </c>
      <c r="J396" s="97">
        <v>368.6</v>
      </c>
      <c r="K396" s="107" t="str">
        <f t="shared" si="53"/>
        <v>OK</v>
      </c>
      <c r="L396" s="98">
        <f t="shared" si="54"/>
        <v>0.18594682582745525</v>
      </c>
      <c r="M396" s="107" t="str">
        <f t="shared" si="55"/>
        <v/>
      </c>
      <c r="N396" s="99" t="s">
        <v>1137</v>
      </c>
      <c r="O396" s="99" t="s">
        <v>1925</v>
      </c>
    </row>
    <row r="397" spans="1:15" ht="25.5" x14ac:dyDescent="0.25">
      <c r="A397" s="40" t="s">
        <v>1138</v>
      </c>
      <c r="B397" s="41" t="s">
        <v>1139</v>
      </c>
      <c r="C397" s="40" t="s">
        <v>22</v>
      </c>
      <c r="D397" s="40" t="s">
        <v>1926</v>
      </c>
      <c r="E397" s="42" t="s">
        <v>50</v>
      </c>
      <c r="F397" s="43">
        <v>2</v>
      </c>
      <c r="G397" s="43">
        <v>9004.59</v>
      </c>
      <c r="H397" s="43">
        <f t="shared" si="51"/>
        <v>11388.1</v>
      </c>
      <c r="I397" s="43">
        <f t="shared" si="52"/>
        <v>22776.2</v>
      </c>
      <c r="J397" s="97">
        <v>9907.7800000000007</v>
      </c>
      <c r="K397" s="107" t="str">
        <f t="shared" si="53"/>
        <v>OK</v>
      </c>
      <c r="L397" s="98">
        <f t="shared" si="54"/>
        <v>9.1159674518408784E-2</v>
      </c>
      <c r="M397" s="107" t="str">
        <f t="shared" si="55"/>
        <v/>
      </c>
      <c r="N397" s="99" t="s">
        <v>1594</v>
      </c>
      <c r="O397" s="99" t="s">
        <v>1926</v>
      </c>
    </row>
    <row r="398" spans="1:15" ht="51" x14ac:dyDescent="0.25">
      <c r="A398" s="40" t="s">
        <v>1140</v>
      </c>
      <c r="B398" s="41" t="s">
        <v>1141</v>
      </c>
      <c r="C398" s="40" t="s">
        <v>22</v>
      </c>
      <c r="D398" s="40" t="s">
        <v>1927</v>
      </c>
      <c r="E398" s="42" t="s">
        <v>50</v>
      </c>
      <c r="F398" s="43">
        <v>2</v>
      </c>
      <c r="G398" s="43">
        <v>16929.310000000001</v>
      </c>
      <c r="H398" s="43">
        <f t="shared" si="51"/>
        <v>21410.49</v>
      </c>
      <c r="I398" s="43">
        <f t="shared" si="52"/>
        <v>42820.98</v>
      </c>
      <c r="J398" s="97">
        <v>20706.060000000001</v>
      </c>
      <c r="K398" s="107" t="str">
        <f t="shared" si="53"/>
        <v>OK</v>
      </c>
      <c r="L398" s="98">
        <f t="shared" si="54"/>
        <v>0.18239829306009925</v>
      </c>
      <c r="M398" s="107" t="str">
        <f t="shared" si="55"/>
        <v/>
      </c>
      <c r="N398" s="99" t="s">
        <v>1142</v>
      </c>
      <c r="O398" s="99" t="s">
        <v>1927</v>
      </c>
    </row>
    <row r="399" spans="1:15" ht="15" x14ac:dyDescent="0.25">
      <c r="A399" s="37" t="s">
        <v>1143</v>
      </c>
      <c r="B399" s="37"/>
      <c r="C399" s="37"/>
      <c r="D399" s="37" t="s">
        <v>1144</v>
      </c>
      <c r="E399" s="37"/>
      <c r="F399" s="44"/>
      <c r="G399" s="45"/>
      <c r="H399" s="45"/>
      <c r="I399" s="44">
        <f>SUM(I400:I414)</f>
        <v>24341.110000000004</v>
      </c>
      <c r="J399" s="97">
        <v>0</v>
      </c>
      <c r="K399" s="107" t="str">
        <f t="shared" si="53"/>
        <v>OK</v>
      </c>
      <c r="L399" s="98"/>
      <c r="M399" s="107"/>
      <c r="N399" s="99" t="s">
        <v>1144</v>
      </c>
      <c r="O399" s="99" t="s">
        <v>1144</v>
      </c>
    </row>
    <row r="400" spans="1:15" ht="15" x14ac:dyDescent="0.25">
      <c r="A400" s="40" t="s">
        <v>1145</v>
      </c>
      <c r="B400" s="41" t="s">
        <v>1146</v>
      </c>
      <c r="C400" s="40" t="s">
        <v>22</v>
      </c>
      <c r="D400" s="40" t="s">
        <v>1928</v>
      </c>
      <c r="E400" s="42" t="s">
        <v>313</v>
      </c>
      <c r="F400" s="43">
        <v>350</v>
      </c>
      <c r="G400" s="43">
        <v>7.16</v>
      </c>
      <c r="H400" s="43">
        <f t="shared" ref="H400:H414" si="56">TRUNC(G400 * (1 + 26.47 / 100), 2)</f>
        <v>9.0500000000000007</v>
      </c>
      <c r="I400" s="43">
        <f t="shared" ref="I400:I414" si="57">TRUNC(F400 * H400, 2)</f>
        <v>3167.5</v>
      </c>
      <c r="J400" s="97">
        <v>8.57</v>
      </c>
      <c r="K400" s="107" t="str">
        <f t="shared" si="53"/>
        <v>OK</v>
      </c>
      <c r="L400" s="98">
        <f t="shared" si="54"/>
        <v>0.16452742123687281</v>
      </c>
      <c r="M400" s="107" t="str">
        <f t="shared" si="55"/>
        <v/>
      </c>
      <c r="N400" s="99" t="s">
        <v>1147</v>
      </c>
      <c r="O400" s="99" t="s">
        <v>1928</v>
      </c>
    </row>
    <row r="401" spans="1:15" ht="38.25" x14ac:dyDescent="0.25">
      <c r="A401" s="40" t="s">
        <v>1148</v>
      </c>
      <c r="B401" s="41" t="s">
        <v>796</v>
      </c>
      <c r="C401" s="40" t="s">
        <v>30</v>
      </c>
      <c r="D401" s="40" t="s">
        <v>1899</v>
      </c>
      <c r="E401" s="42" t="s">
        <v>224</v>
      </c>
      <c r="F401" s="43">
        <v>94.4</v>
      </c>
      <c r="G401" s="43">
        <v>9.58</v>
      </c>
      <c r="H401" s="43">
        <f t="shared" si="56"/>
        <v>12.11</v>
      </c>
      <c r="I401" s="43">
        <f t="shared" si="57"/>
        <v>1143.18</v>
      </c>
      <c r="J401" s="97">
        <v>10.79</v>
      </c>
      <c r="K401" s="107" t="str">
        <f t="shared" si="53"/>
        <v>OK</v>
      </c>
      <c r="L401" s="98">
        <f t="shared" si="54"/>
        <v>0.11214087117701566</v>
      </c>
      <c r="M401" s="107" t="str">
        <f t="shared" si="55"/>
        <v/>
      </c>
      <c r="N401" s="99" t="s">
        <v>797</v>
      </c>
      <c r="O401" s="99" t="s">
        <v>1899</v>
      </c>
    </row>
    <row r="402" spans="1:15" ht="51" x14ac:dyDescent="0.25">
      <c r="A402" s="40" t="s">
        <v>1149</v>
      </c>
      <c r="B402" s="41" t="s">
        <v>1150</v>
      </c>
      <c r="C402" s="40" t="s">
        <v>30</v>
      </c>
      <c r="D402" s="40" t="s">
        <v>1929</v>
      </c>
      <c r="E402" s="42" t="s">
        <v>224</v>
      </c>
      <c r="F402" s="43">
        <v>60</v>
      </c>
      <c r="G402" s="43">
        <v>6.22</v>
      </c>
      <c r="H402" s="43">
        <f t="shared" si="56"/>
        <v>7.86</v>
      </c>
      <c r="I402" s="43">
        <f t="shared" si="57"/>
        <v>471.6</v>
      </c>
      <c r="J402" s="97">
        <v>6.99</v>
      </c>
      <c r="K402" s="107" t="str">
        <f t="shared" si="53"/>
        <v>OK</v>
      </c>
      <c r="L402" s="98">
        <f t="shared" si="54"/>
        <v>0.11015736766809736</v>
      </c>
      <c r="M402" s="107" t="str">
        <f t="shared" si="55"/>
        <v/>
      </c>
      <c r="N402" s="99" t="s">
        <v>1151</v>
      </c>
      <c r="O402" s="99" t="s">
        <v>1929</v>
      </c>
    </row>
    <row r="403" spans="1:15" ht="15" x14ac:dyDescent="0.25">
      <c r="A403" s="40" t="s">
        <v>1152</v>
      </c>
      <c r="B403" s="41" t="s">
        <v>1088</v>
      </c>
      <c r="C403" s="40" t="s">
        <v>22</v>
      </c>
      <c r="D403" s="40" t="s">
        <v>1909</v>
      </c>
      <c r="E403" s="42" t="s">
        <v>76</v>
      </c>
      <c r="F403" s="43">
        <v>1</v>
      </c>
      <c r="G403" s="43">
        <v>16.98</v>
      </c>
      <c r="H403" s="43">
        <f t="shared" si="56"/>
        <v>21.47</v>
      </c>
      <c r="I403" s="43">
        <f t="shared" si="57"/>
        <v>21.47</v>
      </c>
      <c r="J403" s="97">
        <v>21.15</v>
      </c>
      <c r="K403" s="107" t="str">
        <f t="shared" si="53"/>
        <v>OK</v>
      </c>
      <c r="L403" s="98">
        <f t="shared" si="54"/>
        <v>0.19716312056737584</v>
      </c>
      <c r="M403" s="107" t="str">
        <f t="shared" si="55"/>
        <v/>
      </c>
      <c r="N403" s="99" t="s">
        <v>1089</v>
      </c>
      <c r="O403" s="99" t="s">
        <v>1909</v>
      </c>
    </row>
    <row r="404" spans="1:15" ht="30" x14ac:dyDescent="0.25">
      <c r="A404" s="40" t="s">
        <v>1153</v>
      </c>
      <c r="B404" s="41" t="s">
        <v>673</v>
      </c>
      <c r="C404" s="40" t="s">
        <v>30</v>
      </c>
      <c r="D404" s="40" t="s">
        <v>1893</v>
      </c>
      <c r="E404" s="42" t="s">
        <v>76</v>
      </c>
      <c r="F404" s="43">
        <v>30</v>
      </c>
      <c r="G404" s="43">
        <v>6.5</v>
      </c>
      <c r="H404" s="43">
        <f t="shared" si="56"/>
        <v>8.2200000000000006</v>
      </c>
      <c r="I404" s="43">
        <f t="shared" si="57"/>
        <v>246.6</v>
      </c>
      <c r="J404" s="97">
        <v>7.37</v>
      </c>
      <c r="K404" s="107" t="str">
        <f t="shared" si="53"/>
        <v>OK</v>
      </c>
      <c r="L404" s="98">
        <f t="shared" si="54"/>
        <v>0.11804613297150612</v>
      </c>
      <c r="M404" s="107" t="str">
        <f t="shared" si="55"/>
        <v/>
      </c>
      <c r="N404" s="99" t="s">
        <v>674</v>
      </c>
      <c r="O404" s="99" t="s">
        <v>1893</v>
      </c>
    </row>
    <row r="405" spans="1:15" ht="15" x14ac:dyDescent="0.25">
      <c r="A405" s="40" t="s">
        <v>1154</v>
      </c>
      <c r="B405" s="41" t="s">
        <v>1155</v>
      </c>
      <c r="C405" s="40" t="s">
        <v>22</v>
      </c>
      <c r="D405" s="40" t="s">
        <v>1930</v>
      </c>
      <c r="E405" s="42" t="s">
        <v>50</v>
      </c>
      <c r="F405" s="43">
        <v>16</v>
      </c>
      <c r="G405" s="43">
        <v>135.41999999999999</v>
      </c>
      <c r="H405" s="43">
        <f t="shared" si="56"/>
        <v>171.26</v>
      </c>
      <c r="I405" s="43">
        <f t="shared" si="57"/>
        <v>2740.16</v>
      </c>
      <c r="J405" s="97">
        <v>149</v>
      </c>
      <c r="K405" s="107" t="str">
        <f t="shared" si="53"/>
        <v>OK</v>
      </c>
      <c r="L405" s="98">
        <f t="shared" si="54"/>
        <v>9.1140939597315507E-2</v>
      </c>
      <c r="M405" s="107" t="str">
        <f t="shared" si="55"/>
        <v/>
      </c>
      <c r="N405" s="99" t="s">
        <v>1595</v>
      </c>
      <c r="O405" s="99" t="s">
        <v>1930</v>
      </c>
    </row>
    <row r="406" spans="1:15" ht="25.5" x14ac:dyDescent="0.25">
      <c r="A406" s="40" t="s">
        <v>1156</v>
      </c>
      <c r="B406" s="41" t="s">
        <v>1157</v>
      </c>
      <c r="C406" s="40" t="s">
        <v>22</v>
      </c>
      <c r="D406" s="40" t="s">
        <v>1931</v>
      </c>
      <c r="E406" s="42" t="s">
        <v>50</v>
      </c>
      <c r="F406" s="43">
        <v>1</v>
      </c>
      <c r="G406" s="43">
        <v>354.21</v>
      </c>
      <c r="H406" s="43">
        <f t="shared" si="56"/>
        <v>447.96</v>
      </c>
      <c r="I406" s="43">
        <f t="shared" si="57"/>
        <v>447.96</v>
      </c>
      <c r="J406" s="97">
        <v>456.08</v>
      </c>
      <c r="K406" s="107" t="str">
        <f t="shared" si="53"/>
        <v>OK</v>
      </c>
      <c r="L406" s="98">
        <f t="shared" si="54"/>
        <v>0.22335993685318367</v>
      </c>
      <c r="M406" s="107" t="str">
        <f t="shared" si="55"/>
        <v/>
      </c>
      <c r="N406" s="99" t="s">
        <v>1158</v>
      </c>
      <c r="O406" s="99" t="s">
        <v>1931</v>
      </c>
    </row>
    <row r="407" spans="1:15" ht="30" x14ac:dyDescent="0.25">
      <c r="A407" s="40" t="s">
        <v>1159</v>
      </c>
      <c r="B407" s="41" t="s">
        <v>1160</v>
      </c>
      <c r="C407" s="40" t="s">
        <v>22</v>
      </c>
      <c r="D407" s="40" t="s">
        <v>1932</v>
      </c>
      <c r="E407" s="42" t="s">
        <v>50</v>
      </c>
      <c r="F407" s="43">
        <v>5</v>
      </c>
      <c r="G407" s="43">
        <v>1361.16</v>
      </c>
      <c r="H407" s="43">
        <f t="shared" si="56"/>
        <v>1721.45</v>
      </c>
      <c r="I407" s="43">
        <f t="shared" si="57"/>
        <v>8607.25</v>
      </c>
      <c r="J407" s="97">
        <v>1361.16</v>
      </c>
      <c r="K407" s="107" t="str">
        <f t="shared" si="53"/>
        <v>OK</v>
      </c>
      <c r="L407" s="98">
        <f t="shared" si="54"/>
        <v>0</v>
      </c>
      <c r="M407" s="107" t="str">
        <f t="shared" si="55"/>
        <v/>
      </c>
      <c r="N407" s="99" t="s">
        <v>1424</v>
      </c>
      <c r="O407" s="99" t="s">
        <v>1932</v>
      </c>
    </row>
    <row r="408" spans="1:15" ht="30" x14ac:dyDescent="0.25">
      <c r="A408" s="40" t="s">
        <v>1161</v>
      </c>
      <c r="B408" s="41" t="s">
        <v>1162</v>
      </c>
      <c r="C408" s="40" t="s">
        <v>22</v>
      </c>
      <c r="D408" s="40" t="s">
        <v>1933</v>
      </c>
      <c r="E408" s="42" t="s">
        <v>50</v>
      </c>
      <c r="F408" s="43">
        <v>1</v>
      </c>
      <c r="G408" s="43">
        <v>1583.29</v>
      </c>
      <c r="H408" s="43">
        <f t="shared" si="56"/>
        <v>2002.38</v>
      </c>
      <c r="I408" s="43">
        <f t="shared" si="57"/>
        <v>2002.38</v>
      </c>
      <c r="J408" s="97">
        <v>1772.31</v>
      </c>
      <c r="K408" s="107" t="str">
        <f t="shared" si="53"/>
        <v>OK</v>
      </c>
      <c r="L408" s="98">
        <f t="shared" si="54"/>
        <v>0.10665177085272892</v>
      </c>
      <c r="M408" s="107" t="str">
        <f t="shared" si="55"/>
        <v/>
      </c>
      <c r="N408" s="99" t="s">
        <v>1596</v>
      </c>
      <c r="O408" s="99" t="s">
        <v>1933</v>
      </c>
    </row>
    <row r="409" spans="1:15" ht="15" x14ac:dyDescent="0.25">
      <c r="A409" s="40" t="s">
        <v>1163</v>
      </c>
      <c r="B409" s="41" t="s">
        <v>1164</v>
      </c>
      <c r="C409" s="40" t="s">
        <v>22</v>
      </c>
      <c r="D409" s="40" t="s">
        <v>1934</v>
      </c>
      <c r="E409" s="42" t="s">
        <v>313</v>
      </c>
      <c r="F409" s="43">
        <v>100</v>
      </c>
      <c r="G409" s="43">
        <v>8.3699999999999992</v>
      </c>
      <c r="H409" s="43">
        <f t="shared" si="56"/>
        <v>10.58</v>
      </c>
      <c r="I409" s="43">
        <f t="shared" si="57"/>
        <v>1058</v>
      </c>
      <c r="J409" s="97">
        <v>9.5399999999999991</v>
      </c>
      <c r="K409" s="107" t="str">
        <f t="shared" si="53"/>
        <v>OK</v>
      </c>
      <c r="L409" s="98">
        <f t="shared" si="54"/>
        <v>0.12264150943396224</v>
      </c>
      <c r="M409" s="107" t="str">
        <f t="shared" si="55"/>
        <v/>
      </c>
      <c r="N409" s="99" t="s">
        <v>1165</v>
      </c>
      <c r="O409" s="99" t="s">
        <v>1934</v>
      </c>
    </row>
    <row r="410" spans="1:15" ht="15" x14ac:dyDescent="0.25">
      <c r="A410" s="40" t="s">
        <v>1166</v>
      </c>
      <c r="B410" s="41" t="s">
        <v>1167</v>
      </c>
      <c r="C410" s="40" t="s">
        <v>22</v>
      </c>
      <c r="D410" s="40" t="s">
        <v>1935</v>
      </c>
      <c r="E410" s="42" t="s">
        <v>50</v>
      </c>
      <c r="F410" s="43">
        <v>6</v>
      </c>
      <c r="G410" s="43">
        <v>12.04</v>
      </c>
      <c r="H410" s="43">
        <f t="shared" si="56"/>
        <v>15.22</v>
      </c>
      <c r="I410" s="43">
        <f t="shared" si="57"/>
        <v>91.32</v>
      </c>
      <c r="J410" s="97">
        <v>15</v>
      </c>
      <c r="K410" s="107" t="str">
        <f t="shared" si="53"/>
        <v>OK</v>
      </c>
      <c r="L410" s="98">
        <f t="shared" si="54"/>
        <v>0.19733333333333336</v>
      </c>
      <c r="M410" s="107" t="str">
        <f t="shared" si="55"/>
        <v/>
      </c>
      <c r="N410" s="99" t="s">
        <v>1168</v>
      </c>
      <c r="O410" s="99" t="s">
        <v>1935</v>
      </c>
    </row>
    <row r="411" spans="1:15" ht="25.5" x14ac:dyDescent="0.25">
      <c r="A411" s="40" t="s">
        <v>1169</v>
      </c>
      <c r="B411" s="41" t="s">
        <v>1170</v>
      </c>
      <c r="C411" s="40" t="s">
        <v>17</v>
      </c>
      <c r="D411" s="40" t="s">
        <v>1171</v>
      </c>
      <c r="E411" s="42" t="s">
        <v>76</v>
      </c>
      <c r="F411" s="43">
        <v>6</v>
      </c>
      <c r="G411" s="43">
        <v>36.700000000000003</v>
      </c>
      <c r="H411" s="43">
        <f t="shared" si="56"/>
        <v>46.41</v>
      </c>
      <c r="I411" s="43">
        <f t="shared" si="57"/>
        <v>278.45999999999998</v>
      </c>
      <c r="J411" s="97">
        <v>41.93</v>
      </c>
      <c r="K411" s="107" t="str">
        <f t="shared" si="53"/>
        <v>OK</v>
      </c>
      <c r="L411" s="98">
        <f t="shared" si="54"/>
        <v>0.12473169568328157</v>
      </c>
      <c r="M411" s="107" t="str">
        <f t="shared" si="55"/>
        <v/>
      </c>
      <c r="N411" s="99" t="s">
        <v>1171</v>
      </c>
      <c r="O411" s="99" t="s">
        <v>1171</v>
      </c>
    </row>
    <row r="412" spans="1:15" ht="15" x14ac:dyDescent="0.25">
      <c r="A412" s="40" t="s">
        <v>1172</v>
      </c>
      <c r="B412" s="41" t="s">
        <v>1173</v>
      </c>
      <c r="C412" s="40" t="s">
        <v>22</v>
      </c>
      <c r="D412" s="40" t="s">
        <v>1936</v>
      </c>
      <c r="E412" s="42" t="s">
        <v>50</v>
      </c>
      <c r="F412" s="43">
        <v>17</v>
      </c>
      <c r="G412" s="43">
        <v>78.849999999999994</v>
      </c>
      <c r="H412" s="43">
        <f t="shared" si="56"/>
        <v>99.72</v>
      </c>
      <c r="I412" s="43">
        <f t="shared" si="57"/>
        <v>1695.24</v>
      </c>
      <c r="J412" s="97">
        <v>84.38</v>
      </c>
      <c r="K412" s="107" t="str">
        <f t="shared" si="53"/>
        <v>OK</v>
      </c>
      <c r="L412" s="98">
        <f t="shared" si="54"/>
        <v>6.5536857075136346E-2</v>
      </c>
      <c r="M412" s="107" t="str">
        <f t="shared" si="55"/>
        <v/>
      </c>
      <c r="N412" s="99" t="s">
        <v>1174</v>
      </c>
      <c r="O412" s="99" t="s">
        <v>1936</v>
      </c>
    </row>
    <row r="413" spans="1:15" ht="25.5" x14ac:dyDescent="0.25">
      <c r="A413" s="40" t="s">
        <v>1175</v>
      </c>
      <c r="B413" s="41" t="s">
        <v>1176</v>
      </c>
      <c r="C413" s="40" t="s">
        <v>22</v>
      </c>
      <c r="D413" s="40" t="s">
        <v>1937</v>
      </c>
      <c r="E413" s="42" t="s">
        <v>50</v>
      </c>
      <c r="F413" s="43">
        <v>3</v>
      </c>
      <c r="G413" s="43">
        <v>398.07</v>
      </c>
      <c r="H413" s="43">
        <f t="shared" si="56"/>
        <v>503.43</v>
      </c>
      <c r="I413" s="43">
        <f t="shared" si="57"/>
        <v>1510.29</v>
      </c>
      <c r="J413" s="97">
        <v>472.5</v>
      </c>
      <c r="K413" s="107" t="str">
        <f t="shared" si="53"/>
        <v>OK</v>
      </c>
      <c r="L413" s="98">
        <f t="shared" si="54"/>
        <v>0.15752380952380951</v>
      </c>
      <c r="M413" s="107" t="str">
        <f t="shared" si="55"/>
        <v/>
      </c>
      <c r="N413" s="99" t="s">
        <v>1597</v>
      </c>
      <c r="O413" s="99" t="s">
        <v>1937</v>
      </c>
    </row>
    <row r="414" spans="1:15" ht="15" x14ac:dyDescent="0.25">
      <c r="A414" s="40" t="s">
        <v>1177</v>
      </c>
      <c r="B414" s="41" t="s">
        <v>1178</v>
      </c>
      <c r="C414" s="40" t="s">
        <v>22</v>
      </c>
      <c r="D414" s="40" t="s">
        <v>1938</v>
      </c>
      <c r="E414" s="42" t="s">
        <v>50</v>
      </c>
      <c r="F414" s="43">
        <v>1</v>
      </c>
      <c r="G414" s="43">
        <v>679.77</v>
      </c>
      <c r="H414" s="43">
        <f t="shared" si="56"/>
        <v>859.7</v>
      </c>
      <c r="I414" s="43">
        <f t="shared" si="57"/>
        <v>859.7</v>
      </c>
      <c r="J414" s="97">
        <v>893.4</v>
      </c>
      <c r="K414" s="107" t="str">
        <f t="shared" si="53"/>
        <v>OK</v>
      </c>
      <c r="L414" s="98">
        <f t="shared" si="54"/>
        <v>0.2391202149093351</v>
      </c>
      <c r="M414" s="107" t="str">
        <f t="shared" si="55"/>
        <v/>
      </c>
      <c r="N414" s="99" t="s">
        <v>1124</v>
      </c>
      <c r="O414" s="99" t="s">
        <v>1938</v>
      </c>
    </row>
    <row r="415" spans="1:15" ht="15" x14ac:dyDescent="0.25">
      <c r="A415" s="37" t="s">
        <v>1179</v>
      </c>
      <c r="B415" s="37"/>
      <c r="C415" s="37"/>
      <c r="D415" s="37" t="s">
        <v>1180</v>
      </c>
      <c r="E415" s="37"/>
      <c r="F415" s="44"/>
      <c r="G415" s="45"/>
      <c r="H415" s="45"/>
      <c r="I415" s="44">
        <f>SUM(I416:I446)</f>
        <v>57553.450000000004</v>
      </c>
      <c r="J415" s="97">
        <v>0</v>
      </c>
      <c r="K415" s="107" t="str">
        <f t="shared" si="53"/>
        <v>OK</v>
      </c>
      <c r="L415" s="98"/>
      <c r="M415" s="107"/>
      <c r="N415" s="99" t="s">
        <v>1180</v>
      </c>
      <c r="O415" s="99" t="s">
        <v>1180</v>
      </c>
    </row>
    <row r="416" spans="1:15" ht="15" x14ac:dyDescent="0.25">
      <c r="A416" s="40" t="s">
        <v>1181</v>
      </c>
      <c r="B416" s="41" t="s">
        <v>1182</v>
      </c>
      <c r="C416" s="40" t="s">
        <v>30</v>
      </c>
      <c r="D416" s="40" t="s">
        <v>1939</v>
      </c>
      <c r="E416" s="42" t="s">
        <v>76</v>
      </c>
      <c r="F416" s="43">
        <v>10</v>
      </c>
      <c r="G416" s="43">
        <v>152.07</v>
      </c>
      <c r="H416" s="43">
        <f t="shared" ref="H416:H446" si="58">TRUNC(G416 * (1 + 26.47 / 100), 2)</f>
        <v>192.32</v>
      </c>
      <c r="I416" s="43">
        <f t="shared" ref="I416:I446" si="59">TRUNC(F416 * H416, 2)</f>
        <v>1923.2</v>
      </c>
      <c r="J416" s="97">
        <v>179.71</v>
      </c>
      <c r="K416" s="107" t="str">
        <f t="shared" si="53"/>
        <v>OK</v>
      </c>
      <c r="L416" s="98">
        <f t="shared" si="54"/>
        <v>0.1538033498414112</v>
      </c>
      <c r="M416" s="107" t="str">
        <f t="shared" si="55"/>
        <v/>
      </c>
      <c r="N416" s="99" t="s">
        <v>1183</v>
      </c>
      <c r="O416" s="99" t="s">
        <v>1939</v>
      </c>
    </row>
    <row r="417" spans="1:15" ht="15" x14ac:dyDescent="0.25">
      <c r="A417" s="40" t="s">
        <v>1184</v>
      </c>
      <c r="B417" s="41" t="s">
        <v>1185</v>
      </c>
      <c r="C417" s="40" t="s">
        <v>22</v>
      </c>
      <c r="D417" s="40" t="s">
        <v>1940</v>
      </c>
      <c r="E417" s="42" t="s">
        <v>50</v>
      </c>
      <c r="F417" s="43">
        <v>2</v>
      </c>
      <c r="G417" s="43">
        <v>2304.9</v>
      </c>
      <c r="H417" s="43">
        <f t="shared" si="58"/>
        <v>2915</v>
      </c>
      <c r="I417" s="43">
        <f t="shared" si="59"/>
        <v>5830</v>
      </c>
      <c r="J417" s="97">
        <v>2555.86</v>
      </c>
      <c r="K417" s="107" t="str">
        <f t="shared" si="53"/>
        <v>OK</v>
      </c>
      <c r="L417" s="98">
        <f t="shared" si="54"/>
        <v>9.8190041708074771E-2</v>
      </c>
      <c r="M417" s="107" t="str">
        <f t="shared" si="55"/>
        <v/>
      </c>
      <c r="N417" s="99" t="s">
        <v>1186</v>
      </c>
      <c r="O417" s="99" t="s">
        <v>1940</v>
      </c>
    </row>
    <row r="418" spans="1:15" ht="51" x14ac:dyDescent="0.25">
      <c r="A418" s="40" t="s">
        <v>1187</v>
      </c>
      <c r="B418" s="41" t="s">
        <v>1188</v>
      </c>
      <c r="C418" s="40" t="s">
        <v>30</v>
      </c>
      <c r="D418" s="40" t="s">
        <v>2065</v>
      </c>
      <c r="E418" s="42" t="s">
        <v>76</v>
      </c>
      <c r="F418" s="43">
        <v>2</v>
      </c>
      <c r="G418" s="43">
        <v>230.71</v>
      </c>
      <c r="H418" s="43">
        <f t="shared" si="58"/>
        <v>291.77</v>
      </c>
      <c r="I418" s="43">
        <f t="shared" si="59"/>
        <v>583.54</v>
      </c>
      <c r="J418" s="97">
        <v>261.49</v>
      </c>
      <c r="K418" s="107" t="str">
        <f t="shared" si="53"/>
        <v>OK</v>
      </c>
      <c r="L418" s="98">
        <f t="shared" si="54"/>
        <v>0.11771004627328008</v>
      </c>
      <c r="M418" s="107" t="str">
        <f t="shared" si="55"/>
        <v/>
      </c>
      <c r="N418" s="99" t="s">
        <v>1189</v>
      </c>
      <c r="O418" s="99" t="s">
        <v>1941</v>
      </c>
    </row>
    <row r="419" spans="1:15" ht="51" x14ac:dyDescent="0.25">
      <c r="A419" s="40" t="s">
        <v>1190</v>
      </c>
      <c r="B419" s="41" t="s">
        <v>1191</v>
      </c>
      <c r="C419" s="40" t="s">
        <v>30</v>
      </c>
      <c r="D419" s="40" t="s">
        <v>2066</v>
      </c>
      <c r="E419" s="42" t="s">
        <v>76</v>
      </c>
      <c r="F419" s="43">
        <v>3</v>
      </c>
      <c r="G419" s="43">
        <v>79.63</v>
      </c>
      <c r="H419" s="43">
        <f t="shared" si="58"/>
        <v>100.7</v>
      </c>
      <c r="I419" s="43">
        <f t="shared" si="59"/>
        <v>302.10000000000002</v>
      </c>
      <c r="J419" s="97">
        <v>86.56</v>
      </c>
      <c r="K419" s="107" t="str">
        <f t="shared" si="53"/>
        <v>OK</v>
      </c>
      <c r="L419" s="98">
        <f t="shared" si="54"/>
        <v>8.0060073937153531E-2</v>
      </c>
      <c r="M419" s="107" t="str">
        <f t="shared" si="55"/>
        <v/>
      </c>
      <c r="N419" s="99" t="s">
        <v>1192</v>
      </c>
      <c r="O419" s="99" t="s">
        <v>1942</v>
      </c>
    </row>
    <row r="420" spans="1:15" ht="51" x14ac:dyDescent="0.25">
      <c r="A420" s="40" t="s">
        <v>1193</v>
      </c>
      <c r="B420" s="41" t="s">
        <v>1194</v>
      </c>
      <c r="C420" s="40" t="s">
        <v>30</v>
      </c>
      <c r="D420" s="40" t="s">
        <v>2067</v>
      </c>
      <c r="E420" s="42" t="s">
        <v>76</v>
      </c>
      <c r="F420" s="43">
        <v>4</v>
      </c>
      <c r="G420" s="43">
        <v>73.349999999999994</v>
      </c>
      <c r="H420" s="43">
        <f t="shared" si="58"/>
        <v>92.76</v>
      </c>
      <c r="I420" s="43">
        <f t="shared" si="59"/>
        <v>371.04</v>
      </c>
      <c r="J420" s="97">
        <v>79.569999999999993</v>
      </c>
      <c r="K420" s="107" t="str">
        <f t="shared" si="53"/>
        <v>OK</v>
      </c>
      <c r="L420" s="98">
        <f t="shared" si="54"/>
        <v>7.8170164634912664E-2</v>
      </c>
      <c r="M420" s="107" t="str">
        <f t="shared" si="55"/>
        <v/>
      </c>
      <c r="N420" s="99" t="s">
        <v>1195</v>
      </c>
      <c r="O420" s="99" t="s">
        <v>1943</v>
      </c>
    </row>
    <row r="421" spans="1:15" ht="45" x14ac:dyDescent="0.25">
      <c r="A421" s="40" t="s">
        <v>1196</v>
      </c>
      <c r="B421" s="41" t="s">
        <v>1197</v>
      </c>
      <c r="C421" s="40" t="s">
        <v>30</v>
      </c>
      <c r="D421" s="40" t="s">
        <v>2068</v>
      </c>
      <c r="E421" s="42" t="s">
        <v>76</v>
      </c>
      <c r="F421" s="43">
        <v>5</v>
      </c>
      <c r="G421" s="43">
        <v>56.57</v>
      </c>
      <c r="H421" s="43">
        <f t="shared" si="58"/>
        <v>71.540000000000006</v>
      </c>
      <c r="I421" s="43">
        <f t="shared" si="59"/>
        <v>357.7</v>
      </c>
      <c r="J421" s="97">
        <v>60.62</v>
      </c>
      <c r="K421" s="107" t="str">
        <f t="shared" si="53"/>
        <v>OK</v>
      </c>
      <c r="L421" s="98">
        <f t="shared" si="54"/>
        <v>6.680963378422955E-2</v>
      </c>
      <c r="M421" s="107" t="str">
        <f t="shared" si="55"/>
        <v/>
      </c>
      <c r="N421" s="99" t="s">
        <v>1198</v>
      </c>
      <c r="O421" s="99" t="s">
        <v>1944</v>
      </c>
    </row>
    <row r="422" spans="1:15" ht="45" x14ac:dyDescent="0.25">
      <c r="A422" s="40" t="s">
        <v>1199</v>
      </c>
      <c r="B422" s="41" t="s">
        <v>1200</v>
      </c>
      <c r="C422" s="40" t="s">
        <v>30</v>
      </c>
      <c r="D422" s="40" t="s">
        <v>2069</v>
      </c>
      <c r="E422" s="42" t="s">
        <v>224</v>
      </c>
      <c r="F422" s="43">
        <v>112</v>
      </c>
      <c r="G422" s="43">
        <v>112.9</v>
      </c>
      <c r="H422" s="43">
        <f t="shared" si="58"/>
        <v>142.78</v>
      </c>
      <c r="I422" s="43">
        <f t="shared" si="59"/>
        <v>15991.36</v>
      </c>
      <c r="J422" s="97">
        <v>124.32</v>
      </c>
      <c r="K422" s="107" t="str">
        <f t="shared" si="53"/>
        <v>OK</v>
      </c>
      <c r="L422" s="98">
        <f t="shared" si="54"/>
        <v>9.1859716859716722E-2</v>
      </c>
      <c r="M422" s="107" t="str">
        <f t="shared" si="55"/>
        <v/>
      </c>
      <c r="N422" s="99" t="s">
        <v>1201</v>
      </c>
      <c r="O422" s="99" t="s">
        <v>1945</v>
      </c>
    </row>
    <row r="423" spans="1:15" ht="45" x14ac:dyDescent="0.25">
      <c r="A423" s="40" t="s">
        <v>1202</v>
      </c>
      <c r="B423" s="41" t="s">
        <v>1203</v>
      </c>
      <c r="C423" s="40" t="s">
        <v>30</v>
      </c>
      <c r="D423" s="40" t="s">
        <v>1946</v>
      </c>
      <c r="E423" s="42" t="s">
        <v>224</v>
      </c>
      <c r="F423" s="43">
        <v>12</v>
      </c>
      <c r="G423" s="43">
        <v>150.62</v>
      </c>
      <c r="H423" s="43">
        <f t="shared" si="58"/>
        <v>190.48</v>
      </c>
      <c r="I423" s="43">
        <f t="shared" si="59"/>
        <v>2285.7600000000002</v>
      </c>
      <c r="J423" s="97">
        <v>165.27</v>
      </c>
      <c r="K423" s="107" t="str">
        <f t="shared" si="53"/>
        <v>OK</v>
      </c>
      <c r="L423" s="98">
        <f t="shared" si="54"/>
        <v>8.8642826889332671E-2</v>
      </c>
      <c r="M423" s="107" t="str">
        <f t="shared" si="55"/>
        <v/>
      </c>
      <c r="N423" s="99" t="s">
        <v>1204</v>
      </c>
      <c r="O423" s="99" t="s">
        <v>1946</v>
      </c>
    </row>
    <row r="424" spans="1:15" ht="38.25" x14ac:dyDescent="0.25">
      <c r="A424" s="40" t="s">
        <v>1205</v>
      </c>
      <c r="B424" s="41" t="s">
        <v>1206</v>
      </c>
      <c r="C424" s="40" t="s">
        <v>30</v>
      </c>
      <c r="D424" s="40" t="s">
        <v>1947</v>
      </c>
      <c r="E424" s="42" t="s">
        <v>76</v>
      </c>
      <c r="F424" s="43">
        <v>1</v>
      </c>
      <c r="G424" s="43">
        <v>122.48</v>
      </c>
      <c r="H424" s="43">
        <f t="shared" si="58"/>
        <v>154.9</v>
      </c>
      <c r="I424" s="43">
        <f t="shared" si="59"/>
        <v>154.9</v>
      </c>
      <c r="J424" s="97">
        <v>131.59</v>
      </c>
      <c r="K424" s="107" t="str">
        <f t="shared" si="53"/>
        <v>OK</v>
      </c>
      <c r="L424" s="98">
        <f t="shared" si="54"/>
        <v>6.9230184664488159E-2</v>
      </c>
      <c r="M424" s="107" t="str">
        <f t="shared" si="55"/>
        <v/>
      </c>
      <c r="N424" s="99" t="s">
        <v>1207</v>
      </c>
      <c r="O424" s="99" t="s">
        <v>1947</v>
      </c>
    </row>
    <row r="425" spans="1:15" ht="38.25" x14ac:dyDescent="0.25">
      <c r="A425" s="40" t="s">
        <v>1208</v>
      </c>
      <c r="B425" s="41" t="s">
        <v>1209</v>
      </c>
      <c r="C425" s="40" t="s">
        <v>30</v>
      </c>
      <c r="D425" s="40" t="s">
        <v>1948</v>
      </c>
      <c r="E425" s="42" t="s">
        <v>76</v>
      </c>
      <c r="F425" s="43">
        <v>2</v>
      </c>
      <c r="G425" s="43">
        <v>153.02000000000001</v>
      </c>
      <c r="H425" s="43">
        <f t="shared" si="58"/>
        <v>193.52</v>
      </c>
      <c r="I425" s="43">
        <f t="shared" si="59"/>
        <v>387.04</v>
      </c>
      <c r="J425" s="97">
        <v>164.94</v>
      </c>
      <c r="K425" s="107" t="str">
        <f t="shared" si="53"/>
        <v>OK</v>
      </c>
      <c r="L425" s="98">
        <f t="shared" si="54"/>
        <v>7.2268703771068199E-2</v>
      </c>
      <c r="M425" s="107" t="str">
        <f t="shared" si="55"/>
        <v/>
      </c>
      <c r="N425" s="99" t="s">
        <v>1210</v>
      </c>
      <c r="O425" s="99" t="s">
        <v>1948</v>
      </c>
    </row>
    <row r="426" spans="1:15" ht="25.5" x14ac:dyDescent="0.25">
      <c r="A426" s="40" t="s">
        <v>1211</v>
      </c>
      <c r="B426" s="41" t="s">
        <v>1212</v>
      </c>
      <c r="C426" s="40" t="s">
        <v>30</v>
      </c>
      <c r="D426" s="40" t="s">
        <v>1949</v>
      </c>
      <c r="E426" s="42" t="s">
        <v>76</v>
      </c>
      <c r="F426" s="43">
        <v>10</v>
      </c>
      <c r="G426" s="43">
        <v>24.19</v>
      </c>
      <c r="H426" s="43">
        <f t="shared" si="58"/>
        <v>30.59</v>
      </c>
      <c r="I426" s="43">
        <f t="shared" si="59"/>
        <v>305.89999999999998</v>
      </c>
      <c r="J426" s="97">
        <v>32.520000000000003</v>
      </c>
      <c r="K426" s="107" t="str">
        <f t="shared" si="53"/>
        <v>OK</v>
      </c>
      <c r="L426" s="98">
        <f t="shared" si="54"/>
        <v>0.25615006150061503</v>
      </c>
      <c r="M426" s="107" t="str">
        <f t="shared" si="55"/>
        <v/>
      </c>
      <c r="N426" s="99" t="s">
        <v>1213</v>
      </c>
      <c r="O426" s="99" t="s">
        <v>1949</v>
      </c>
    </row>
    <row r="427" spans="1:15" ht="25.5" x14ac:dyDescent="0.25">
      <c r="A427" s="40" t="s">
        <v>1214</v>
      </c>
      <c r="B427" s="41" t="s">
        <v>1215</v>
      </c>
      <c r="C427" s="40" t="s">
        <v>22</v>
      </c>
      <c r="D427" s="40" t="s">
        <v>1950</v>
      </c>
      <c r="E427" s="42" t="s">
        <v>50</v>
      </c>
      <c r="F427" s="43">
        <v>18</v>
      </c>
      <c r="G427" s="43">
        <v>10.19</v>
      </c>
      <c r="H427" s="43">
        <f t="shared" si="58"/>
        <v>12.88</v>
      </c>
      <c r="I427" s="43">
        <f t="shared" si="59"/>
        <v>231.84</v>
      </c>
      <c r="J427" s="97">
        <v>12.78</v>
      </c>
      <c r="K427" s="107" t="str">
        <f t="shared" si="53"/>
        <v>OK</v>
      </c>
      <c r="L427" s="98">
        <f t="shared" si="54"/>
        <v>0.20266040688575904</v>
      </c>
      <c r="M427" s="107" t="str">
        <f t="shared" si="55"/>
        <v/>
      </c>
      <c r="N427" s="99" t="s">
        <v>1216</v>
      </c>
      <c r="O427" s="99" t="s">
        <v>1950</v>
      </c>
    </row>
    <row r="428" spans="1:15" ht="38.25" x14ac:dyDescent="0.25">
      <c r="A428" s="40" t="s">
        <v>1217</v>
      </c>
      <c r="B428" s="41" t="s">
        <v>1218</v>
      </c>
      <c r="C428" s="40" t="s">
        <v>22</v>
      </c>
      <c r="D428" s="40" t="s">
        <v>1951</v>
      </c>
      <c r="E428" s="42" t="s">
        <v>50</v>
      </c>
      <c r="F428" s="43">
        <v>7</v>
      </c>
      <c r="G428" s="43">
        <v>17.690000000000001</v>
      </c>
      <c r="H428" s="43">
        <f t="shared" si="58"/>
        <v>22.37</v>
      </c>
      <c r="I428" s="43">
        <f t="shared" si="59"/>
        <v>156.59</v>
      </c>
      <c r="J428" s="97">
        <v>22.12</v>
      </c>
      <c r="K428" s="107" t="str">
        <f t="shared" si="53"/>
        <v>OK</v>
      </c>
      <c r="L428" s="98">
        <f t="shared" si="54"/>
        <v>0.20027124773960214</v>
      </c>
      <c r="M428" s="107" t="str">
        <f t="shared" si="55"/>
        <v/>
      </c>
      <c r="N428" s="99" t="s">
        <v>1219</v>
      </c>
      <c r="O428" s="99" t="s">
        <v>1951</v>
      </c>
    </row>
    <row r="429" spans="1:15" ht="25.5" x14ac:dyDescent="0.25">
      <c r="A429" s="40" t="s">
        <v>1220</v>
      </c>
      <c r="B429" s="41" t="s">
        <v>1221</v>
      </c>
      <c r="C429" s="40" t="s">
        <v>22</v>
      </c>
      <c r="D429" s="40" t="s">
        <v>1952</v>
      </c>
      <c r="E429" s="42" t="s">
        <v>50</v>
      </c>
      <c r="F429" s="43">
        <v>5</v>
      </c>
      <c r="G429" s="43">
        <v>12.19</v>
      </c>
      <c r="H429" s="43">
        <f t="shared" si="58"/>
        <v>15.41</v>
      </c>
      <c r="I429" s="43">
        <f t="shared" si="59"/>
        <v>77.05</v>
      </c>
      <c r="J429" s="97">
        <v>15.28</v>
      </c>
      <c r="K429" s="107" t="str">
        <f t="shared" si="53"/>
        <v>OK</v>
      </c>
      <c r="L429" s="98">
        <f t="shared" si="54"/>
        <v>0.20222513089005234</v>
      </c>
      <c r="M429" s="107" t="str">
        <f t="shared" si="55"/>
        <v/>
      </c>
      <c r="N429" s="99" t="s">
        <v>1222</v>
      </c>
      <c r="O429" s="99" t="s">
        <v>1952</v>
      </c>
    </row>
    <row r="430" spans="1:15" ht="25.5" x14ac:dyDescent="0.25">
      <c r="A430" s="40" t="s">
        <v>1223</v>
      </c>
      <c r="B430" s="41" t="s">
        <v>1224</v>
      </c>
      <c r="C430" s="40" t="s">
        <v>22</v>
      </c>
      <c r="D430" s="40" t="s">
        <v>1953</v>
      </c>
      <c r="E430" s="42" t="s">
        <v>50</v>
      </c>
      <c r="F430" s="43">
        <v>10</v>
      </c>
      <c r="G430" s="43">
        <v>12.19</v>
      </c>
      <c r="H430" s="43">
        <f t="shared" si="58"/>
        <v>15.41</v>
      </c>
      <c r="I430" s="43">
        <f t="shared" si="59"/>
        <v>154.1</v>
      </c>
      <c r="J430" s="97">
        <v>15.28</v>
      </c>
      <c r="K430" s="107" t="str">
        <f t="shared" si="53"/>
        <v>OK</v>
      </c>
      <c r="L430" s="98">
        <f t="shared" si="54"/>
        <v>0.20222513089005234</v>
      </c>
      <c r="M430" s="107" t="str">
        <f t="shared" si="55"/>
        <v/>
      </c>
      <c r="N430" s="99" t="s">
        <v>1225</v>
      </c>
      <c r="O430" s="99" t="s">
        <v>1953</v>
      </c>
    </row>
    <row r="431" spans="1:15" ht="25.5" x14ac:dyDescent="0.25">
      <c r="A431" s="40" t="s">
        <v>1226</v>
      </c>
      <c r="B431" s="41" t="s">
        <v>1227</v>
      </c>
      <c r="C431" s="40" t="s">
        <v>22</v>
      </c>
      <c r="D431" s="40" t="s">
        <v>1954</v>
      </c>
      <c r="E431" s="42" t="s">
        <v>50</v>
      </c>
      <c r="F431" s="43">
        <v>5</v>
      </c>
      <c r="G431" s="43">
        <v>111.07</v>
      </c>
      <c r="H431" s="43">
        <f t="shared" si="58"/>
        <v>140.47</v>
      </c>
      <c r="I431" s="43">
        <f t="shared" si="59"/>
        <v>702.35</v>
      </c>
      <c r="J431" s="97">
        <v>128.55000000000001</v>
      </c>
      <c r="K431" s="107" t="str">
        <f t="shared" si="53"/>
        <v>OK</v>
      </c>
      <c r="L431" s="98">
        <f t="shared" si="54"/>
        <v>0.13597821859198767</v>
      </c>
      <c r="M431" s="107" t="str">
        <f t="shared" si="55"/>
        <v/>
      </c>
      <c r="N431" s="99" t="s">
        <v>1228</v>
      </c>
      <c r="O431" s="99" t="s">
        <v>1954</v>
      </c>
    </row>
    <row r="432" spans="1:15" ht="25.5" x14ac:dyDescent="0.25">
      <c r="A432" s="40" t="s">
        <v>1229</v>
      </c>
      <c r="B432" s="41" t="s">
        <v>1230</v>
      </c>
      <c r="C432" s="40" t="s">
        <v>22</v>
      </c>
      <c r="D432" s="40" t="s">
        <v>1955</v>
      </c>
      <c r="E432" s="42" t="s">
        <v>50</v>
      </c>
      <c r="F432" s="43">
        <v>5</v>
      </c>
      <c r="G432" s="43">
        <v>144.59</v>
      </c>
      <c r="H432" s="43">
        <f t="shared" si="58"/>
        <v>182.86</v>
      </c>
      <c r="I432" s="43">
        <f t="shared" si="59"/>
        <v>914.3</v>
      </c>
      <c r="J432" s="97">
        <v>167.51</v>
      </c>
      <c r="K432" s="107" t="str">
        <f t="shared" si="53"/>
        <v>OK</v>
      </c>
      <c r="L432" s="98">
        <f t="shared" si="54"/>
        <v>0.13682765208047276</v>
      </c>
      <c r="M432" s="107" t="str">
        <f t="shared" si="55"/>
        <v/>
      </c>
      <c r="N432" s="99" t="s">
        <v>1231</v>
      </c>
      <c r="O432" s="99" t="s">
        <v>1955</v>
      </c>
    </row>
    <row r="433" spans="1:15" ht="15" x14ac:dyDescent="0.25">
      <c r="A433" s="40" t="s">
        <v>1232</v>
      </c>
      <c r="B433" s="41" t="s">
        <v>1233</v>
      </c>
      <c r="C433" s="40" t="s">
        <v>22</v>
      </c>
      <c r="D433" s="40" t="s">
        <v>1956</v>
      </c>
      <c r="E433" s="42" t="s">
        <v>50</v>
      </c>
      <c r="F433" s="43">
        <v>1</v>
      </c>
      <c r="G433" s="43">
        <v>535.57000000000005</v>
      </c>
      <c r="H433" s="43">
        <f t="shared" si="58"/>
        <v>677.33</v>
      </c>
      <c r="I433" s="43">
        <f t="shared" si="59"/>
        <v>677.33</v>
      </c>
      <c r="J433" s="97">
        <v>667.37</v>
      </c>
      <c r="K433" s="107" t="str">
        <f t="shared" si="53"/>
        <v>OK</v>
      </c>
      <c r="L433" s="98">
        <f t="shared" si="54"/>
        <v>0.19749164631313953</v>
      </c>
      <c r="M433" s="107" t="str">
        <f t="shared" si="55"/>
        <v/>
      </c>
      <c r="N433" s="99" t="s">
        <v>1234</v>
      </c>
      <c r="O433" s="99" t="s">
        <v>1956</v>
      </c>
    </row>
    <row r="434" spans="1:15" ht="51" x14ac:dyDescent="0.25">
      <c r="A434" s="40" t="s">
        <v>1235</v>
      </c>
      <c r="B434" s="41" t="s">
        <v>1236</v>
      </c>
      <c r="C434" s="40" t="s">
        <v>30</v>
      </c>
      <c r="D434" s="40" t="s">
        <v>1237</v>
      </c>
      <c r="E434" s="42" t="s">
        <v>76</v>
      </c>
      <c r="F434" s="43">
        <v>5</v>
      </c>
      <c r="G434" s="43">
        <v>1093.05</v>
      </c>
      <c r="H434" s="43">
        <f t="shared" si="58"/>
        <v>1382.38</v>
      </c>
      <c r="I434" s="43">
        <f t="shared" si="59"/>
        <v>6911.9</v>
      </c>
      <c r="J434" s="97">
        <v>1224</v>
      </c>
      <c r="K434" s="107" t="str">
        <f t="shared" si="53"/>
        <v>OK</v>
      </c>
      <c r="L434" s="98">
        <f t="shared" si="54"/>
        <v>0.10698529411764712</v>
      </c>
      <c r="M434" s="107" t="str">
        <f t="shared" si="55"/>
        <v/>
      </c>
      <c r="N434" s="99" t="s">
        <v>1237</v>
      </c>
      <c r="O434" s="99" t="s">
        <v>1237</v>
      </c>
    </row>
    <row r="435" spans="1:15" ht="15" x14ac:dyDescent="0.25">
      <c r="A435" s="40" t="s">
        <v>1238</v>
      </c>
      <c r="B435" s="41" t="s">
        <v>1239</v>
      </c>
      <c r="C435" s="40" t="s">
        <v>22</v>
      </c>
      <c r="D435" s="40" t="s">
        <v>1957</v>
      </c>
      <c r="E435" s="42" t="s">
        <v>50</v>
      </c>
      <c r="F435" s="43">
        <v>1</v>
      </c>
      <c r="G435" s="43">
        <v>180.69</v>
      </c>
      <c r="H435" s="43">
        <f t="shared" si="58"/>
        <v>228.51</v>
      </c>
      <c r="I435" s="43">
        <f t="shared" si="59"/>
        <v>228.51</v>
      </c>
      <c r="J435" s="97">
        <v>218.27</v>
      </c>
      <c r="K435" s="107" t="str">
        <f t="shared" si="53"/>
        <v>OK</v>
      </c>
      <c r="L435" s="98">
        <f t="shared" si="54"/>
        <v>0.17217208045081789</v>
      </c>
      <c r="M435" s="107" t="str">
        <f t="shared" si="55"/>
        <v/>
      </c>
      <c r="N435" s="99" t="s">
        <v>1240</v>
      </c>
      <c r="O435" s="99" t="s">
        <v>1957</v>
      </c>
    </row>
    <row r="436" spans="1:15" ht="38.25" x14ac:dyDescent="0.25">
      <c r="A436" s="40" t="s">
        <v>1241</v>
      </c>
      <c r="B436" s="41" t="s">
        <v>1242</v>
      </c>
      <c r="C436" s="40" t="s">
        <v>30</v>
      </c>
      <c r="D436" s="40" t="s">
        <v>1958</v>
      </c>
      <c r="E436" s="42" t="s">
        <v>76</v>
      </c>
      <c r="F436" s="43">
        <v>2</v>
      </c>
      <c r="G436" s="43">
        <v>307.68</v>
      </c>
      <c r="H436" s="43">
        <f t="shared" si="58"/>
        <v>389.12</v>
      </c>
      <c r="I436" s="43">
        <f t="shared" si="59"/>
        <v>778.24</v>
      </c>
      <c r="J436" s="97">
        <v>336.69</v>
      </c>
      <c r="K436" s="107" t="str">
        <f t="shared" si="53"/>
        <v>OK</v>
      </c>
      <c r="L436" s="98">
        <f t="shared" si="54"/>
        <v>8.6162345183997124E-2</v>
      </c>
      <c r="M436" s="107" t="str">
        <f t="shared" si="55"/>
        <v/>
      </c>
      <c r="N436" s="99" t="s">
        <v>1243</v>
      </c>
      <c r="O436" s="99" t="s">
        <v>1958</v>
      </c>
    </row>
    <row r="437" spans="1:15" ht="38.25" x14ac:dyDescent="0.25">
      <c r="A437" s="40" t="s">
        <v>1244</v>
      </c>
      <c r="B437" s="41" t="s">
        <v>1245</v>
      </c>
      <c r="C437" s="40" t="s">
        <v>22</v>
      </c>
      <c r="D437" s="40" t="s">
        <v>1959</v>
      </c>
      <c r="E437" s="42" t="s">
        <v>50</v>
      </c>
      <c r="F437" s="43">
        <v>1</v>
      </c>
      <c r="G437" s="43">
        <v>5186.5</v>
      </c>
      <c r="H437" s="43">
        <f t="shared" si="58"/>
        <v>6559.36</v>
      </c>
      <c r="I437" s="43">
        <f t="shared" si="59"/>
        <v>6559.36</v>
      </c>
      <c r="J437" s="97">
        <v>5982.08</v>
      </c>
      <c r="K437" s="107" t="str">
        <f t="shared" si="53"/>
        <v>OK</v>
      </c>
      <c r="L437" s="98">
        <f t="shared" si="54"/>
        <v>0.13299387504011984</v>
      </c>
      <c r="M437" s="107" t="str">
        <f t="shared" si="55"/>
        <v/>
      </c>
      <c r="N437" s="99" t="s">
        <v>1425</v>
      </c>
      <c r="O437" s="99" t="s">
        <v>1959</v>
      </c>
    </row>
    <row r="438" spans="1:15" ht="38.25" x14ac:dyDescent="0.25">
      <c r="A438" s="40" t="s">
        <v>1246</v>
      </c>
      <c r="B438" s="41" t="s">
        <v>1247</v>
      </c>
      <c r="C438" s="40" t="s">
        <v>22</v>
      </c>
      <c r="D438" s="40" t="s">
        <v>1960</v>
      </c>
      <c r="E438" s="42" t="s">
        <v>50</v>
      </c>
      <c r="F438" s="43">
        <v>1</v>
      </c>
      <c r="G438" s="43">
        <v>301.31</v>
      </c>
      <c r="H438" s="43">
        <f t="shared" si="58"/>
        <v>381.06</v>
      </c>
      <c r="I438" s="43">
        <f t="shared" si="59"/>
        <v>381.06</v>
      </c>
      <c r="J438" s="97">
        <v>346.01</v>
      </c>
      <c r="K438" s="107" t="str">
        <f t="shared" si="53"/>
        <v>OK</v>
      </c>
      <c r="L438" s="98">
        <f t="shared" si="54"/>
        <v>0.12918701771625096</v>
      </c>
      <c r="M438" s="107" t="str">
        <f t="shared" si="55"/>
        <v/>
      </c>
      <c r="N438" s="99" t="s">
        <v>1248</v>
      </c>
      <c r="O438" s="99" t="s">
        <v>1960</v>
      </c>
    </row>
    <row r="439" spans="1:15" ht="30" x14ac:dyDescent="0.25">
      <c r="A439" s="40" t="s">
        <v>1249</v>
      </c>
      <c r="B439" s="41" t="s">
        <v>1250</v>
      </c>
      <c r="C439" s="40" t="s">
        <v>30</v>
      </c>
      <c r="D439" s="40" t="s">
        <v>1961</v>
      </c>
      <c r="E439" s="42" t="s">
        <v>76</v>
      </c>
      <c r="F439" s="43">
        <v>1</v>
      </c>
      <c r="G439" s="43">
        <v>208.64</v>
      </c>
      <c r="H439" s="43">
        <f t="shared" si="58"/>
        <v>263.86</v>
      </c>
      <c r="I439" s="43">
        <f t="shared" si="59"/>
        <v>263.86</v>
      </c>
      <c r="J439" s="97">
        <v>247.27</v>
      </c>
      <c r="K439" s="107" t="str">
        <f t="shared" si="53"/>
        <v>OK</v>
      </c>
      <c r="L439" s="98">
        <f t="shared" si="54"/>
        <v>0.1562259877866301</v>
      </c>
      <c r="M439" s="107" t="str">
        <f t="shared" si="55"/>
        <v/>
      </c>
      <c r="N439" s="99" t="s">
        <v>1251</v>
      </c>
      <c r="O439" s="99" t="s">
        <v>1961</v>
      </c>
    </row>
    <row r="440" spans="1:15" ht="30" x14ac:dyDescent="0.25">
      <c r="A440" s="40" t="s">
        <v>1252</v>
      </c>
      <c r="B440" s="41" t="s">
        <v>1253</v>
      </c>
      <c r="C440" s="40" t="s">
        <v>30</v>
      </c>
      <c r="D440" s="40" t="s">
        <v>1962</v>
      </c>
      <c r="E440" s="42" t="s">
        <v>76</v>
      </c>
      <c r="F440" s="43">
        <v>3</v>
      </c>
      <c r="G440" s="43">
        <v>248.52</v>
      </c>
      <c r="H440" s="43">
        <f t="shared" si="58"/>
        <v>314.3</v>
      </c>
      <c r="I440" s="43">
        <f t="shared" si="59"/>
        <v>942.9</v>
      </c>
      <c r="J440" s="97">
        <v>295.10000000000002</v>
      </c>
      <c r="K440" s="107" t="str">
        <f t="shared" si="53"/>
        <v>OK</v>
      </c>
      <c r="L440" s="98">
        <f t="shared" si="54"/>
        <v>0.15784479837343279</v>
      </c>
      <c r="M440" s="107" t="str">
        <f t="shared" si="55"/>
        <v/>
      </c>
      <c r="N440" s="99" t="s">
        <v>1254</v>
      </c>
      <c r="O440" s="99" t="s">
        <v>1962</v>
      </c>
    </row>
    <row r="441" spans="1:15" ht="38.25" x14ac:dyDescent="0.25">
      <c r="A441" s="40" t="s">
        <v>1255</v>
      </c>
      <c r="B441" s="41" t="s">
        <v>1256</v>
      </c>
      <c r="C441" s="40" t="s">
        <v>30</v>
      </c>
      <c r="D441" s="40" t="s">
        <v>1257</v>
      </c>
      <c r="E441" s="42" t="s">
        <v>76</v>
      </c>
      <c r="F441" s="43">
        <v>4</v>
      </c>
      <c r="G441" s="43">
        <v>62.06</v>
      </c>
      <c r="H441" s="43">
        <f t="shared" si="58"/>
        <v>78.48</v>
      </c>
      <c r="I441" s="43">
        <f t="shared" si="59"/>
        <v>313.92</v>
      </c>
      <c r="J441" s="97">
        <v>66.709999999999994</v>
      </c>
      <c r="K441" s="107" t="str">
        <f t="shared" si="53"/>
        <v>OK</v>
      </c>
      <c r="L441" s="98">
        <f t="shared" si="54"/>
        <v>6.9704691950232212E-2</v>
      </c>
      <c r="M441" s="107" t="str">
        <f t="shared" si="55"/>
        <v/>
      </c>
      <c r="N441" s="99" t="s">
        <v>1257</v>
      </c>
      <c r="O441" s="99" t="s">
        <v>1257</v>
      </c>
    </row>
    <row r="442" spans="1:15" ht="38.25" x14ac:dyDescent="0.25">
      <c r="A442" s="40" t="s">
        <v>1258</v>
      </c>
      <c r="B442" s="41" t="s">
        <v>1259</v>
      </c>
      <c r="C442" s="40" t="s">
        <v>30</v>
      </c>
      <c r="D442" s="40" t="s">
        <v>1260</v>
      </c>
      <c r="E442" s="42" t="s">
        <v>76</v>
      </c>
      <c r="F442" s="43">
        <v>3</v>
      </c>
      <c r="G442" s="43">
        <v>84.41</v>
      </c>
      <c r="H442" s="43">
        <f t="shared" si="58"/>
        <v>106.75</v>
      </c>
      <c r="I442" s="43">
        <f t="shared" si="59"/>
        <v>320.25</v>
      </c>
      <c r="J442" s="97">
        <v>91.17</v>
      </c>
      <c r="K442" s="107" t="str">
        <f t="shared" si="53"/>
        <v>OK</v>
      </c>
      <c r="L442" s="98">
        <f t="shared" si="54"/>
        <v>7.4147197543051546E-2</v>
      </c>
      <c r="M442" s="107" t="str">
        <f t="shared" si="55"/>
        <v/>
      </c>
      <c r="N442" s="99" t="s">
        <v>1260</v>
      </c>
      <c r="O442" s="99" t="s">
        <v>1260</v>
      </c>
    </row>
    <row r="443" spans="1:15" ht="15" x14ac:dyDescent="0.25">
      <c r="A443" s="40" t="s">
        <v>1261</v>
      </c>
      <c r="B443" s="41" t="s">
        <v>1262</v>
      </c>
      <c r="C443" s="40" t="s">
        <v>22</v>
      </c>
      <c r="D443" s="40" t="s">
        <v>1963</v>
      </c>
      <c r="E443" s="42" t="s">
        <v>1008</v>
      </c>
      <c r="F443" s="43">
        <v>6</v>
      </c>
      <c r="G443" s="43">
        <v>789.67</v>
      </c>
      <c r="H443" s="43">
        <f t="shared" si="58"/>
        <v>998.69</v>
      </c>
      <c r="I443" s="43">
        <f t="shared" si="59"/>
        <v>5992.14</v>
      </c>
      <c r="J443" s="97">
        <v>920.77</v>
      </c>
      <c r="K443" s="107" t="str">
        <f t="shared" si="53"/>
        <v>OK</v>
      </c>
      <c r="L443" s="98">
        <f t="shared" si="54"/>
        <v>0.14238083343288777</v>
      </c>
      <c r="M443" s="107" t="str">
        <f t="shared" si="55"/>
        <v/>
      </c>
      <c r="N443" s="99" t="s">
        <v>1263</v>
      </c>
      <c r="O443" s="99" t="s">
        <v>1963</v>
      </c>
    </row>
    <row r="444" spans="1:15" ht="15" x14ac:dyDescent="0.25">
      <c r="A444" s="40" t="s">
        <v>1264</v>
      </c>
      <c r="B444" s="41" t="s">
        <v>632</v>
      </c>
      <c r="C444" s="40" t="s">
        <v>82</v>
      </c>
      <c r="D444" s="40" t="s">
        <v>633</v>
      </c>
      <c r="E444" s="42" t="s">
        <v>54</v>
      </c>
      <c r="F444" s="43">
        <v>0.6</v>
      </c>
      <c r="G444" s="43">
        <v>38.03</v>
      </c>
      <c r="H444" s="43">
        <f t="shared" si="58"/>
        <v>48.09</v>
      </c>
      <c r="I444" s="43">
        <f t="shared" si="59"/>
        <v>28.85</v>
      </c>
      <c r="J444" s="97">
        <v>40.67</v>
      </c>
      <c r="K444" s="107" t="str">
        <f t="shared" si="53"/>
        <v>OK</v>
      </c>
      <c r="L444" s="98">
        <f t="shared" si="54"/>
        <v>6.4912712072780931E-2</v>
      </c>
      <c r="M444" s="107" t="str">
        <f t="shared" si="55"/>
        <v/>
      </c>
      <c r="N444" s="99" t="s">
        <v>633</v>
      </c>
      <c r="O444" s="99" t="s">
        <v>633</v>
      </c>
    </row>
    <row r="445" spans="1:15" ht="38.25" x14ac:dyDescent="0.25">
      <c r="A445" s="40" t="s">
        <v>1265</v>
      </c>
      <c r="B445" s="41" t="s">
        <v>718</v>
      </c>
      <c r="C445" s="40" t="s">
        <v>30</v>
      </c>
      <c r="D445" s="40" t="s">
        <v>719</v>
      </c>
      <c r="E445" s="42" t="s">
        <v>224</v>
      </c>
      <c r="F445" s="43">
        <v>228</v>
      </c>
      <c r="G445" s="43">
        <v>3.11</v>
      </c>
      <c r="H445" s="43">
        <f t="shared" si="58"/>
        <v>3.93</v>
      </c>
      <c r="I445" s="43">
        <f t="shared" si="59"/>
        <v>896.04</v>
      </c>
      <c r="J445" s="97">
        <v>3.47</v>
      </c>
      <c r="K445" s="107" t="str">
        <f t="shared" si="53"/>
        <v>OK</v>
      </c>
      <c r="L445" s="98">
        <f t="shared" si="54"/>
        <v>0.10374639769452454</v>
      </c>
      <c r="M445" s="107" t="str">
        <f t="shared" si="55"/>
        <v/>
      </c>
      <c r="N445" s="99" t="s">
        <v>719</v>
      </c>
      <c r="O445" s="99" t="s">
        <v>719</v>
      </c>
    </row>
    <row r="446" spans="1:15" ht="38.25" x14ac:dyDescent="0.25">
      <c r="A446" s="40" t="s">
        <v>1266</v>
      </c>
      <c r="B446" s="41" t="s">
        <v>1267</v>
      </c>
      <c r="C446" s="40" t="s">
        <v>30</v>
      </c>
      <c r="D446" s="40" t="s">
        <v>1964</v>
      </c>
      <c r="E446" s="42" t="s">
        <v>224</v>
      </c>
      <c r="F446" s="43">
        <v>104</v>
      </c>
      <c r="G446" s="43">
        <v>19.239999999999998</v>
      </c>
      <c r="H446" s="43">
        <f t="shared" si="58"/>
        <v>24.33</v>
      </c>
      <c r="I446" s="43">
        <f t="shared" si="59"/>
        <v>2530.3200000000002</v>
      </c>
      <c r="J446" s="97">
        <v>21.5</v>
      </c>
      <c r="K446" s="107" t="str">
        <f t="shared" si="53"/>
        <v>OK</v>
      </c>
      <c r="L446" s="98">
        <f t="shared" si="54"/>
        <v>0.1051162790697675</v>
      </c>
      <c r="M446" s="107" t="str">
        <f t="shared" si="55"/>
        <v/>
      </c>
      <c r="N446" s="99" t="s">
        <v>1268</v>
      </c>
      <c r="O446" s="99" t="s">
        <v>1964</v>
      </c>
    </row>
    <row r="447" spans="1:15" ht="15" x14ac:dyDescent="0.25">
      <c r="A447" s="37" t="s">
        <v>1269</v>
      </c>
      <c r="B447" s="37"/>
      <c r="C447" s="37"/>
      <c r="D447" s="37" t="s">
        <v>1270</v>
      </c>
      <c r="E447" s="37"/>
      <c r="F447" s="44"/>
      <c r="G447" s="45"/>
      <c r="H447" s="45"/>
      <c r="I447" s="44">
        <f>SUM(I448:I459)</f>
        <v>54183.4</v>
      </c>
      <c r="J447" s="97">
        <v>0</v>
      </c>
      <c r="K447" s="107" t="str">
        <f t="shared" si="53"/>
        <v>OK</v>
      </c>
      <c r="L447" s="98"/>
      <c r="M447" s="107"/>
      <c r="N447" s="99" t="s">
        <v>1270</v>
      </c>
      <c r="O447" s="99" t="s">
        <v>1270</v>
      </c>
    </row>
    <row r="448" spans="1:15" ht="25.5" x14ac:dyDescent="0.25">
      <c r="A448" s="40" t="s">
        <v>1271</v>
      </c>
      <c r="B448" s="41" t="s">
        <v>925</v>
      </c>
      <c r="C448" s="40" t="s">
        <v>30</v>
      </c>
      <c r="D448" s="40" t="s">
        <v>1965</v>
      </c>
      <c r="E448" s="42" t="s">
        <v>76</v>
      </c>
      <c r="F448" s="43">
        <v>24</v>
      </c>
      <c r="G448" s="43">
        <v>50.03</v>
      </c>
      <c r="H448" s="43">
        <f t="shared" ref="H448:H459" si="60">TRUNC(G448 * (1 + 26.47 / 100), 2)</f>
        <v>63.27</v>
      </c>
      <c r="I448" s="43">
        <f t="shared" ref="I448:I459" si="61">TRUNC(F448 * H448, 2)</f>
        <v>1518.48</v>
      </c>
      <c r="J448" s="97">
        <v>56.69</v>
      </c>
      <c r="K448" s="107" t="str">
        <f t="shared" si="53"/>
        <v>OK</v>
      </c>
      <c r="L448" s="98">
        <f t="shared" si="54"/>
        <v>0.11748103721996817</v>
      </c>
      <c r="M448" s="107" t="str">
        <f t="shared" si="55"/>
        <v/>
      </c>
      <c r="N448" s="99" t="s">
        <v>926</v>
      </c>
      <c r="O448" s="99" t="s">
        <v>1965</v>
      </c>
    </row>
    <row r="449" spans="1:15" ht="15" x14ac:dyDescent="0.25">
      <c r="A449" s="40" t="s">
        <v>1272</v>
      </c>
      <c r="B449" s="41" t="s">
        <v>898</v>
      </c>
      <c r="C449" s="40" t="s">
        <v>22</v>
      </c>
      <c r="D449" s="40" t="s">
        <v>1855</v>
      </c>
      <c r="E449" s="42" t="s">
        <v>50</v>
      </c>
      <c r="F449" s="43">
        <v>24</v>
      </c>
      <c r="G449" s="43">
        <v>2.73</v>
      </c>
      <c r="H449" s="43">
        <f t="shared" si="60"/>
        <v>3.45</v>
      </c>
      <c r="I449" s="43">
        <f t="shared" si="61"/>
        <v>82.8</v>
      </c>
      <c r="J449" s="97">
        <v>3</v>
      </c>
      <c r="K449" s="107" t="str">
        <f t="shared" si="53"/>
        <v>OK</v>
      </c>
      <c r="L449" s="98">
        <f t="shared" si="54"/>
        <v>8.9999999999999969E-2</v>
      </c>
      <c r="M449" s="107" t="str">
        <f t="shared" si="55"/>
        <v/>
      </c>
      <c r="N449" s="99" t="s">
        <v>899</v>
      </c>
      <c r="O449" s="99" t="s">
        <v>1855</v>
      </c>
    </row>
    <row r="450" spans="1:15" ht="25.5" x14ac:dyDescent="0.25">
      <c r="A450" s="40" t="s">
        <v>1273</v>
      </c>
      <c r="B450" s="41" t="s">
        <v>1274</v>
      </c>
      <c r="C450" s="40" t="s">
        <v>30</v>
      </c>
      <c r="D450" s="40" t="s">
        <v>1966</v>
      </c>
      <c r="E450" s="42" t="s">
        <v>224</v>
      </c>
      <c r="F450" s="43">
        <v>444</v>
      </c>
      <c r="G450" s="43">
        <v>51.73</v>
      </c>
      <c r="H450" s="43">
        <f t="shared" si="60"/>
        <v>65.42</v>
      </c>
      <c r="I450" s="43">
        <f t="shared" si="61"/>
        <v>29046.48</v>
      </c>
      <c r="J450" s="97">
        <v>55.98</v>
      </c>
      <c r="K450" s="107" t="str">
        <f t="shared" si="53"/>
        <v>OK</v>
      </c>
      <c r="L450" s="98">
        <f t="shared" si="54"/>
        <v>7.5919971418363708E-2</v>
      </c>
      <c r="M450" s="107" t="str">
        <f t="shared" si="55"/>
        <v/>
      </c>
      <c r="N450" s="99" t="s">
        <v>1275</v>
      </c>
      <c r="O450" s="99" t="s">
        <v>1966</v>
      </c>
    </row>
    <row r="451" spans="1:15" ht="25.5" x14ac:dyDescent="0.25">
      <c r="A451" s="40" t="s">
        <v>1276</v>
      </c>
      <c r="B451" s="41" t="s">
        <v>888</v>
      </c>
      <c r="C451" s="40" t="s">
        <v>30</v>
      </c>
      <c r="D451" s="40" t="s">
        <v>1967</v>
      </c>
      <c r="E451" s="42" t="s">
        <v>224</v>
      </c>
      <c r="F451" s="43">
        <v>296.2</v>
      </c>
      <c r="G451" s="43">
        <v>50.99</v>
      </c>
      <c r="H451" s="43">
        <f t="shared" si="60"/>
        <v>64.48</v>
      </c>
      <c r="I451" s="43">
        <f t="shared" si="61"/>
        <v>19098.97</v>
      </c>
      <c r="J451" s="97">
        <v>56.64</v>
      </c>
      <c r="K451" s="107" t="str">
        <f t="shared" si="53"/>
        <v>OK</v>
      </c>
      <c r="L451" s="98">
        <f t="shared" si="54"/>
        <v>9.9752824858757028E-2</v>
      </c>
      <c r="M451" s="107" t="str">
        <f t="shared" si="55"/>
        <v/>
      </c>
      <c r="N451" s="99" t="s">
        <v>889</v>
      </c>
      <c r="O451" s="99" t="s">
        <v>1967</v>
      </c>
    </row>
    <row r="452" spans="1:15" ht="15" x14ac:dyDescent="0.25">
      <c r="A452" s="40" t="s">
        <v>1277</v>
      </c>
      <c r="B452" s="41" t="s">
        <v>1278</v>
      </c>
      <c r="C452" s="40" t="s">
        <v>30</v>
      </c>
      <c r="D452" s="40" t="s">
        <v>1968</v>
      </c>
      <c r="E452" s="42" t="s">
        <v>76</v>
      </c>
      <c r="F452" s="43">
        <v>1</v>
      </c>
      <c r="G452" s="43">
        <v>98.96</v>
      </c>
      <c r="H452" s="43">
        <f t="shared" si="60"/>
        <v>125.15</v>
      </c>
      <c r="I452" s="43">
        <f t="shared" si="61"/>
        <v>125.15</v>
      </c>
      <c r="J452" s="97">
        <v>111.57</v>
      </c>
      <c r="K452" s="107" t="str">
        <f t="shared" si="53"/>
        <v>OK</v>
      </c>
      <c r="L452" s="98">
        <f t="shared" si="54"/>
        <v>0.11302321412566108</v>
      </c>
      <c r="M452" s="107" t="str">
        <f t="shared" si="55"/>
        <v/>
      </c>
      <c r="N452" s="99" t="s">
        <v>1279</v>
      </c>
      <c r="O452" s="99" t="s">
        <v>1968</v>
      </c>
    </row>
    <row r="453" spans="1:15" ht="15" x14ac:dyDescent="0.25">
      <c r="A453" s="40" t="s">
        <v>1280</v>
      </c>
      <c r="B453" s="41" t="s">
        <v>1281</v>
      </c>
      <c r="C453" s="40" t="s">
        <v>30</v>
      </c>
      <c r="D453" s="40" t="s">
        <v>1969</v>
      </c>
      <c r="E453" s="42" t="s">
        <v>76</v>
      </c>
      <c r="F453" s="43">
        <v>1</v>
      </c>
      <c r="G453" s="43">
        <v>150.55000000000001</v>
      </c>
      <c r="H453" s="43">
        <f t="shared" si="60"/>
        <v>190.4</v>
      </c>
      <c r="I453" s="43">
        <f t="shared" si="61"/>
        <v>190.4</v>
      </c>
      <c r="J453" s="97">
        <v>169.79</v>
      </c>
      <c r="K453" s="107" t="str">
        <f t="shared" si="53"/>
        <v>OK</v>
      </c>
      <c r="L453" s="98">
        <f t="shared" si="54"/>
        <v>0.11331644973202182</v>
      </c>
      <c r="M453" s="107" t="str">
        <f t="shared" si="55"/>
        <v/>
      </c>
      <c r="N453" s="99" t="s">
        <v>1282</v>
      </c>
      <c r="O453" s="99" t="s">
        <v>1969</v>
      </c>
    </row>
    <row r="454" spans="1:15" ht="25.5" x14ac:dyDescent="0.25">
      <c r="A454" s="40" t="s">
        <v>1283</v>
      </c>
      <c r="B454" s="41" t="s">
        <v>1284</v>
      </c>
      <c r="C454" s="40" t="s">
        <v>30</v>
      </c>
      <c r="D454" s="40" t="s">
        <v>1970</v>
      </c>
      <c r="E454" s="42" t="s">
        <v>76</v>
      </c>
      <c r="F454" s="43">
        <v>1</v>
      </c>
      <c r="G454" s="43">
        <v>97.71</v>
      </c>
      <c r="H454" s="43">
        <f t="shared" si="60"/>
        <v>123.57</v>
      </c>
      <c r="I454" s="43">
        <f t="shared" si="61"/>
        <v>123.57</v>
      </c>
      <c r="J454" s="97">
        <v>108.07</v>
      </c>
      <c r="K454" s="107" t="str">
        <f t="shared" si="53"/>
        <v>OK</v>
      </c>
      <c r="L454" s="98">
        <f t="shared" si="54"/>
        <v>9.5863791986675273E-2</v>
      </c>
      <c r="M454" s="107" t="str">
        <f t="shared" si="55"/>
        <v/>
      </c>
      <c r="N454" s="99" t="s">
        <v>1285</v>
      </c>
      <c r="O454" s="99" t="s">
        <v>1970</v>
      </c>
    </row>
    <row r="455" spans="1:15" ht="38.25" x14ac:dyDescent="0.25">
      <c r="A455" s="40" t="s">
        <v>1286</v>
      </c>
      <c r="B455" s="41" t="s">
        <v>808</v>
      </c>
      <c r="C455" s="40" t="s">
        <v>30</v>
      </c>
      <c r="D455" s="40" t="s">
        <v>1971</v>
      </c>
      <c r="E455" s="42" t="s">
        <v>224</v>
      </c>
      <c r="F455" s="43">
        <v>72</v>
      </c>
      <c r="G455" s="43">
        <v>15.16</v>
      </c>
      <c r="H455" s="43">
        <f t="shared" si="60"/>
        <v>19.170000000000002</v>
      </c>
      <c r="I455" s="43">
        <f t="shared" si="61"/>
        <v>1380.24</v>
      </c>
      <c r="J455" s="97">
        <v>17.36</v>
      </c>
      <c r="K455" s="107" t="str">
        <f t="shared" ref="K455:K501" si="62">IF(G455&lt;=J455,"OK","ERRO")</f>
        <v>OK</v>
      </c>
      <c r="L455" s="98">
        <f t="shared" ref="L455:L501" si="63">1-(G455/J455)</f>
        <v>0.12672811059907829</v>
      </c>
      <c r="M455" s="107" t="str">
        <f t="shared" ref="M455:M501" si="64">IF(L455&gt;30%,"ERRO","")</f>
        <v/>
      </c>
      <c r="N455" s="99" t="s">
        <v>809</v>
      </c>
      <c r="O455" s="99" t="s">
        <v>1971</v>
      </c>
    </row>
    <row r="456" spans="1:15" ht="25.5" x14ac:dyDescent="0.25">
      <c r="A456" s="40" t="s">
        <v>1287</v>
      </c>
      <c r="B456" s="41" t="s">
        <v>1288</v>
      </c>
      <c r="C456" s="40" t="s">
        <v>30</v>
      </c>
      <c r="D456" s="40" t="s">
        <v>1972</v>
      </c>
      <c r="E456" s="42" t="s">
        <v>76</v>
      </c>
      <c r="F456" s="43">
        <v>24</v>
      </c>
      <c r="G456" s="43">
        <v>15.49</v>
      </c>
      <c r="H456" s="43">
        <f t="shared" si="60"/>
        <v>19.59</v>
      </c>
      <c r="I456" s="43">
        <f t="shared" si="61"/>
        <v>470.16</v>
      </c>
      <c r="J456" s="97">
        <v>19.88</v>
      </c>
      <c r="K456" s="107" t="str">
        <f t="shared" si="62"/>
        <v>OK</v>
      </c>
      <c r="L456" s="98">
        <f t="shared" si="63"/>
        <v>0.22082494969818911</v>
      </c>
      <c r="M456" s="107" t="str">
        <f t="shared" si="64"/>
        <v/>
      </c>
      <c r="N456" s="99" t="s">
        <v>1289</v>
      </c>
      <c r="O456" s="99" t="s">
        <v>1972</v>
      </c>
    </row>
    <row r="457" spans="1:15" ht="25.5" x14ac:dyDescent="0.25">
      <c r="A457" s="40" t="s">
        <v>1290</v>
      </c>
      <c r="B457" s="41" t="s">
        <v>1291</v>
      </c>
      <c r="C457" s="40" t="s">
        <v>22</v>
      </c>
      <c r="D457" s="40" t="s">
        <v>1973</v>
      </c>
      <c r="E457" s="42" t="s">
        <v>50</v>
      </c>
      <c r="F457" s="43">
        <v>1</v>
      </c>
      <c r="G457" s="43">
        <v>234.79</v>
      </c>
      <c r="H457" s="43">
        <f t="shared" si="60"/>
        <v>296.93</v>
      </c>
      <c r="I457" s="43">
        <f t="shared" si="61"/>
        <v>296.93</v>
      </c>
      <c r="J457" s="97">
        <v>282.73</v>
      </c>
      <c r="K457" s="107" t="str">
        <f t="shared" si="62"/>
        <v>OK</v>
      </c>
      <c r="L457" s="98">
        <f t="shared" si="63"/>
        <v>0.16956106532734416</v>
      </c>
      <c r="M457" s="107" t="str">
        <f t="shared" si="64"/>
        <v/>
      </c>
      <c r="N457" s="99" t="s">
        <v>1292</v>
      </c>
      <c r="O457" s="99" t="s">
        <v>1973</v>
      </c>
    </row>
    <row r="458" spans="1:15" ht="30" x14ac:dyDescent="0.25">
      <c r="A458" s="40" t="s">
        <v>1293</v>
      </c>
      <c r="B458" s="41" t="s">
        <v>1294</v>
      </c>
      <c r="C458" s="40" t="s">
        <v>22</v>
      </c>
      <c r="D458" s="40" t="s">
        <v>1974</v>
      </c>
      <c r="E458" s="42" t="s">
        <v>50</v>
      </c>
      <c r="F458" s="43">
        <v>38</v>
      </c>
      <c r="G458" s="43">
        <v>18.260000000000002</v>
      </c>
      <c r="H458" s="43">
        <f t="shared" si="60"/>
        <v>23.09</v>
      </c>
      <c r="I458" s="43">
        <f t="shared" si="61"/>
        <v>877.42</v>
      </c>
      <c r="J458" s="97">
        <v>22.91</v>
      </c>
      <c r="K458" s="107" t="str">
        <f t="shared" si="62"/>
        <v>OK</v>
      </c>
      <c r="L458" s="98">
        <f t="shared" si="63"/>
        <v>0.20296813618507192</v>
      </c>
      <c r="M458" s="107" t="str">
        <f t="shared" si="64"/>
        <v/>
      </c>
      <c r="N458" s="99" t="s">
        <v>1295</v>
      </c>
      <c r="O458" s="99" t="s">
        <v>1974</v>
      </c>
    </row>
    <row r="459" spans="1:15" ht="15" x14ac:dyDescent="0.25">
      <c r="A459" s="40" t="s">
        <v>1296</v>
      </c>
      <c r="B459" s="41" t="s">
        <v>1297</v>
      </c>
      <c r="C459" s="40" t="s">
        <v>22</v>
      </c>
      <c r="D459" s="40" t="s">
        <v>1975</v>
      </c>
      <c r="E459" s="42" t="s">
        <v>50</v>
      </c>
      <c r="F459" s="43">
        <v>40</v>
      </c>
      <c r="G459" s="43">
        <v>19.23</v>
      </c>
      <c r="H459" s="43">
        <f t="shared" si="60"/>
        <v>24.32</v>
      </c>
      <c r="I459" s="43">
        <f t="shared" si="61"/>
        <v>972.8</v>
      </c>
      <c r="J459" s="97">
        <v>23.17</v>
      </c>
      <c r="K459" s="107" t="str">
        <f t="shared" si="62"/>
        <v>OK</v>
      </c>
      <c r="L459" s="98">
        <f t="shared" si="63"/>
        <v>0.17004747518342689</v>
      </c>
      <c r="M459" s="107" t="str">
        <f t="shared" si="64"/>
        <v/>
      </c>
      <c r="N459" s="99" t="s">
        <v>1298</v>
      </c>
      <c r="O459" s="99" t="s">
        <v>1975</v>
      </c>
    </row>
    <row r="460" spans="1:15" ht="15" x14ac:dyDescent="0.25">
      <c r="A460" s="37" t="s">
        <v>1299</v>
      </c>
      <c r="B460" s="37"/>
      <c r="C460" s="37"/>
      <c r="D460" s="37" t="s">
        <v>1300</v>
      </c>
      <c r="E460" s="37"/>
      <c r="F460" s="44"/>
      <c r="G460" s="45"/>
      <c r="H460" s="45"/>
      <c r="I460" s="44">
        <f>SUM(I461)</f>
        <v>109026.57</v>
      </c>
      <c r="J460" s="97">
        <v>0</v>
      </c>
      <c r="K460" s="107" t="str">
        <f t="shared" si="62"/>
        <v>OK</v>
      </c>
      <c r="L460" s="98"/>
      <c r="M460" s="107"/>
      <c r="N460" s="99" t="s">
        <v>1300</v>
      </c>
      <c r="O460" s="99" t="s">
        <v>1300</v>
      </c>
    </row>
    <row r="461" spans="1:15" ht="38.25" x14ac:dyDescent="0.25">
      <c r="A461" s="40" t="s">
        <v>1301</v>
      </c>
      <c r="B461" s="41" t="s">
        <v>1302</v>
      </c>
      <c r="C461" s="40" t="s">
        <v>17</v>
      </c>
      <c r="D461" s="40" t="s">
        <v>1976</v>
      </c>
      <c r="E461" s="42" t="s">
        <v>76</v>
      </c>
      <c r="F461" s="43">
        <v>1</v>
      </c>
      <c r="G461" s="43">
        <v>86207.46</v>
      </c>
      <c r="H461" s="43">
        <f>TRUNC(G461 * (1 + 26.47 / 100), 2)</f>
        <v>109026.57</v>
      </c>
      <c r="I461" s="43">
        <f>TRUNC(F461 * H461, 2)</f>
        <v>109026.57</v>
      </c>
      <c r="J461" s="97">
        <v>94854.38</v>
      </c>
      <c r="K461" s="107" t="str">
        <f t="shared" si="62"/>
        <v>OK</v>
      </c>
      <c r="L461" s="98">
        <f t="shared" si="63"/>
        <v>9.1159944327294129E-2</v>
      </c>
      <c r="M461" s="107" t="str">
        <f t="shared" si="64"/>
        <v/>
      </c>
      <c r="N461" s="99" t="s">
        <v>1303</v>
      </c>
      <c r="O461" s="99" t="s">
        <v>1976</v>
      </c>
    </row>
    <row r="462" spans="1:15" ht="15" x14ac:dyDescent="0.25">
      <c r="A462" s="37" t="s">
        <v>1304</v>
      </c>
      <c r="B462" s="37"/>
      <c r="C462" s="37"/>
      <c r="D462" s="37" t="s">
        <v>1305</v>
      </c>
      <c r="E462" s="37"/>
      <c r="F462" s="44"/>
      <c r="G462" s="45"/>
      <c r="H462" s="45"/>
      <c r="I462" s="44">
        <f>SUM(I463:I501)</f>
        <v>338850.81000000011</v>
      </c>
      <c r="J462" s="97">
        <v>0</v>
      </c>
      <c r="K462" s="107" t="str">
        <f t="shared" si="62"/>
        <v>OK</v>
      </c>
      <c r="L462" s="98"/>
      <c r="M462" s="107"/>
      <c r="N462" s="99" t="s">
        <v>1305</v>
      </c>
      <c r="O462" s="99" t="s">
        <v>1305</v>
      </c>
    </row>
    <row r="463" spans="1:15" ht="30" x14ac:dyDescent="0.25">
      <c r="A463" s="40" t="s">
        <v>1306</v>
      </c>
      <c r="B463" s="41" t="s">
        <v>1307</v>
      </c>
      <c r="C463" s="40" t="s">
        <v>30</v>
      </c>
      <c r="D463" s="40" t="s">
        <v>1977</v>
      </c>
      <c r="E463" s="42" t="s">
        <v>24</v>
      </c>
      <c r="F463" s="43">
        <v>852.93</v>
      </c>
      <c r="G463" s="43">
        <v>49.57</v>
      </c>
      <c r="H463" s="43">
        <f t="shared" ref="H463:H501" si="65">TRUNC(G463 * (1 + 26.47 / 100), 2)</f>
        <v>62.69</v>
      </c>
      <c r="I463" s="43">
        <f t="shared" ref="I463:I501" si="66">TRUNC(F463 * H463, 2)</f>
        <v>53470.18</v>
      </c>
      <c r="J463" s="97">
        <v>58.73</v>
      </c>
      <c r="K463" s="107" t="str">
        <f t="shared" si="62"/>
        <v>OK</v>
      </c>
      <c r="L463" s="98">
        <f t="shared" si="63"/>
        <v>0.15596798910267318</v>
      </c>
      <c r="M463" s="107" t="str">
        <f t="shared" si="64"/>
        <v/>
      </c>
      <c r="N463" s="99" t="s">
        <v>1308</v>
      </c>
      <c r="O463" s="99" t="s">
        <v>1977</v>
      </c>
    </row>
    <row r="464" spans="1:15" ht="25.5" x14ac:dyDescent="0.25">
      <c r="A464" s="40" t="s">
        <v>1309</v>
      </c>
      <c r="B464" s="41" t="s">
        <v>1310</v>
      </c>
      <c r="C464" s="40" t="s">
        <v>30</v>
      </c>
      <c r="D464" s="40" t="s">
        <v>1978</v>
      </c>
      <c r="E464" s="42" t="s">
        <v>24</v>
      </c>
      <c r="F464" s="43">
        <v>64.3</v>
      </c>
      <c r="G464" s="43">
        <v>33.51</v>
      </c>
      <c r="H464" s="43">
        <f t="shared" si="65"/>
        <v>42.38</v>
      </c>
      <c r="I464" s="43">
        <f t="shared" si="66"/>
        <v>2725.03</v>
      </c>
      <c r="J464" s="97">
        <v>36.659999999999997</v>
      </c>
      <c r="K464" s="107" t="str">
        <f t="shared" si="62"/>
        <v>OK</v>
      </c>
      <c r="L464" s="98">
        <f t="shared" si="63"/>
        <v>8.5924713584287993E-2</v>
      </c>
      <c r="M464" s="107" t="str">
        <f t="shared" si="64"/>
        <v/>
      </c>
      <c r="N464" s="99" t="s">
        <v>1311</v>
      </c>
      <c r="O464" s="99" t="s">
        <v>1978</v>
      </c>
    </row>
    <row r="465" spans="1:15" ht="38.25" x14ac:dyDescent="0.25">
      <c r="A465" s="40" t="s">
        <v>1312</v>
      </c>
      <c r="B465" s="41" t="s">
        <v>1313</v>
      </c>
      <c r="C465" s="40" t="s">
        <v>30</v>
      </c>
      <c r="D465" s="40" t="s">
        <v>1979</v>
      </c>
      <c r="E465" s="42" t="s">
        <v>24</v>
      </c>
      <c r="F465" s="43">
        <v>631.77</v>
      </c>
      <c r="G465" s="43">
        <v>69.56</v>
      </c>
      <c r="H465" s="43">
        <f t="shared" si="65"/>
        <v>87.97</v>
      </c>
      <c r="I465" s="43">
        <f t="shared" si="66"/>
        <v>55576.800000000003</v>
      </c>
      <c r="J465" s="97">
        <v>82.72</v>
      </c>
      <c r="K465" s="107" t="str">
        <f t="shared" si="62"/>
        <v>OK</v>
      </c>
      <c r="L465" s="98">
        <f t="shared" si="63"/>
        <v>0.15909090909090906</v>
      </c>
      <c r="M465" s="107" t="str">
        <f t="shared" si="64"/>
        <v/>
      </c>
      <c r="N465" s="99" t="s">
        <v>1314</v>
      </c>
      <c r="O465" s="99" t="s">
        <v>1979</v>
      </c>
    </row>
    <row r="466" spans="1:15" ht="51" x14ac:dyDescent="0.25">
      <c r="A466" s="40" t="s">
        <v>1315</v>
      </c>
      <c r="B466" s="41" t="s">
        <v>1316</v>
      </c>
      <c r="C466" s="40" t="s">
        <v>30</v>
      </c>
      <c r="D466" s="40" t="s">
        <v>1980</v>
      </c>
      <c r="E466" s="42" t="s">
        <v>76</v>
      </c>
      <c r="F466" s="43">
        <v>12</v>
      </c>
      <c r="G466" s="43">
        <v>177.09</v>
      </c>
      <c r="H466" s="43">
        <f t="shared" si="65"/>
        <v>223.96</v>
      </c>
      <c r="I466" s="43">
        <f t="shared" si="66"/>
        <v>2687.52</v>
      </c>
      <c r="J466" s="97">
        <v>198.32</v>
      </c>
      <c r="K466" s="107" t="str">
        <f t="shared" si="62"/>
        <v>OK</v>
      </c>
      <c r="L466" s="98">
        <f t="shared" si="63"/>
        <v>0.10704921339249696</v>
      </c>
      <c r="M466" s="107" t="str">
        <f t="shared" si="64"/>
        <v/>
      </c>
      <c r="N466" s="99" t="s">
        <v>1317</v>
      </c>
      <c r="O466" s="99" t="s">
        <v>1980</v>
      </c>
    </row>
    <row r="467" spans="1:15" ht="38.25" x14ac:dyDescent="0.25">
      <c r="A467" s="40" t="s">
        <v>1318</v>
      </c>
      <c r="B467" s="41" t="s">
        <v>1319</v>
      </c>
      <c r="C467" s="40" t="s">
        <v>30</v>
      </c>
      <c r="D467" s="40" t="s">
        <v>1981</v>
      </c>
      <c r="E467" s="42" t="s">
        <v>76</v>
      </c>
      <c r="F467" s="43">
        <v>11</v>
      </c>
      <c r="G467" s="43">
        <v>371.13</v>
      </c>
      <c r="H467" s="43">
        <f t="shared" si="65"/>
        <v>469.36</v>
      </c>
      <c r="I467" s="43">
        <f t="shared" si="66"/>
        <v>5162.96</v>
      </c>
      <c r="J467" s="97">
        <v>406.69</v>
      </c>
      <c r="K467" s="107" t="str">
        <f t="shared" si="62"/>
        <v>OK</v>
      </c>
      <c r="L467" s="98">
        <f t="shared" si="63"/>
        <v>8.7437606038997751E-2</v>
      </c>
      <c r="M467" s="107" t="str">
        <f t="shared" si="64"/>
        <v/>
      </c>
      <c r="N467" s="99" t="s">
        <v>1320</v>
      </c>
      <c r="O467" s="99" t="s">
        <v>1981</v>
      </c>
    </row>
    <row r="468" spans="1:15" ht="30" x14ac:dyDescent="0.25">
      <c r="A468" s="40" t="s">
        <v>1321</v>
      </c>
      <c r="B468" s="41" t="s">
        <v>1322</v>
      </c>
      <c r="C468" s="40" t="s">
        <v>22</v>
      </c>
      <c r="D468" s="40" t="s">
        <v>1982</v>
      </c>
      <c r="E468" s="42" t="s">
        <v>50</v>
      </c>
      <c r="F468" s="43">
        <v>1</v>
      </c>
      <c r="G468" s="43">
        <v>1335.55</v>
      </c>
      <c r="H468" s="43">
        <f t="shared" si="65"/>
        <v>1689.07</v>
      </c>
      <c r="I468" s="43">
        <f t="shared" si="66"/>
        <v>1689.07</v>
      </c>
      <c r="J468" s="97">
        <v>1397.32</v>
      </c>
      <c r="K468" s="107" t="str">
        <f t="shared" si="62"/>
        <v>OK</v>
      </c>
      <c r="L468" s="98">
        <f t="shared" si="63"/>
        <v>4.420605158446167E-2</v>
      </c>
      <c r="M468" s="107" t="str">
        <f t="shared" si="64"/>
        <v/>
      </c>
      <c r="N468" s="99" t="s">
        <v>1323</v>
      </c>
      <c r="O468" s="99" t="s">
        <v>1982</v>
      </c>
    </row>
    <row r="469" spans="1:15" ht="15" x14ac:dyDescent="0.25">
      <c r="A469" s="40" t="s">
        <v>1324</v>
      </c>
      <c r="B469" s="41" t="s">
        <v>1325</v>
      </c>
      <c r="C469" s="40" t="s">
        <v>22</v>
      </c>
      <c r="D469" s="40" t="s">
        <v>1983</v>
      </c>
      <c r="E469" s="42" t="s">
        <v>50</v>
      </c>
      <c r="F469" s="43">
        <v>22</v>
      </c>
      <c r="G469" s="43">
        <v>157.46</v>
      </c>
      <c r="H469" s="43">
        <f t="shared" si="65"/>
        <v>199.13</v>
      </c>
      <c r="I469" s="43">
        <f t="shared" si="66"/>
        <v>4380.8599999999997</v>
      </c>
      <c r="J469" s="97">
        <v>173.04</v>
      </c>
      <c r="K469" s="107" t="str">
        <f t="shared" si="62"/>
        <v>OK</v>
      </c>
      <c r="L469" s="98">
        <f t="shared" si="63"/>
        <v>9.0036985668053515E-2</v>
      </c>
      <c r="M469" s="107" t="str">
        <f t="shared" si="64"/>
        <v/>
      </c>
      <c r="N469" s="99" t="s">
        <v>1326</v>
      </c>
      <c r="O469" s="99" t="s">
        <v>1983</v>
      </c>
    </row>
    <row r="470" spans="1:15" ht="15" x14ac:dyDescent="0.25">
      <c r="A470" s="40" t="s">
        <v>1327</v>
      </c>
      <c r="B470" s="41" t="s">
        <v>1328</v>
      </c>
      <c r="C470" s="40" t="s">
        <v>22</v>
      </c>
      <c r="D470" s="40" t="s">
        <v>1984</v>
      </c>
      <c r="E470" s="42" t="s">
        <v>50</v>
      </c>
      <c r="F470" s="43">
        <v>11</v>
      </c>
      <c r="G470" s="43">
        <v>132.72</v>
      </c>
      <c r="H470" s="43">
        <f t="shared" si="65"/>
        <v>167.85</v>
      </c>
      <c r="I470" s="43">
        <f t="shared" si="66"/>
        <v>1846.35</v>
      </c>
      <c r="J470" s="97">
        <v>165.24</v>
      </c>
      <c r="K470" s="107" t="str">
        <f t="shared" si="62"/>
        <v>OK</v>
      </c>
      <c r="L470" s="98">
        <f t="shared" si="63"/>
        <v>0.19680464778504003</v>
      </c>
      <c r="M470" s="107" t="str">
        <f t="shared" si="64"/>
        <v/>
      </c>
      <c r="N470" s="99" t="s">
        <v>1329</v>
      </c>
      <c r="O470" s="99" t="s">
        <v>1984</v>
      </c>
    </row>
    <row r="471" spans="1:15" ht="51" x14ac:dyDescent="0.25">
      <c r="A471" s="40" t="s">
        <v>1330</v>
      </c>
      <c r="B471" s="41" t="s">
        <v>1331</v>
      </c>
      <c r="C471" s="40" t="s">
        <v>30</v>
      </c>
      <c r="D471" s="40" t="s">
        <v>1985</v>
      </c>
      <c r="E471" s="42" t="s">
        <v>76</v>
      </c>
      <c r="F471" s="43">
        <v>2</v>
      </c>
      <c r="G471" s="43">
        <v>638.91999999999996</v>
      </c>
      <c r="H471" s="43">
        <f t="shared" si="65"/>
        <v>808.04</v>
      </c>
      <c r="I471" s="43">
        <f t="shared" si="66"/>
        <v>1616.08</v>
      </c>
      <c r="J471" s="97">
        <v>778.91</v>
      </c>
      <c r="K471" s="107" t="str">
        <f t="shared" si="62"/>
        <v>OK</v>
      </c>
      <c r="L471" s="98">
        <f t="shared" si="63"/>
        <v>0.17972551385911084</v>
      </c>
      <c r="M471" s="107" t="str">
        <f t="shared" si="64"/>
        <v/>
      </c>
      <c r="N471" s="99" t="s">
        <v>1332</v>
      </c>
      <c r="O471" s="99" t="s">
        <v>1985</v>
      </c>
    </row>
    <row r="472" spans="1:15" ht="30" x14ac:dyDescent="0.25">
      <c r="A472" s="40" t="s">
        <v>1333</v>
      </c>
      <c r="B472" s="41" t="s">
        <v>1334</v>
      </c>
      <c r="C472" s="40" t="s">
        <v>30</v>
      </c>
      <c r="D472" s="40" t="s">
        <v>1986</v>
      </c>
      <c r="E472" s="42" t="s">
        <v>76</v>
      </c>
      <c r="F472" s="43">
        <v>2</v>
      </c>
      <c r="G472" s="43">
        <v>100.1</v>
      </c>
      <c r="H472" s="43">
        <f t="shared" si="65"/>
        <v>126.59</v>
      </c>
      <c r="I472" s="43">
        <f t="shared" si="66"/>
        <v>253.18</v>
      </c>
      <c r="J472" s="97">
        <v>113.26</v>
      </c>
      <c r="K472" s="107" t="str">
        <f t="shared" si="62"/>
        <v>OK</v>
      </c>
      <c r="L472" s="98">
        <f t="shared" si="63"/>
        <v>0.11619283065512986</v>
      </c>
      <c r="M472" s="107" t="str">
        <f t="shared" si="64"/>
        <v/>
      </c>
      <c r="N472" s="99" t="s">
        <v>1335</v>
      </c>
      <c r="O472" s="99" t="s">
        <v>1986</v>
      </c>
    </row>
    <row r="473" spans="1:15" ht="38.25" x14ac:dyDescent="0.25">
      <c r="A473" s="40" t="s">
        <v>1336</v>
      </c>
      <c r="B473" s="41" t="s">
        <v>1337</v>
      </c>
      <c r="C473" s="40" t="s">
        <v>30</v>
      </c>
      <c r="D473" s="40" t="s">
        <v>1987</v>
      </c>
      <c r="E473" s="42" t="s">
        <v>76</v>
      </c>
      <c r="F473" s="43">
        <v>2</v>
      </c>
      <c r="G473" s="43">
        <v>607.97</v>
      </c>
      <c r="H473" s="43">
        <f t="shared" si="65"/>
        <v>768.89</v>
      </c>
      <c r="I473" s="43">
        <f t="shared" si="66"/>
        <v>1537.78</v>
      </c>
      <c r="J473" s="97">
        <v>665.48</v>
      </c>
      <c r="K473" s="107" t="str">
        <f t="shared" si="62"/>
        <v>OK</v>
      </c>
      <c r="L473" s="98">
        <f t="shared" si="63"/>
        <v>8.6418825509406716E-2</v>
      </c>
      <c r="M473" s="107" t="str">
        <f t="shared" si="64"/>
        <v/>
      </c>
      <c r="N473" s="99" t="s">
        <v>1338</v>
      </c>
      <c r="O473" s="99" t="s">
        <v>1987</v>
      </c>
    </row>
    <row r="474" spans="1:15" ht="25.5" x14ac:dyDescent="0.25">
      <c r="A474" s="40" t="s">
        <v>1339</v>
      </c>
      <c r="B474" s="41" t="s">
        <v>1340</v>
      </c>
      <c r="C474" s="40" t="s">
        <v>30</v>
      </c>
      <c r="D474" s="40" t="s">
        <v>1988</v>
      </c>
      <c r="E474" s="42" t="s">
        <v>76</v>
      </c>
      <c r="F474" s="43">
        <v>11</v>
      </c>
      <c r="G474" s="43">
        <v>49.24</v>
      </c>
      <c r="H474" s="43">
        <f t="shared" si="65"/>
        <v>62.27</v>
      </c>
      <c r="I474" s="43">
        <f t="shared" si="66"/>
        <v>684.97</v>
      </c>
      <c r="J474" s="97">
        <v>60.09</v>
      </c>
      <c r="K474" s="107" t="str">
        <f t="shared" si="62"/>
        <v>OK</v>
      </c>
      <c r="L474" s="98">
        <f t="shared" si="63"/>
        <v>0.18056248959893495</v>
      </c>
      <c r="M474" s="107" t="str">
        <f t="shared" si="64"/>
        <v/>
      </c>
      <c r="N474" s="99" t="s">
        <v>1341</v>
      </c>
      <c r="O474" s="99" t="s">
        <v>1988</v>
      </c>
    </row>
    <row r="475" spans="1:15" ht="25.5" x14ac:dyDescent="0.25">
      <c r="A475" s="40" t="s">
        <v>1342</v>
      </c>
      <c r="B475" s="41" t="s">
        <v>1343</v>
      </c>
      <c r="C475" s="40" t="s">
        <v>30</v>
      </c>
      <c r="D475" s="40" t="s">
        <v>1344</v>
      </c>
      <c r="E475" s="42" t="s">
        <v>76</v>
      </c>
      <c r="F475" s="43">
        <v>11</v>
      </c>
      <c r="G475" s="43">
        <v>46.49</v>
      </c>
      <c r="H475" s="43">
        <f t="shared" si="65"/>
        <v>58.79</v>
      </c>
      <c r="I475" s="43">
        <f t="shared" si="66"/>
        <v>646.69000000000005</v>
      </c>
      <c r="J475" s="97">
        <v>56.65</v>
      </c>
      <c r="K475" s="107" t="str">
        <f t="shared" si="62"/>
        <v>OK</v>
      </c>
      <c r="L475" s="98">
        <f t="shared" si="63"/>
        <v>0.17934686672550748</v>
      </c>
      <c r="M475" s="107" t="str">
        <f t="shared" si="64"/>
        <v/>
      </c>
      <c r="N475" s="99" t="s">
        <v>1344</v>
      </c>
      <c r="O475" s="99" t="s">
        <v>1344</v>
      </c>
    </row>
    <row r="476" spans="1:15" ht="15" x14ac:dyDescent="0.25">
      <c r="A476" s="40" t="s">
        <v>1345</v>
      </c>
      <c r="B476" s="41" t="s">
        <v>1346</v>
      </c>
      <c r="C476" s="40" t="s">
        <v>30</v>
      </c>
      <c r="D476" s="40" t="s">
        <v>1989</v>
      </c>
      <c r="E476" s="42" t="s">
        <v>76</v>
      </c>
      <c r="F476" s="43">
        <v>11</v>
      </c>
      <c r="G476" s="43">
        <v>63.86</v>
      </c>
      <c r="H476" s="43">
        <f t="shared" si="65"/>
        <v>80.760000000000005</v>
      </c>
      <c r="I476" s="43">
        <f t="shared" si="66"/>
        <v>888.36</v>
      </c>
      <c r="J476" s="97">
        <v>77.040000000000006</v>
      </c>
      <c r="K476" s="107" t="str">
        <f t="shared" si="62"/>
        <v>OK</v>
      </c>
      <c r="L476" s="98">
        <f t="shared" si="63"/>
        <v>0.17107995846313606</v>
      </c>
      <c r="M476" s="107" t="str">
        <f t="shared" si="64"/>
        <v/>
      </c>
      <c r="N476" s="99" t="s">
        <v>1347</v>
      </c>
      <c r="O476" s="99" t="s">
        <v>1989</v>
      </c>
    </row>
    <row r="477" spans="1:15" ht="38.25" x14ac:dyDescent="0.25">
      <c r="A477" s="40" t="s">
        <v>1348</v>
      </c>
      <c r="B477" s="41" t="s">
        <v>1349</v>
      </c>
      <c r="C477" s="40" t="s">
        <v>22</v>
      </c>
      <c r="D477" s="40" t="s">
        <v>1990</v>
      </c>
      <c r="E477" s="42" t="s">
        <v>50</v>
      </c>
      <c r="F477" s="43">
        <v>1</v>
      </c>
      <c r="G477" s="43">
        <v>316.33999999999997</v>
      </c>
      <c r="H477" s="43">
        <f t="shared" si="65"/>
        <v>400.07</v>
      </c>
      <c r="I477" s="43">
        <f t="shared" si="66"/>
        <v>400.07</v>
      </c>
      <c r="J477" s="97">
        <v>386.1</v>
      </c>
      <c r="K477" s="107" t="str">
        <f t="shared" si="62"/>
        <v>OK</v>
      </c>
      <c r="L477" s="98">
        <f t="shared" si="63"/>
        <v>0.18067858067858078</v>
      </c>
      <c r="M477" s="107" t="str">
        <f t="shared" si="64"/>
        <v/>
      </c>
      <c r="N477" s="99" t="s">
        <v>1350</v>
      </c>
      <c r="O477" s="99" t="s">
        <v>1990</v>
      </c>
    </row>
    <row r="478" spans="1:15" ht="15" x14ac:dyDescent="0.25">
      <c r="A478" s="40" t="s">
        <v>1351</v>
      </c>
      <c r="B478" s="41" t="s">
        <v>1352</v>
      </c>
      <c r="C478" s="40" t="s">
        <v>30</v>
      </c>
      <c r="D478" s="40" t="s">
        <v>1991</v>
      </c>
      <c r="E478" s="42" t="s">
        <v>76</v>
      </c>
      <c r="F478" s="43">
        <v>11</v>
      </c>
      <c r="G478" s="43">
        <v>29.65</v>
      </c>
      <c r="H478" s="43">
        <f t="shared" si="65"/>
        <v>37.49</v>
      </c>
      <c r="I478" s="43">
        <f t="shared" si="66"/>
        <v>412.39</v>
      </c>
      <c r="J478" s="97">
        <v>36.33</v>
      </c>
      <c r="K478" s="107" t="str">
        <f t="shared" si="62"/>
        <v>OK</v>
      </c>
      <c r="L478" s="98">
        <f t="shared" si="63"/>
        <v>0.18387007982383707</v>
      </c>
      <c r="M478" s="107" t="str">
        <f t="shared" si="64"/>
        <v/>
      </c>
      <c r="N478" s="99" t="s">
        <v>1353</v>
      </c>
      <c r="O478" s="99" t="s">
        <v>1991</v>
      </c>
    </row>
    <row r="479" spans="1:15" ht="25.5" x14ac:dyDescent="0.25">
      <c r="A479" s="40" t="s">
        <v>1354</v>
      </c>
      <c r="B479" s="41" t="s">
        <v>1355</v>
      </c>
      <c r="C479" s="40" t="s">
        <v>30</v>
      </c>
      <c r="D479" s="40" t="s">
        <v>1356</v>
      </c>
      <c r="E479" s="42" t="s">
        <v>224</v>
      </c>
      <c r="F479" s="43">
        <v>2.8</v>
      </c>
      <c r="G479" s="43">
        <v>333.35</v>
      </c>
      <c r="H479" s="43">
        <f t="shared" si="65"/>
        <v>421.58</v>
      </c>
      <c r="I479" s="43">
        <f t="shared" si="66"/>
        <v>1180.42</v>
      </c>
      <c r="J479" s="97">
        <v>359.32</v>
      </c>
      <c r="K479" s="107" t="str">
        <f t="shared" si="62"/>
        <v>OK</v>
      </c>
      <c r="L479" s="98">
        <f t="shared" si="63"/>
        <v>7.2275409106089206E-2</v>
      </c>
      <c r="M479" s="107" t="str">
        <f t="shared" si="64"/>
        <v/>
      </c>
      <c r="N479" s="99" t="s">
        <v>1356</v>
      </c>
      <c r="O479" s="99" t="s">
        <v>1356</v>
      </c>
    </row>
    <row r="480" spans="1:15" ht="63.75" x14ac:dyDescent="0.25">
      <c r="A480" s="40" t="s">
        <v>1357</v>
      </c>
      <c r="B480" s="41" t="s">
        <v>1358</v>
      </c>
      <c r="C480" s="40" t="s">
        <v>22</v>
      </c>
      <c r="D480" s="40" t="s">
        <v>1992</v>
      </c>
      <c r="E480" s="42" t="s">
        <v>24</v>
      </c>
      <c r="F480" s="43">
        <v>20.51</v>
      </c>
      <c r="G480" s="43">
        <v>368.39</v>
      </c>
      <c r="H480" s="43">
        <f t="shared" si="65"/>
        <v>465.9</v>
      </c>
      <c r="I480" s="43">
        <f t="shared" si="66"/>
        <v>9555.6</v>
      </c>
      <c r="J480" s="97">
        <v>458.82</v>
      </c>
      <c r="K480" s="107" t="str">
        <f t="shared" si="62"/>
        <v>OK</v>
      </c>
      <c r="L480" s="98">
        <f t="shared" si="63"/>
        <v>0.19709254173750057</v>
      </c>
      <c r="M480" s="107" t="str">
        <f t="shared" si="64"/>
        <v/>
      </c>
      <c r="N480" s="99" t="s">
        <v>1359</v>
      </c>
      <c r="O480" s="99" t="s">
        <v>1992</v>
      </c>
    </row>
    <row r="481" spans="1:15" ht="30" x14ac:dyDescent="0.25">
      <c r="A481" s="40" t="s">
        <v>1360</v>
      </c>
      <c r="B481" s="41" t="s">
        <v>1361</v>
      </c>
      <c r="C481" s="40" t="s">
        <v>30</v>
      </c>
      <c r="D481" s="40" t="s">
        <v>1993</v>
      </c>
      <c r="E481" s="42" t="s">
        <v>24</v>
      </c>
      <c r="F481" s="43">
        <v>18.09</v>
      </c>
      <c r="G481" s="43">
        <v>68.89</v>
      </c>
      <c r="H481" s="43">
        <f t="shared" si="65"/>
        <v>87.12</v>
      </c>
      <c r="I481" s="43">
        <f t="shared" si="66"/>
        <v>1576</v>
      </c>
      <c r="J481" s="97">
        <v>83.08</v>
      </c>
      <c r="K481" s="107" t="str">
        <f t="shared" si="62"/>
        <v>OK</v>
      </c>
      <c r="L481" s="98">
        <f t="shared" si="63"/>
        <v>0.17079922965816074</v>
      </c>
      <c r="M481" s="107" t="str">
        <f t="shared" si="64"/>
        <v/>
      </c>
      <c r="N481" s="99" t="s">
        <v>1362</v>
      </c>
      <c r="O481" s="99" t="s">
        <v>1993</v>
      </c>
    </row>
    <row r="482" spans="1:15" ht="15" x14ac:dyDescent="0.25">
      <c r="A482" s="40" t="s">
        <v>1363</v>
      </c>
      <c r="B482" s="41" t="s">
        <v>1364</v>
      </c>
      <c r="C482" s="40" t="s">
        <v>30</v>
      </c>
      <c r="D482" s="40" t="s">
        <v>1365</v>
      </c>
      <c r="E482" s="42" t="s">
        <v>76</v>
      </c>
      <c r="F482" s="43">
        <v>2</v>
      </c>
      <c r="G482" s="43">
        <v>92.02</v>
      </c>
      <c r="H482" s="43">
        <f t="shared" si="65"/>
        <v>116.37</v>
      </c>
      <c r="I482" s="43">
        <f t="shared" si="66"/>
        <v>232.74</v>
      </c>
      <c r="J482" s="97">
        <v>103.96</v>
      </c>
      <c r="K482" s="107" t="str">
        <f t="shared" si="62"/>
        <v>OK</v>
      </c>
      <c r="L482" s="98">
        <f t="shared" si="63"/>
        <v>0.11485186610234699</v>
      </c>
      <c r="M482" s="107" t="str">
        <f t="shared" si="64"/>
        <v/>
      </c>
      <c r="N482" s="99" t="s">
        <v>1365</v>
      </c>
      <c r="O482" s="99" t="s">
        <v>1365</v>
      </c>
    </row>
    <row r="483" spans="1:15" ht="15" x14ac:dyDescent="0.25">
      <c r="A483" s="40" t="s">
        <v>1366</v>
      </c>
      <c r="B483" s="41" t="s">
        <v>1367</v>
      </c>
      <c r="C483" s="40" t="s">
        <v>22</v>
      </c>
      <c r="D483" s="40" t="s">
        <v>1994</v>
      </c>
      <c r="E483" s="42" t="s">
        <v>24</v>
      </c>
      <c r="F483" s="43">
        <v>7.71</v>
      </c>
      <c r="G483" s="43">
        <v>329.98</v>
      </c>
      <c r="H483" s="43">
        <f t="shared" si="65"/>
        <v>417.32</v>
      </c>
      <c r="I483" s="43">
        <f t="shared" si="66"/>
        <v>3217.53</v>
      </c>
      <c r="J483" s="97">
        <v>360.84</v>
      </c>
      <c r="K483" s="107" t="str">
        <f t="shared" si="62"/>
        <v>OK</v>
      </c>
      <c r="L483" s="98">
        <f t="shared" si="63"/>
        <v>8.5522669327125489E-2</v>
      </c>
      <c r="M483" s="107" t="str">
        <f t="shared" si="64"/>
        <v/>
      </c>
      <c r="N483" s="99" t="s">
        <v>1368</v>
      </c>
      <c r="O483" s="99" t="s">
        <v>1994</v>
      </c>
    </row>
    <row r="484" spans="1:15" ht="38.25" x14ac:dyDescent="0.25">
      <c r="A484" s="40" t="s">
        <v>1369</v>
      </c>
      <c r="B484" s="41" t="s">
        <v>1370</v>
      </c>
      <c r="C484" s="40" t="s">
        <v>22</v>
      </c>
      <c r="D484" s="40" t="s">
        <v>1995</v>
      </c>
      <c r="E484" s="42" t="s">
        <v>24</v>
      </c>
      <c r="F484" s="43">
        <v>41.26</v>
      </c>
      <c r="G484" s="43">
        <v>288.99</v>
      </c>
      <c r="H484" s="43">
        <f t="shared" si="65"/>
        <v>365.48</v>
      </c>
      <c r="I484" s="43">
        <f t="shared" si="66"/>
        <v>15079.7</v>
      </c>
      <c r="J484" s="97">
        <v>315.73</v>
      </c>
      <c r="K484" s="107" t="str">
        <f t="shared" si="62"/>
        <v>OK</v>
      </c>
      <c r="L484" s="98">
        <f t="shared" si="63"/>
        <v>8.4692617109555668E-2</v>
      </c>
      <c r="M484" s="107" t="str">
        <f t="shared" si="64"/>
        <v/>
      </c>
      <c r="N484" s="99" t="s">
        <v>1371</v>
      </c>
      <c r="O484" s="99" t="s">
        <v>1995</v>
      </c>
    </row>
    <row r="485" spans="1:15" ht="30" x14ac:dyDescent="0.25">
      <c r="A485" s="40" t="s">
        <v>1372</v>
      </c>
      <c r="B485" s="41" t="s">
        <v>1373</v>
      </c>
      <c r="C485" s="40" t="s">
        <v>30</v>
      </c>
      <c r="D485" s="40" t="s">
        <v>1996</v>
      </c>
      <c r="E485" s="42" t="s">
        <v>24</v>
      </c>
      <c r="F485" s="43">
        <v>65.239999999999995</v>
      </c>
      <c r="G485" s="43">
        <v>70.72</v>
      </c>
      <c r="H485" s="43">
        <f t="shared" si="65"/>
        <v>89.43</v>
      </c>
      <c r="I485" s="43">
        <f t="shared" si="66"/>
        <v>5834.41</v>
      </c>
      <c r="J485" s="97">
        <v>84.21</v>
      </c>
      <c r="K485" s="107" t="str">
        <f t="shared" si="62"/>
        <v>OK</v>
      </c>
      <c r="L485" s="98">
        <f t="shared" si="63"/>
        <v>0.16019475121719506</v>
      </c>
      <c r="M485" s="107" t="str">
        <f t="shared" si="64"/>
        <v/>
      </c>
      <c r="N485" s="99" t="s">
        <v>1374</v>
      </c>
      <c r="O485" s="99" t="s">
        <v>1996</v>
      </c>
    </row>
    <row r="486" spans="1:15" ht="15" x14ac:dyDescent="0.25">
      <c r="A486" s="40" t="s">
        <v>1375</v>
      </c>
      <c r="B486" s="41" t="s">
        <v>1376</v>
      </c>
      <c r="C486" s="40" t="s">
        <v>22</v>
      </c>
      <c r="D486" s="40" t="s">
        <v>1997</v>
      </c>
      <c r="E486" s="42" t="s">
        <v>313</v>
      </c>
      <c r="F486" s="43">
        <v>10.02</v>
      </c>
      <c r="G486" s="43">
        <v>453.48</v>
      </c>
      <c r="H486" s="43">
        <f t="shared" si="65"/>
        <v>573.51</v>
      </c>
      <c r="I486" s="43">
        <f t="shared" si="66"/>
        <v>5746.57</v>
      </c>
      <c r="J486" s="97">
        <v>565.09</v>
      </c>
      <c r="K486" s="107" t="str">
        <f t="shared" si="62"/>
        <v>OK</v>
      </c>
      <c r="L486" s="98">
        <f t="shared" si="63"/>
        <v>0.19750836149993811</v>
      </c>
      <c r="M486" s="107" t="str">
        <f t="shared" si="64"/>
        <v/>
      </c>
      <c r="N486" s="99" t="s">
        <v>1377</v>
      </c>
      <c r="O486" s="99" t="s">
        <v>1997</v>
      </c>
    </row>
    <row r="487" spans="1:15" ht="38.25" x14ac:dyDescent="0.25">
      <c r="A487" s="40" t="s">
        <v>1378</v>
      </c>
      <c r="B487" s="41" t="s">
        <v>1379</v>
      </c>
      <c r="C487" s="40" t="s">
        <v>22</v>
      </c>
      <c r="D487" s="40" t="s">
        <v>2070</v>
      </c>
      <c r="E487" s="42" t="s">
        <v>313</v>
      </c>
      <c r="F487" s="43">
        <v>25.82</v>
      </c>
      <c r="G487" s="43">
        <v>587.33000000000004</v>
      </c>
      <c r="H487" s="43">
        <f t="shared" si="65"/>
        <v>742.79</v>
      </c>
      <c r="I487" s="43">
        <f t="shared" si="66"/>
        <v>19178.830000000002</v>
      </c>
      <c r="J487" s="97">
        <v>731.68</v>
      </c>
      <c r="K487" s="107" t="str">
        <f t="shared" si="62"/>
        <v>OK</v>
      </c>
      <c r="L487" s="98">
        <f t="shared" si="63"/>
        <v>0.19728569866608348</v>
      </c>
      <c r="M487" s="107" t="str">
        <f t="shared" si="64"/>
        <v/>
      </c>
      <c r="N487" s="99" t="s">
        <v>1380</v>
      </c>
      <c r="O487" s="99" t="s">
        <v>1998</v>
      </c>
    </row>
    <row r="488" spans="1:15" ht="15" x14ac:dyDescent="0.25">
      <c r="A488" s="40" t="s">
        <v>1381</v>
      </c>
      <c r="B488" s="41" t="s">
        <v>1382</v>
      </c>
      <c r="C488" s="40" t="s">
        <v>22</v>
      </c>
      <c r="D488" s="40" t="s">
        <v>1999</v>
      </c>
      <c r="E488" s="42" t="s">
        <v>313</v>
      </c>
      <c r="F488" s="43">
        <v>99.92</v>
      </c>
      <c r="G488" s="43">
        <v>71.2</v>
      </c>
      <c r="H488" s="43">
        <f t="shared" si="65"/>
        <v>90.04</v>
      </c>
      <c r="I488" s="43">
        <f t="shared" si="66"/>
        <v>8996.7900000000009</v>
      </c>
      <c r="J488" s="97">
        <v>88.63</v>
      </c>
      <c r="K488" s="107" t="str">
        <f t="shared" si="62"/>
        <v>OK</v>
      </c>
      <c r="L488" s="98">
        <f t="shared" si="63"/>
        <v>0.19666027304524425</v>
      </c>
      <c r="M488" s="107" t="str">
        <f t="shared" si="64"/>
        <v/>
      </c>
      <c r="N488" s="99" t="s">
        <v>1383</v>
      </c>
      <c r="O488" s="99" t="s">
        <v>1999</v>
      </c>
    </row>
    <row r="489" spans="1:15" ht="38.25" x14ac:dyDescent="0.25">
      <c r="A489" s="40" t="s">
        <v>1384</v>
      </c>
      <c r="B489" s="41" t="s">
        <v>1385</v>
      </c>
      <c r="C489" s="40" t="s">
        <v>30</v>
      </c>
      <c r="D489" s="40" t="s">
        <v>2000</v>
      </c>
      <c r="E489" s="42" t="s">
        <v>224</v>
      </c>
      <c r="F489" s="43">
        <v>12.8</v>
      </c>
      <c r="G489" s="43">
        <v>62.97</v>
      </c>
      <c r="H489" s="43">
        <f t="shared" si="65"/>
        <v>79.63</v>
      </c>
      <c r="I489" s="43">
        <f t="shared" si="66"/>
        <v>1019.26</v>
      </c>
      <c r="J489" s="97">
        <v>75.790000000000006</v>
      </c>
      <c r="K489" s="107" t="str">
        <f t="shared" si="62"/>
        <v>OK</v>
      </c>
      <c r="L489" s="98">
        <f t="shared" si="63"/>
        <v>0.16915160311386734</v>
      </c>
      <c r="M489" s="107" t="str">
        <f t="shared" si="64"/>
        <v/>
      </c>
      <c r="N489" s="99" t="s">
        <v>1386</v>
      </c>
      <c r="O489" s="99" t="s">
        <v>2000</v>
      </c>
    </row>
    <row r="490" spans="1:15" ht="38.25" x14ac:dyDescent="0.25">
      <c r="A490" s="40" t="s">
        <v>1387</v>
      </c>
      <c r="B490" s="41" t="s">
        <v>1388</v>
      </c>
      <c r="C490" s="40" t="s">
        <v>22</v>
      </c>
      <c r="D490" s="40" t="s">
        <v>2001</v>
      </c>
      <c r="E490" s="42" t="s">
        <v>50</v>
      </c>
      <c r="F490" s="43">
        <v>1</v>
      </c>
      <c r="G490" s="43">
        <v>86339.81</v>
      </c>
      <c r="H490" s="43">
        <f t="shared" si="65"/>
        <v>109193.95</v>
      </c>
      <c r="I490" s="43">
        <f t="shared" si="66"/>
        <v>109193.95</v>
      </c>
      <c r="J490" s="97">
        <v>95000</v>
      </c>
      <c r="K490" s="107" t="str">
        <f t="shared" si="62"/>
        <v>OK</v>
      </c>
      <c r="L490" s="98">
        <f t="shared" si="63"/>
        <v>9.1159894736842162E-2</v>
      </c>
      <c r="M490" s="107" t="str">
        <f t="shared" si="64"/>
        <v/>
      </c>
      <c r="N490" s="99" t="s">
        <v>1598</v>
      </c>
      <c r="O490" s="99" t="s">
        <v>2001</v>
      </c>
    </row>
    <row r="491" spans="1:15" ht="15" x14ac:dyDescent="0.25">
      <c r="A491" s="40" t="s">
        <v>1389</v>
      </c>
      <c r="B491" s="41" t="s">
        <v>1390</v>
      </c>
      <c r="C491" s="40" t="s">
        <v>30</v>
      </c>
      <c r="D491" s="40" t="s">
        <v>1391</v>
      </c>
      <c r="E491" s="42" t="s">
        <v>24</v>
      </c>
      <c r="F491" s="43">
        <v>1042.83</v>
      </c>
      <c r="G491" s="43">
        <v>2.11</v>
      </c>
      <c r="H491" s="43">
        <f t="shared" si="65"/>
        <v>2.66</v>
      </c>
      <c r="I491" s="43">
        <f t="shared" si="66"/>
        <v>2773.92</v>
      </c>
      <c r="J491" s="97">
        <v>2.2599999999999998</v>
      </c>
      <c r="K491" s="107" t="str">
        <f t="shared" si="62"/>
        <v>OK</v>
      </c>
      <c r="L491" s="98">
        <f t="shared" si="63"/>
        <v>6.6371681415929196E-2</v>
      </c>
      <c r="M491" s="107" t="str">
        <f t="shared" si="64"/>
        <v/>
      </c>
      <c r="N491" s="99" t="s">
        <v>1391</v>
      </c>
      <c r="O491" s="99" t="s">
        <v>1391</v>
      </c>
    </row>
    <row r="492" spans="1:15" ht="38.25" x14ac:dyDescent="0.25">
      <c r="A492" s="40" t="s">
        <v>1392</v>
      </c>
      <c r="B492" s="41" t="s">
        <v>1393</v>
      </c>
      <c r="C492" s="40" t="s">
        <v>22</v>
      </c>
      <c r="D492" s="40" t="s">
        <v>2002</v>
      </c>
      <c r="E492" s="42" t="s">
        <v>1008</v>
      </c>
      <c r="F492" s="43">
        <v>61</v>
      </c>
      <c r="G492" s="43">
        <v>35.06</v>
      </c>
      <c r="H492" s="43">
        <f t="shared" si="65"/>
        <v>44.34</v>
      </c>
      <c r="I492" s="43">
        <f t="shared" si="66"/>
        <v>2704.74</v>
      </c>
      <c r="J492" s="97">
        <v>46.45</v>
      </c>
      <c r="K492" s="107" t="str">
        <f t="shared" si="62"/>
        <v>OK</v>
      </c>
      <c r="L492" s="98">
        <f t="shared" si="63"/>
        <v>0.24520990312163615</v>
      </c>
      <c r="M492" s="107" t="str">
        <f t="shared" si="64"/>
        <v/>
      </c>
      <c r="N492" s="99" t="s">
        <v>1394</v>
      </c>
      <c r="O492" s="99" t="s">
        <v>2002</v>
      </c>
    </row>
    <row r="493" spans="1:15" ht="15" x14ac:dyDescent="0.25">
      <c r="A493" s="40" t="s">
        <v>1395</v>
      </c>
      <c r="B493" s="41" t="s">
        <v>1396</v>
      </c>
      <c r="C493" s="40" t="s">
        <v>82</v>
      </c>
      <c r="D493" s="40" t="s">
        <v>1397</v>
      </c>
      <c r="E493" s="42" t="s">
        <v>76</v>
      </c>
      <c r="F493" s="43">
        <v>1</v>
      </c>
      <c r="G493" s="43">
        <v>3065.38</v>
      </c>
      <c r="H493" s="43">
        <f t="shared" si="65"/>
        <v>3876.78</v>
      </c>
      <c r="I493" s="43">
        <f t="shared" si="66"/>
        <v>3876.78</v>
      </c>
      <c r="J493" s="97">
        <v>4303.54</v>
      </c>
      <c r="K493" s="107" t="str">
        <f t="shared" si="62"/>
        <v>OK</v>
      </c>
      <c r="L493" s="98">
        <f t="shared" si="63"/>
        <v>0.28770732931493603</v>
      </c>
      <c r="M493" s="107" t="str">
        <f t="shared" si="64"/>
        <v/>
      </c>
      <c r="N493" s="99" t="s">
        <v>1397</v>
      </c>
      <c r="O493" s="99" t="s">
        <v>1397</v>
      </c>
    </row>
    <row r="494" spans="1:15" ht="38.25" x14ac:dyDescent="0.25">
      <c r="A494" s="40" t="s">
        <v>1398</v>
      </c>
      <c r="B494" s="41" t="s">
        <v>1399</v>
      </c>
      <c r="C494" s="40" t="s">
        <v>30</v>
      </c>
      <c r="D494" s="40" t="s">
        <v>2003</v>
      </c>
      <c r="E494" s="42" t="s">
        <v>76</v>
      </c>
      <c r="F494" s="43">
        <v>1</v>
      </c>
      <c r="G494" s="43">
        <v>269.77</v>
      </c>
      <c r="H494" s="43">
        <f t="shared" si="65"/>
        <v>341.17</v>
      </c>
      <c r="I494" s="43">
        <f t="shared" si="66"/>
        <v>341.17</v>
      </c>
      <c r="J494" s="97">
        <v>299.55</v>
      </c>
      <c r="K494" s="107" t="str">
        <f t="shared" si="62"/>
        <v>OK</v>
      </c>
      <c r="L494" s="98">
        <f t="shared" si="63"/>
        <v>9.9415790352195055E-2</v>
      </c>
      <c r="M494" s="107" t="str">
        <f t="shared" si="64"/>
        <v/>
      </c>
      <c r="N494" s="99" t="s">
        <v>1400</v>
      </c>
      <c r="O494" s="99" t="s">
        <v>2003</v>
      </c>
    </row>
    <row r="495" spans="1:15" ht="15" x14ac:dyDescent="0.25">
      <c r="A495" s="40" t="s">
        <v>1401</v>
      </c>
      <c r="B495" s="41" t="s">
        <v>1402</v>
      </c>
      <c r="C495" s="40" t="s">
        <v>30</v>
      </c>
      <c r="D495" s="40" t="s">
        <v>2004</v>
      </c>
      <c r="E495" s="42" t="s">
        <v>24</v>
      </c>
      <c r="F495" s="43">
        <v>25</v>
      </c>
      <c r="G495" s="43">
        <v>9.5399999999999991</v>
      </c>
      <c r="H495" s="43">
        <f t="shared" si="65"/>
        <v>12.06</v>
      </c>
      <c r="I495" s="43">
        <f t="shared" si="66"/>
        <v>301.5</v>
      </c>
      <c r="J495" s="97">
        <v>12.12</v>
      </c>
      <c r="K495" s="107" t="str">
        <f t="shared" si="62"/>
        <v>OK</v>
      </c>
      <c r="L495" s="98">
        <f t="shared" si="63"/>
        <v>0.21287128712871284</v>
      </c>
      <c r="M495" s="107" t="str">
        <f t="shared" si="64"/>
        <v/>
      </c>
      <c r="N495" s="99" t="s">
        <v>1403</v>
      </c>
      <c r="O495" s="99" t="s">
        <v>2004</v>
      </c>
    </row>
    <row r="496" spans="1:15" ht="38.25" x14ac:dyDescent="0.25">
      <c r="A496" s="40" t="s">
        <v>1404</v>
      </c>
      <c r="B496" s="41" t="s">
        <v>1599</v>
      </c>
      <c r="C496" s="40" t="s">
        <v>22</v>
      </c>
      <c r="D496" s="40" t="s">
        <v>2005</v>
      </c>
      <c r="E496" s="42" t="s">
        <v>50</v>
      </c>
      <c r="F496" s="43">
        <v>1</v>
      </c>
      <c r="G496" s="43">
        <v>1614.49</v>
      </c>
      <c r="H496" s="43">
        <f t="shared" si="65"/>
        <v>2041.84</v>
      </c>
      <c r="I496" s="43">
        <f t="shared" si="66"/>
        <v>2041.84</v>
      </c>
      <c r="J496" s="97">
        <v>1769.66</v>
      </c>
      <c r="K496" s="107" t="str">
        <f t="shared" si="62"/>
        <v>OK</v>
      </c>
      <c r="L496" s="98">
        <f t="shared" si="63"/>
        <v>8.7683509826746442E-2</v>
      </c>
      <c r="M496" s="107" t="str">
        <f t="shared" si="64"/>
        <v/>
      </c>
      <c r="N496" s="99" t="s">
        <v>1600</v>
      </c>
      <c r="O496" s="99" t="s">
        <v>2005</v>
      </c>
    </row>
    <row r="497" spans="1:15" ht="15" x14ac:dyDescent="0.25">
      <c r="A497" s="40" t="s">
        <v>1405</v>
      </c>
      <c r="B497" s="41" t="s">
        <v>1406</v>
      </c>
      <c r="C497" s="40" t="s">
        <v>22</v>
      </c>
      <c r="D497" s="40" t="s">
        <v>2006</v>
      </c>
      <c r="E497" s="42" t="s">
        <v>313</v>
      </c>
      <c r="F497" s="43">
        <v>25.15</v>
      </c>
      <c r="G497" s="43">
        <v>80.290000000000006</v>
      </c>
      <c r="H497" s="43">
        <f t="shared" si="65"/>
        <v>101.54</v>
      </c>
      <c r="I497" s="43">
        <f t="shared" si="66"/>
        <v>2553.73</v>
      </c>
      <c r="J497" s="97">
        <v>87.3</v>
      </c>
      <c r="K497" s="107" t="str">
        <f t="shared" si="62"/>
        <v>OK</v>
      </c>
      <c r="L497" s="98">
        <f t="shared" si="63"/>
        <v>8.0297823596792606E-2</v>
      </c>
      <c r="M497" s="107" t="str">
        <f t="shared" si="64"/>
        <v/>
      </c>
      <c r="N497" s="99" t="s">
        <v>1407</v>
      </c>
      <c r="O497" s="99" t="s">
        <v>2006</v>
      </c>
    </row>
    <row r="498" spans="1:15" ht="30" x14ac:dyDescent="0.25">
      <c r="A498" s="40" t="s">
        <v>1408</v>
      </c>
      <c r="B498" s="41" t="s">
        <v>1409</v>
      </c>
      <c r="C498" s="40" t="s">
        <v>22</v>
      </c>
      <c r="D498" s="40" t="s">
        <v>2007</v>
      </c>
      <c r="E498" s="42" t="s">
        <v>50</v>
      </c>
      <c r="F498" s="43">
        <v>40</v>
      </c>
      <c r="G498" s="43">
        <v>57.08</v>
      </c>
      <c r="H498" s="43">
        <f t="shared" si="65"/>
        <v>72.180000000000007</v>
      </c>
      <c r="I498" s="43">
        <f t="shared" si="66"/>
        <v>2887.2</v>
      </c>
      <c r="J498" s="97">
        <v>79.62</v>
      </c>
      <c r="K498" s="107" t="str">
        <f t="shared" si="62"/>
        <v>OK</v>
      </c>
      <c r="L498" s="98">
        <f t="shared" si="63"/>
        <v>0.2830946998241648</v>
      </c>
      <c r="M498" s="107" t="str">
        <f t="shared" si="64"/>
        <v/>
      </c>
      <c r="N498" s="99" t="s">
        <v>1410</v>
      </c>
      <c r="O498" s="99" t="s">
        <v>2007</v>
      </c>
    </row>
    <row r="499" spans="1:15" ht="30" x14ac:dyDescent="0.25">
      <c r="A499" s="40" t="s">
        <v>1411</v>
      </c>
      <c r="B499" s="41" t="s">
        <v>1426</v>
      </c>
      <c r="C499" s="40" t="s">
        <v>17</v>
      </c>
      <c r="D499" s="40" t="s">
        <v>2071</v>
      </c>
      <c r="E499" s="42" t="s">
        <v>259</v>
      </c>
      <c r="F499" s="43">
        <v>38</v>
      </c>
      <c r="G499" s="43">
        <v>55.49</v>
      </c>
      <c r="H499" s="43">
        <f t="shared" si="65"/>
        <v>70.17</v>
      </c>
      <c r="I499" s="43">
        <f t="shared" si="66"/>
        <v>2666.46</v>
      </c>
      <c r="J499" s="97">
        <v>68.31</v>
      </c>
      <c r="K499" s="107" t="str">
        <f t="shared" si="62"/>
        <v>OK</v>
      </c>
      <c r="L499" s="98">
        <f t="shared" si="63"/>
        <v>0.18767383984775288</v>
      </c>
      <c r="M499" s="107" t="str">
        <f t="shared" si="64"/>
        <v/>
      </c>
      <c r="N499" s="99" t="s">
        <v>1427</v>
      </c>
      <c r="O499" s="99" t="s">
        <v>2008</v>
      </c>
    </row>
    <row r="500" spans="1:15" ht="15" x14ac:dyDescent="0.25">
      <c r="A500" s="40" t="s">
        <v>1412</v>
      </c>
      <c r="B500" s="41" t="s">
        <v>1413</v>
      </c>
      <c r="C500" s="40" t="s">
        <v>22</v>
      </c>
      <c r="D500" s="40" t="s">
        <v>2009</v>
      </c>
      <c r="E500" s="42" t="s">
        <v>50</v>
      </c>
      <c r="F500" s="43">
        <v>1</v>
      </c>
      <c r="G500" s="43">
        <v>1403.6</v>
      </c>
      <c r="H500" s="43">
        <f t="shared" si="65"/>
        <v>1775.13</v>
      </c>
      <c r="I500" s="43">
        <f t="shared" si="66"/>
        <v>1775.13</v>
      </c>
      <c r="J500" s="97">
        <v>1601.57</v>
      </c>
      <c r="K500" s="107" t="str">
        <f t="shared" si="62"/>
        <v>OK</v>
      </c>
      <c r="L500" s="98">
        <f t="shared" si="63"/>
        <v>0.12360995772897843</v>
      </c>
      <c r="M500" s="107" t="str">
        <f t="shared" si="64"/>
        <v/>
      </c>
      <c r="N500" s="99" t="s">
        <v>1414</v>
      </c>
      <c r="O500" s="99" t="s">
        <v>2009</v>
      </c>
    </row>
    <row r="501" spans="1:15" ht="25.5" x14ac:dyDescent="0.25">
      <c r="A501" s="40" t="s">
        <v>1415</v>
      </c>
      <c r="B501" s="41" t="s">
        <v>1416</v>
      </c>
      <c r="C501" s="40" t="s">
        <v>17</v>
      </c>
      <c r="D501" s="40" t="s">
        <v>1417</v>
      </c>
      <c r="E501" s="42" t="s">
        <v>76</v>
      </c>
      <c r="F501" s="43">
        <v>1</v>
      </c>
      <c r="G501" s="43">
        <v>1690.72</v>
      </c>
      <c r="H501" s="43">
        <f t="shared" si="65"/>
        <v>2138.25</v>
      </c>
      <c r="I501" s="43">
        <f t="shared" si="66"/>
        <v>2138.25</v>
      </c>
      <c r="J501" s="97">
        <v>1932.51</v>
      </c>
      <c r="K501" s="107" t="str">
        <f t="shared" si="62"/>
        <v>OK</v>
      </c>
      <c r="L501" s="98">
        <f t="shared" si="63"/>
        <v>0.12511707572017738</v>
      </c>
      <c r="M501" s="107" t="str">
        <f t="shared" si="64"/>
        <v/>
      </c>
      <c r="N501" s="99" t="s">
        <v>1417</v>
      </c>
      <c r="O501" s="99" t="s">
        <v>1417</v>
      </c>
    </row>
    <row r="502" spans="1:15" x14ac:dyDescent="0.2">
      <c r="A502" s="35"/>
      <c r="B502" s="35"/>
      <c r="C502" s="35"/>
      <c r="D502" s="35"/>
      <c r="E502" s="35"/>
      <c r="F502" s="35"/>
      <c r="G502" s="35"/>
      <c r="H502" s="35"/>
      <c r="I502" s="35"/>
      <c r="J502" s="107"/>
      <c r="K502" s="107"/>
      <c r="L502" s="107"/>
      <c r="M502" s="107"/>
    </row>
    <row r="503" spans="1:15" ht="14.25" hidden="1" customHeight="1" x14ac:dyDescent="0.2">
      <c r="A503" s="122"/>
      <c r="B503" s="122"/>
      <c r="C503" s="122"/>
      <c r="D503" s="36"/>
      <c r="E503" s="123" t="s">
        <v>1418</v>
      </c>
      <c r="F503" s="122"/>
      <c r="G503" s="124">
        <v>2824771.88</v>
      </c>
      <c r="H503" s="122"/>
      <c r="I503" s="122"/>
    </row>
    <row r="504" spans="1:15" ht="14.25" hidden="1" customHeight="1" x14ac:dyDescent="0.2">
      <c r="A504" s="122"/>
      <c r="B504" s="122"/>
      <c r="C504" s="122"/>
      <c r="D504" s="36"/>
      <c r="E504" s="123" t="s">
        <v>1419</v>
      </c>
      <c r="F504" s="122"/>
      <c r="G504" s="124">
        <v>747320.49</v>
      </c>
      <c r="H504" s="122"/>
      <c r="I504" s="122"/>
    </row>
    <row r="505" spans="1:15" ht="14.25" customHeight="1" x14ac:dyDescent="0.2">
      <c r="A505" s="122"/>
      <c r="B505" s="122"/>
      <c r="C505" s="122"/>
      <c r="D505" s="36"/>
      <c r="E505" s="123" t="s">
        <v>1420</v>
      </c>
      <c r="F505" s="122"/>
      <c r="G505" s="124">
        <f>SUM(I5:I227,I229:I501)/2</f>
        <v>3572092.3700000043</v>
      </c>
      <c r="H505" s="122"/>
      <c r="I505" s="122"/>
    </row>
    <row r="508" spans="1:15" x14ac:dyDescent="0.2">
      <c r="I508" s="101">
        <v>3572092.37</v>
      </c>
    </row>
    <row r="510" spans="1:15" x14ac:dyDescent="0.2">
      <c r="I510" s="108">
        <f>I508-G505</f>
        <v>-4.1909515857696533E-9</v>
      </c>
    </row>
    <row r="512" spans="1:15" x14ac:dyDescent="0.2">
      <c r="I512" s="109"/>
    </row>
    <row r="513" spans="9:9" x14ac:dyDescent="0.2">
      <c r="I513" s="110"/>
    </row>
  </sheetData>
  <mergeCells count="12">
    <mergeCell ref="H2:I2"/>
    <mergeCell ref="H1:I1"/>
    <mergeCell ref="A505:C505"/>
    <mergeCell ref="E505:F505"/>
    <mergeCell ref="G505:I505"/>
    <mergeCell ref="A3:I3"/>
    <mergeCell ref="A503:C503"/>
    <mergeCell ref="E503:F503"/>
    <mergeCell ref="G503:I503"/>
    <mergeCell ref="A504:C504"/>
    <mergeCell ref="E504:F504"/>
    <mergeCell ref="G504:I504"/>
  </mergeCells>
  <printOptions horizontalCentered="1"/>
  <pageMargins left="0.19685039370078741" right="0.19685039370078741" top="0.98425196850393704" bottom="0.59055118110236227" header="0" footer="0.51181102362204722"/>
  <pageSetup paperSize="9" scale="80" fitToHeight="0" orientation="portrait" r:id="rId1"/>
  <headerFooter>
    <oddHeader>&amp;L&amp;G</oddHeader>
  </headerFooter>
  <rowBreaks count="5" manualBreakCount="5">
    <brk id="37" max="8" man="1"/>
    <brk id="295" max="8" man="1"/>
    <brk id="331" max="8" man="1"/>
    <brk id="461" max="8" man="1"/>
    <brk id="492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.5" style="1" customWidth="1"/>
    <col min="2" max="2" width="35.25" style="1" bestFit="1" customWidth="1"/>
    <col min="3" max="3" width="15.75" style="1" customWidth="1"/>
    <col min="4" max="4" width="14.375" style="1" bestFit="1" customWidth="1"/>
    <col min="5" max="6" width="15.375" style="1" bestFit="1" customWidth="1"/>
    <col min="7" max="15" width="15.875" style="1" bestFit="1" customWidth="1"/>
    <col min="16" max="16384" width="9" style="1"/>
  </cols>
  <sheetData>
    <row r="1" spans="1:15" ht="15" customHeight="1" x14ac:dyDescent="0.2">
      <c r="A1" s="165" t="s">
        <v>1429</v>
      </c>
      <c r="B1" s="166"/>
      <c r="C1" s="131" t="s">
        <v>2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15" customHeight="1" x14ac:dyDescent="0.2">
      <c r="A2" s="127" t="s">
        <v>1430</v>
      </c>
      <c r="B2" s="167"/>
      <c r="C2" s="137" t="s">
        <v>1431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</row>
    <row r="3" spans="1:15" ht="15" customHeight="1" x14ac:dyDescent="0.2">
      <c r="A3" s="127" t="s">
        <v>1432</v>
      </c>
      <c r="B3" s="167"/>
      <c r="C3" s="137" t="s">
        <v>1433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</row>
    <row r="4" spans="1:15" ht="15" x14ac:dyDescent="0.2">
      <c r="A4" s="127" t="s">
        <v>1434</v>
      </c>
      <c r="B4" s="167"/>
      <c r="C4" s="134" t="s">
        <v>2110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5" ht="15" x14ac:dyDescent="0.2">
      <c r="A5" s="161" t="s">
        <v>1428</v>
      </c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1:15" ht="27" customHeight="1" x14ac:dyDescent="0.2">
      <c r="A6" s="21" t="s">
        <v>1435</v>
      </c>
      <c r="B6" s="4" t="s">
        <v>1436</v>
      </c>
      <c r="C6" s="19" t="s">
        <v>1437</v>
      </c>
      <c r="D6" s="19" t="s">
        <v>1438</v>
      </c>
      <c r="E6" s="19" t="s">
        <v>1439</v>
      </c>
      <c r="F6" s="19" t="s">
        <v>1440</v>
      </c>
      <c r="G6" s="19" t="s">
        <v>1441</v>
      </c>
      <c r="H6" s="19" t="s">
        <v>1442</v>
      </c>
      <c r="I6" s="19" t="s">
        <v>1443</v>
      </c>
      <c r="J6" s="20" t="s">
        <v>1444</v>
      </c>
      <c r="K6" s="19" t="s">
        <v>1445</v>
      </c>
      <c r="L6" s="19" t="s">
        <v>1446</v>
      </c>
      <c r="M6" s="19" t="s">
        <v>1447</v>
      </c>
      <c r="N6" s="19" t="s">
        <v>1448</v>
      </c>
      <c r="O6" s="22" t="s">
        <v>1449</v>
      </c>
    </row>
    <row r="7" spans="1:15" x14ac:dyDescent="0.2">
      <c r="A7" s="140" t="s">
        <v>1450</v>
      </c>
      <c r="B7" s="142" t="s">
        <v>14</v>
      </c>
      <c r="C7" s="144">
        <f>'Orçamento Sintético'!I5</f>
        <v>114004.2</v>
      </c>
      <c r="D7" s="5">
        <f t="shared" ref="D7:O7" si="0">$C7*D8</f>
        <v>34201.259999999995</v>
      </c>
      <c r="E7" s="5">
        <f t="shared" si="0"/>
        <v>22800.84</v>
      </c>
      <c r="F7" s="5">
        <f t="shared" si="0"/>
        <v>5700.21</v>
      </c>
      <c r="G7" s="5">
        <f t="shared" si="0"/>
        <v>5700.21</v>
      </c>
      <c r="H7" s="5">
        <f t="shared" si="0"/>
        <v>5700.21</v>
      </c>
      <c r="I7" s="5">
        <f t="shared" si="0"/>
        <v>5700.21</v>
      </c>
      <c r="J7" s="5">
        <f t="shared" si="0"/>
        <v>5700.21</v>
      </c>
      <c r="K7" s="5">
        <f t="shared" si="0"/>
        <v>5700.21</v>
      </c>
      <c r="L7" s="5">
        <f t="shared" si="0"/>
        <v>5700.21</v>
      </c>
      <c r="M7" s="5">
        <f t="shared" si="0"/>
        <v>5700.21</v>
      </c>
      <c r="N7" s="5">
        <f t="shared" si="0"/>
        <v>5700.21</v>
      </c>
      <c r="O7" s="23">
        <f t="shared" si="0"/>
        <v>5700.21</v>
      </c>
    </row>
    <row r="8" spans="1:15" x14ac:dyDescent="0.2">
      <c r="A8" s="141"/>
      <c r="B8" s="143"/>
      <c r="C8" s="145"/>
      <c r="D8" s="6">
        <v>0.3</v>
      </c>
      <c r="E8" s="6">
        <v>0.2</v>
      </c>
      <c r="F8" s="6">
        <v>0.05</v>
      </c>
      <c r="G8" s="6">
        <v>0.05</v>
      </c>
      <c r="H8" s="6">
        <v>0.05</v>
      </c>
      <c r="I8" s="6">
        <v>0.05</v>
      </c>
      <c r="J8" s="8">
        <v>0.05</v>
      </c>
      <c r="K8" s="6">
        <v>0.05</v>
      </c>
      <c r="L8" s="6">
        <v>0.05</v>
      </c>
      <c r="M8" s="6">
        <v>0.05</v>
      </c>
      <c r="N8" s="6">
        <v>0.05</v>
      </c>
      <c r="O8" s="24">
        <v>0.05</v>
      </c>
    </row>
    <row r="9" spans="1:15" x14ac:dyDescent="0.2">
      <c r="A9" s="140" t="s">
        <v>1451</v>
      </c>
      <c r="B9" s="142" t="s">
        <v>95</v>
      </c>
      <c r="C9" s="144">
        <f>'Orçamento Sintético'!I29</f>
        <v>183920.4</v>
      </c>
      <c r="D9" s="5">
        <f t="shared" ref="D9:O9" si="1">$C9*D10</f>
        <v>15326.699999999999</v>
      </c>
      <c r="E9" s="5">
        <f t="shared" si="1"/>
        <v>15326.699999999999</v>
      </c>
      <c r="F9" s="5">
        <f t="shared" si="1"/>
        <v>15326.699999999999</v>
      </c>
      <c r="G9" s="5">
        <f t="shared" si="1"/>
        <v>15326.699999999999</v>
      </c>
      <c r="H9" s="5">
        <f t="shared" si="1"/>
        <v>15326.699999999999</v>
      </c>
      <c r="I9" s="5">
        <f t="shared" si="1"/>
        <v>15326.699999999999</v>
      </c>
      <c r="J9" s="5">
        <f t="shared" si="1"/>
        <v>15326.699999999999</v>
      </c>
      <c r="K9" s="5">
        <f t="shared" si="1"/>
        <v>15326.699999999999</v>
      </c>
      <c r="L9" s="5">
        <f t="shared" si="1"/>
        <v>15326.699999999999</v>
      </c>
      <c r="M9" s="5">
        <f t="shared" si="1"/>
        <v>15326.699999999999</v>
      </c>
      <c r="N9" s="5">
        <f t="shared" si="1"/>
        <v>15326.699999999999</v>
      </c>
      <c r="O9" s="23">
        <f t="shared" si="1"/>
        <v>15326.699999999999</v>
      </c>
    </row>
    <row r="10" spans="1:15" x14ac:dyDescent="0.2">
      <c r="A10" s="141"/>
      <c r="B10" s="143"/>
      <c r="C10" s="145"/>
      <c r="D10" s="6">
        <f t="shared" ref="D10:O10" si="2">1/12</f>
        <v>8.3333333333333329E-2</v>
      </c>
      <c r="E10" s="6">
        <f t="shared" si="2"/>
        <v>8.3333333333333329E-2</v>
      </c>
      <c r="F10" s="6">
        <f t="shared" si="2"/>
        <v>8.3333333333333329E-2</v>
      </c>
      <c r="G10" s="6">
        <f t="shared" si="2"/>
        <v>8.3333333333333329E-2</v>
      </c>
      <c r="H10" s="6">
        <f t="shared" si="2"/>
        <v>8.3333333333333329E-2</v>
      </c>
      <c r="I10" s="6">
        <f t="shared" si="2"/>
        <v>8.3333333333333329E-2</v>
      </c>
      <c r="J10" s="6">
        <f t="shared" si="2"/>
        <v>8.3333333333333329E-2</v>
      </c>
      <c r="K10" s="6">
        <f t="shared" si="2"/>
        <v>8.3333333333333329E-2</v>
      </c>
      <c r="L10" s="6">
        <f t="shared" si="2"/>
        <v>8.3333333333333329E-2</v>
      </c>
      <c r="M10" s="6">
        <f t="shared" si="2"/>
        <v>8.3333333333333329E-2</v>
      </c>
      <c r="N10" s="6">
        <f t="shared" si="2"/>
        <v>8.3333333333333329E-2</v>
      </c>
      <c r="O10" s="24">
        <f t="shared" si="2"/>
        <v>8.3333333333333329E-2</v>
      </c>
    </row>
    <row r="11" spans="1:15" x14ac:dyDescent="0.2">
      <c r="A11" s="140" t="s">
        <v>1452</v>
      </c>
      <c r="B11" s="142" t="s">
        <v>100</v>
      </c>
      <c r="C11" s="144">
        <f>'Orçamento Sintético'!I31</f>
        <v>68616.209999999992</v>
      </c>
      <c r="D11" s="5">
        <f t="shared" ref="D11:O11" si="3">$C11*D12</f>
        <v>24015.673499999997</v>
      </c>
      <c r="E11" s="5">
        <f t="shared" si="3"/>
        <v>20584.862999999998</v>
      </c>
      <c r="F11" s="5">
        <f t="shared" si="3"/>
        <v>17154.052499999998</v>
      </c>
      <c r="G11" s="5">
        <f t="shared" si="3"/>
        <v>6861.6209999999992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23">
        <f t="shared" si="3"/>
        <v>0</v>
      </c>
    </row>
    <row r="12" spans="1:15" x14ac:dyDescent="0.2">
      <c r="A12" s="141"/>
      <c r="B12" s="143"/>
      <c r="C12" s="145"/>
      <c r="D12" s="6">
        <v>0.35</v>
      </c>
      <c r="E12" s="6">
        <v>0.3</v>
      </c>
      <c r="F12" s="6">
        <v>0.25</v>
      </c>
      <c r="G12" s="6">
        <v>0.1</v>
      </c>
      <c r="H12" s="2"/>
      <c r="I12" s="2"/>
      <c r="J12" s="9"/>
      <c r="K12" s="2"/>
      <c r="L12" s="2"/>
      <c r="M12" s="2"/>
      <c r="N12" s="2"/>
      <c r="O12" s="25"/>
    </row>
    <row r="13" spans="1:15" x14ac:dyDescent="0.2">
      <c r="A13" s="146" t="s">
        <v>1453</v>
      </c>
      <c r="B13" s="150" t="s">
        <v>120</v>
      </c>
      <c r="C13" s="148">
        <f>'Orçamento Sintético'!I38</f>
        <v>197858.71000000002</v>
      </c>
      <c r="D13" s="5">
        <f t="shared" ref="D13:O13" si="4">$C13*D14</f>
        <v>19785.871000000003</v>
      </c>
      <c r="E13" s="5">
        <f t="shared" si="4"/>
        <v>59357.613000000005</v>
      </c>
      <c r="F13" s="5">
        <f t="shared" si="4"/>
        <v>79143.484000000011</v>
      </c>
      <c r="G13" s="5">
        <f t="shared" si="4"/>
        <v>39571.742000000006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5">
        <f t="shared" si="4"/>
        <v>0</v>
      </c>
      <c r="L13" s="5">
        <f t="shared" si="4"/>
        <v>0</v>
      </c>
      <c r="M13" s="5">
        <f t="shared" si="4"/>
        <v>0</v>
      </c>
      <c r="N13" s="5">
        <f t="shared" si="4"/>
        <v>0</v>
      </c>
      <c r="O13" s="23">
        <f t="shared" si="4"/>
        <v>0</v>
      </c>
    </row>
    <row r="14" spans="1:15" x14ac:dyDescent="0.2">
      <c r="A14" s="147"/>
      <c r="B14" s="151"/>
      <c r="C14" s="149"/>
      <c r="D14" s="7">
        <v>0.1</v>
      </c>
      <c r="E14" s="7">
        <v>0.3</v>
      </c>
      <c r="F14" s="7">
        <v>0.4</v>
      </c>
      <c r="G14" s="7">
        <v>0.2</v>
      </c>
      <c r="H14" s="3"/>
      <c r="I14" s="3"/>
      <c r="J14" s="10"/>
      <c r="K14" s="3"/>
      <c r="L14" s="3"/>
      <c r="M14" s="3"/>
      <c r="N14" s="3"/>
      <c r="O14" s="26"/>
    </row>
    <row r="15" spans="1:15" x14ac:dyDescent="0.2">
      <c r="A15" s="140" t="s">
        <v>1454</v>
      </c>
      <c r="B15" s="142" t="s">
        <v>165</v>
      </c>
      <c r="C15" s="144">
        <f>'Orçamento Sintético'!I53</f>
        <v>379930.99</v>
      </c>
      <c r="D15" s="5">
        <f t="shared" ref="D15:O15" si="5">$C15*D16</f>
        <v>0</v>
      </c>
      <c r="E15" s="5">
        <f t="shared" si="5"/>
        <v>37993.099000000002</v>
      </c>
      <c r="F15" s="5">
        <f t="shared" si="5"/>
        <v>56989.648499999996</v>
      </c>
      <c r="G15" s="5">
        <f t="shared" si="5"/>
        <v>75986.198000000004</v>
      </c>
      <c r="H15" s="5">
        <f t="shared" si="5"/>
        <v>113979.29699999999</v>
      </c>
      <c r="I15" s="5">
        <f t="shared" si="5"/>
        <v>75986.198000000004</v>
      </c>
      <c r="J15" s="5">
        <f t="shared" si="5"/>
        <v>18996.549500000001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23">
        <f t="shared" si="5"/>
        <v>0</v>
      </c>
    </row>
    <row r="16" spans="1:15" x14ac:dyDescent="0.2">
      <c r="A16" s="141"/>
      <c r="B16" s="143"/>
      <c r="C16" s="145"/>
      <c r="D16" s="2"/>
      <c r="E16" s="6">
        <v>0.1</v>
      </c>
      <c r="F16" s="6">
        <v>0.15</v>
      </c>
      <c r="G16" s="6">
        <v>0.2</v>
      </c>
      <c r="H16" s="6">
        <v>0.3</v>
      </c>
      <c r="I16" s="6">
        <v>0.2</v>
      </c>
      <c r="J16" s="8">
        <v>0.05</v>
      </c>
      <c r="K16" s="2"/>
      <c r="L16" s="2"/>
      <c r="M16" s="2"/>
      <c r="N16" s="2"/>
      <c r="O16" s="25"/>
    </row>
    <row r="17" spans="1:15" x14ac:dyDescent="0.2">
      <c r="A17" s="140" t="s">
        <v>1455</v>
      </c>
      <c r="B17" s="142" t="s">
        <v>229</v>
      </c>
      <c r="C17" s="144">
        <f>'Orçamento Sintético'!I75</f>
        <v>143261.09</v>
      </c>
      <c r="D17" s="5">
        <f t="shared" ref="D17:O17" si="6">$C17*D18</f>
        <v>0</v>
      </c>
      <c r="E17" s="5">
        <f t="shared" si="6"/>
        <v>0</v>
      </c>
      <c r="F17" s="5">
        <f t="shared" si="6"/>
        <v>21489.163499999999</v>
      </c>
      <c r="G17" s="5">
        <f t="shared" si="6"/>
        <v>21489.163499999999</v>
      </c>
      <c r="H17" s="5">
        <f t="shared" si="6"/>
        <v>35815.272499999999</v>
      </c>
      <c r="I17" s="5">
        <f t="shared" si="6"/>
        <v>28652.218000000001</v>
      </c>
      <c r="J17" s="5">
        <f t="shared" si="6"/>
        <v>28652.218000000001</v>
      </c>
      <c r="K17" s="5">
        <f t="shared" si="6"/>
        <v>7163.0545000000002</v>
      </c>
      <c r="L17" s="5">
        <f t="shared" si="6"/>
        <v>0</v>
      </c>
      <c r="M17" s="5">
        <f t="shared" si="6"/>
        <v>0</v>
      </c>
      <c r="N17" s="5">
        <f t="shared" si="6"/>
        <v>0</v>
      </c>
      <c r="O17" s="23">
        <f t="shared" si="6"/>
        <v>0</v>
      </c>
    </row>
    <row r="18" spans="1:15" x14ac:dyDescent="0.2">
      <c r="A18" s="141"/>
      <c r="B18" s="143"/>
      <c r="C18" s="145"/>
      <c r="D18" s="2"/>
      <c r="E18" s="2"/>
      <c r="F18" s="6">
        <v>0.15</v>
      </c>
      <c r="G18" s="6">
        <v>0.15</v>
      </c>
      <c r="H18" s="6">
        <v>0.25</v>
      </c>
      <c r="I18" s="6">
        <v>0.2</v>
      </c>
      <c r="J18" s="8">
        <v>0.2</v>
      </c>
      <c r="K18" s="6">
        <v>0.05</v>
      </c>
      <c r="L18" s="2"/>
      <c r="M18" s="2"/>
      <c r="N18" s="2"/>
      <c r="O18" s="25"/>
    </row>
    <row r="19" spans="1:15" x14ac:dyDescent="0.2">
      <c r="A19" s="140" t="s">
        <v>1456</v>
      </c>
      <c r="B19" s="142" t="s">
        <v>240</v>
      </c>
      <c r="C19" s="144">
        <f>'Orçamento Sintético'!I79</f>
        <v>216829.89</v>
      </c>
      <c r="D19" s="5">
        <f t="shared" ref="D19:O19" si="7">$C19*D20</f>
        <v>0</v>
      </c>
      <c r="E19" s="5">
        <f t="shared" si="7"/>
        <v>0</v>
      </c>
      <c r="F19" s="5">
        <f t="shared" si="7"/>
        <v>0</v>
      </c>
      <c r="G19" s="5">
        <f t="shared" si="7"/>
        <v>0</v>
      </c>
      <c r="H19" s="5">
        <f t="shared" si="7"/>
        <v>0</v>
      </c>
      <c r="I19" s="5">
        <f t="shared" si="7"/>
        <v>0</v>
      </c>
      <c r="J19" s="5">
        <f t="shared" si="7"/>
        <v>0</v>
      </c>
      <c r="K19" s="5">
        <f t="shared" si="7"/>
        <v>21682.989000000001</v>
      </c>
      <c r="L19" s="5">
        <f t="shared" si="7"/>
        <v>43365.978000000003</v>
      </c>
      <c r="M19" s="5">
        <f t="shared" si="7"/>
        <v>43365.978000000003</v>
      </c>
      <c r="N19" s="5">
        <f t="shared" si="7"/>
        <v>65048.967000000004</v>
      </c>
      <c r="O19" s="23">
        <f t="shared" si="7"/>
        <v>43365.978000000003</v>
      </c>
    </row>
    <row r="20" spans="1:15" x14ac:dyDescent="0.2">
      <c r="A20" s="141"/>
      <c r="B20" s="143"/>
      <c r="C20" s="145"/>
      <c r="D20" s="2"/>
      <c r="E20" s="2"/>
      <c r="F20" s="2"/>
      <c r="G20" s="2"/>
      <c r="H20" s="2"/>
      <c r="I20" s="2"/>
      <c r="J20" s="9"/>
      <c r="K20" s="6">
        <v>0.1</v>
      </c>
      <c r="L20" s="6">
        <v>0.2</v>
      </c>
      <c r="M20" s="6">
        <v>0.2</v>
      </c>
      <c r="N20" s="6">
        <v>0.3</v>
      </c>
      <c r="O20" s="24">
        <v>0.2</v>
      </c>
    </row>
    <row r="21" spans="1:15" x14ac:dyDescent="0.2">
      <c r="A21" s="140" t="s">
        <v>1457</v>
      </c>
      <c r="B21" s="142" t="s">
        <v>291</v>
      </c>
      <c r="C21" s="144">
        <f>'Orçamento Sintético'!I96</f>
        <v>180851.69999999995</v>
      </c>
      <c r="D21" s="5">
        <f t="shared" ref="D21:O21" si="8">$C21*D22</f>
        <v>0</v>
      </c>
      <c r="E21" s="5">
        <f t="shared" si="8"/>
        <v>0</v>
      </c>
      <c r="F21" s="5">
        <f t="shared" si="8"/>
        <v>0</v>
      </c>
      <c r="G21" s="5">
        <f t="shared" si="8"/>
        <v>0</v>
      </c>
      <c r="H21" s="5">
        <f t="shared" si="8"/>
        <v>0</v>
      </c>
      <c r="I21" s="5">
        <f t="shared" si="8"/>
        <v>27127.754999999994</v>
      </c>
      <c r="J21" s="5">
        <f t="shared" si="8"/>
        <v>45212.924999999988</v>
      </c>
      <c r="K21" s="5">
        <f t="shared" si="8"/>
        <v>72340.679999999978</v>
      </c>
      <c r="L21" s="5">
        <f t="shared" si="8"/>
        <v>27127.754999999994</v>
      </c>
      <c r="M21" s="5">
        <f t="shared" si="8"/>
        <v>9042.5849999999973</v>
      </c>
      <c r="N21" s="5">
        <f t="shared" si="8"/>
        <v>0</v>
      </c>
      <c r="O21" s="23">
        <f t="shared" si="8"/>
        <v>0</v>
      </c>
    </row>
    <row r="22" spans="1:15" x14ac:dyDescent="0.2">
      <c r="A22" s="141"/>
      <c r="B22" s="143"/>
      <c r="C22" s="145"/>
      <c r="D22" s="2"/>
      <c r="E22" s="2"/>
      <c r="F22" s="2"/>
      <c r="G22" s="2"/>
      <c r="H22" s="2"/>
      <c r="I22" s="6">
        <v>0.15</v>
      </c>
      <c r="J22" s="8">
        <v>0.25</v>
      </c>
      <c r="K22" s="6">
        <v>0.4</v>
      </c>
      <c r="L22" s="6">
        <v>0.15</v>
      </c>
      <c r="M22" s="6">
        <v>0.05</v>
      </c>
      <c r="N22" s="2"/>
      <c r="O22" s="25"/>
    </row>
    <row r="23" spans="1:15" x14ac:dyDescent="0.2">
      <c r="A23" s="140" t="s">
        <v>1458</v>
      </c>
      <c r="B23" s="142" t="s">
        <v>321</v>
      </c>
      <c r="C23" s="144">
        <f>'Orçamento Sintético'!I106</f>
        <v>192304.59000000003</v>
      </c>
      <c r="D23" s="5">
        <f t="shared" ref="D23:O23" si="9">$C23*D24</f>
        <v>0</v>
      </c>
      <c r="E23" s="5">
        <f t="shared" si="9"/>
        <v>0</v>
      </c>
      <c r="F23" s="5">
        <f t="shared" si="9"/>
        <v>0</v>
      </c>
      <c r="G23" s="5">
        <f t="shared" si="9"/>
        <v>9615.2295000000013</v>
      </c>
      <c r="H23" s="5">
        <f t="shared" si="9"/>
        <v>9615.2295000000013</v>
      </c>
      <c r="I23" s="5">
        <f t="shared" si="9"/>
        <v>28845.688500000004</v>
      </c>
      <c r="J23" s="5">
        <f t="shared" si="9"/>
        <v>38460.918000000005</v>
      </c>
      <c r="K23" s="5">
        <f t="shared" si="9"/>
        <v>38460.918000000005</v>
      </c>
      <c r="L23" s="5">
        <f t="shared" si="9"/>
        <v>38460.918000000005</v>
      </c>
      <c r="M23" s="5">
        <f t="shared" si="9"/>
        <v>19230.459000000003</v>
      </c>
      <c r="N23" s="5">
        <f t="shared" si="9"/>
        <v>4807.6147500000006</v>
      </c>
      <c r="O23" s="23">
        <f t="shared" si="9"/>
        <v>4807.6147500000006</v>
      </c>
    </row>
    <row r="24" spans="1:15" x14ac:dyDescent="0.2">
      <c r="A24" s="158"/>
      <c r="B24" s="159"/>
      <c r="C24" s="160"/>
      <c r="D24" s="2"/>
      <c r="E24" s="2"/>
      <c r="F24" s="2"/>
      <c r="G24" s="6">
        <v>0.05</v>
      </c>
      <c r="H24" s="6">
        <v>0.05</v>
      </c>
      <c r="I24" s="6">
        <v>0.15</v>
      </c>
      <c r="J24" s="8">
        <v>0.2</v>
      </c>
      <c r="K24" s="6">
        <v>0.2</v>
      </c>
      <c r="L24" s="6">
        <v>0.2</v>
      </c>
      <c r="M24" s="6">
        <v>0.1</v>
      </c>
      <c r="N24" s="6">
        <v>2.5000000000000001E-2</v>
      </c>
      <c r="O24" s="24">
        <v>2.5000000000000001E-2</v>
      </c>
    </row>
    <row r="25" spans="1:15" x14ac:dyDescent="0.2">
      <c r="A25" s="152" t="s">
        <v>1459</v>
      </c>
      <c r="B25" s="154" t="s">
        <v>353</v>
      </c>
      <c r="C25" s="156">
        <f>'Orçamento Sintético'!I117</f>
        <v>296043.48999999993</v>
      </c>
      <c r="D25" s="5">
        <f t="shared" ref="D25:O25" si="10">$C25*D26</f>
        <v>0</v>
      </c>
      <c r="E25" s="5">
        <f t="shared" si="10"/>
        <v>0</v>
      </c>
      <c r="F25" s="5">
        <f t="shared" si="10"/>
        <v>0</v>
      </c>
      <c r="G25" s="5">
        <f t="shared" si="10"/>
        <v>0</v>
      </c>
      <c r="H25" s="5">
        <f t="shared" si="10"/>
        <v>14802.174499999997</v>
      </c>
      <c r="I25" s="5">
        <f t="shared" si="10"/>
        <v>44406.523499999988</v>
      </c>
      <c r="J25" s="5">
        <f t="shared" si="10"/>
        <v>59208.697999999989</v>
      </c>
      <c r="K25" s="5">
        <f t="shared" si="10"/>
        <v>88813.046999999977</v>
      </c>
      <c r="L25" s="5">
        <f t="shared" si="10"/>
        <v>59208.697999999989</v>
      </c>
      <c r="M25" s="5">
        <f t="shared" si="10"/>
        <v>14802.174499999997</v>
      </c>
      <c r="N25" s="5">
        <f t="shared" si="10"/>
        <v>7401.0872499999987</v>
      </c>
      <c r="O25" s="23">
        <f t="shared" si="10"/>
        <v>7401.0872499999987</v>
      </c>
    </row>
    <row r="26" spans="1:15" x14ac:dyDescent="0.2">
      <c r="A26" s="153"/>
      <c r="B26" s="155"/>
      <c r="C26" s="157"/>
      <c r="D26" s="11"/>
      <c r="E26" s="12"/>
      <c r="F26" s="12"/>
      <c r="G26" s="12"/>
      <c r="H26" s="13">
        <v>0.05</v>
      </c>
      <c r="I26" s="13">
        <v>0.15</v>
      </c>
      <c r="J26" s="14">
        <v>0.2</v>
      </c>
      <c r="K26" s="13">
        <v>0.3</v>
      </c>
      <c r="L26" s="13">
        <v>0.2</v>
      </c>
      <c r="M26" s="13">
        <v>0.05</v>
      </c>
      <c r="N26" s="13">
        <v>2.5000000000000001E-2</v>
      </c>
      <c r="O26" s="15">
        <v>2.5000000000000001E-2</v>
      </c>
    </row>
    <row r="27" spans="1:15" x14ac:dyDescent="0.2">
      <c r="A27" s="158" t="s">
        <v>1460</v>
      </c>
      <c r="B27" s="159" t="s">
        <v>401</v>
      </c>
      <c r="C27" s="160">
        <f>'Orçamento Sintético'!I134</f>
        <v>143980.18999999997</v>
      </c>
      <c r="D27" s="5">
        <f t="shared" ref="D27:O27" si="11">$C27*D28</f>
        <v>0</v>
      </c>
      <c r="E27" s="5">
        <f t="shared" si="11"/>
        <v>0</v>
      </c>
      <c r="F27" s="5">
        <f t="shared" si="11"/>
        <v>0</v>
      </c>
      <c r="G27" s="5">
        <f t="shared" si="11"/>
        <v>0</v>
      </c>
      <c r="H27" s="5">
        <f t="shared" si="11"/>
        <v>0</v>
      </c>
      <c r="I27" s="5">
        <f t="shared" si="11"/>
        <v>0</v>
      </c>
      <c r="J27" s="5">
        <f t="shared" si="11"/>
        <v>0</v>
      </c>
      <c r="K27" s="5">
        <f t="shared" si="11"/>
        <v>0</v>
      </c>
      <c r="L27" s="5">
        <f t="shared" si="11"/>
        <v>0</v>
      </c>
      <c r="M27" s="5">
        <f t="shared" si="11"/>
        <v>28796.037999999997</v>
      </c>
      <c r="N27" s="5">
        <f t="shared" si="11"/>
        <v>71990.094999999987</v>
      </c>
      <c r="O27" s="23">
        <f t="shared" si="11"/>
        <v>43194.056999999993</v>
      </c>
    </row>
    <row r="28" spans="1:15" x14ac:dyDescent="0.2">
      <c r="A28" s="141"/>
      <c r="B28" s="143"/>
      <c r="C28" s="145"/>
      <c r="D28" s="2"/>
      <c r="E28" s="2"/>
      <c r="F28" s="2"/>
      <c r="G28" s="2"/>
      <c r="H28" s="2"/>
      <c r="I28" s="2"/>
      <c r="J28" s="9"/>
      <c r="K28" s="2"/>
      <c r="L28" s="2"/>
      <c r="M28" s="6">
        <v>0.2</v>
      </c>
      <c r="N28" s="6">
        <v>0.5</v>
      </c>
      <c r="O28" s="24">
        <v>0.3</v>
      </c>
    </row>
    <row r="29" spans="1:15" x14ac:dyDescent="0.2">
      <c r="A29" s="140" t="s">
        <v>1461</v>
      </c>
      <c r="B29" s="142" t="s">
        <v>436</v>
      </c>
      <c r="C29" s="144">
        <f>'Orçamento Sintético'!I146</f>
        <v>20405.179999999997</v>
      </c>
      <c r="D29" s="5">
        <f t="shared" ref="D29:O29" si="12">$C29*D30</f>
        <v>0</v>
      </c>
      <c r="E29" s="5">
        <f t="shared" si="12"/>
        <v>0</v>
      </c>
      <c r="F29" s="5">
        <f t="shared" si="12"/>
        <v>0</v>
      </c>
      <c r="G29" s="5">
        <f t="shared" si="12"/>
        <v>0</v>
      </c>
      <c r="H29" s="5">
        <f t="shared" si="12"/>
        <v>0</v>
      </c>
      <c r="I29" s="5">
        <f t="shared" si="12"/>
        <v>0</v>
      </c>
      <c r="J29" s="5">
        <f t="shared" si="12"/>
        <v>2040.5179999999998</v>
      </c>
      <c r="K29" s="5">
        <f t="shared" si="12"/>
        <v>2040.5179999999998</v>
      </c>
      <c r="L29" s="5">
        <f t="shared" si="12"/>
        <v>2040.5179999999998</v>
      </c>
      <c r="M29" s="5">
        <f t="shared" si="12"/>
        <v>5101.2949999999992</v>
      </c>
      <c r="N29" s="5">
        <f t="shared" si="12"/>
        <v>5101.2949999999992</v>
      </c>
      <c r="O29" s="23">
        <f t="shared" si="12"/>
        <v>4081.0359999999996</v>
      </c>
    </row>
    <row r="30" spans="1:15" x14ac:dyDescent="0.2">
      <c r="A30" s="141"/>
      <c r="B30" s="143"/>
      <c r="C30" s="145"/>
      <c r="D30" s="2"/>
      <c r="E30" s="2"/>
      <c r="F30" s="2"/>
      <c r="G30" s="2"/>
      <c r="H30" s="2"/>
      <c r="I30" s="2"/>
      <c r="J30" s="8">
        <v>0.1</v>
      </c>
      <c r="K30" s="6">
        <v>0.1</v>
      </c>
      <c r="L30" s="6">
        <v>0.1</v>
      </c>
      <c r="M30" s="6">
        <v>0.25</v>
      </c>
      <c r="N30" s="6">
        <v>0.25</v>
      </c>
      <c r="O30" s="24">
        <v>0.2</v>
      </c>
    </row>
    <row r="31" spans="1:15" x14ac:dyDescent="0.2">
      <c r="A31" s="140" t="s">
        <v>1462</v>
      </c>
      <c r="B31" s="142" t="s">
        <v>575</v>
      </c>
      <c r="C31" s="144">
        <f>'Orçamento Sintético'!I194</f>
        <v>28818.579999999998</v>
      </c>
      <c r="D31" s="5">
        <f t="shared" ref="D31:O31" si="13">$C31*D32</f>
        <v>0</v>
      </c>
      <c r="E31" s="5">
        <f t="shared" si="13"/>
        <v>0</v>
      </c>
      <c r="F31" s="5">
        <f t="shared" si="13"/>
        <v>0</v>
      </c>
      <c r="G31" s="5">
        <f t="shared" si="13"/>
        <v>0</v>
      </c>
      <c r="H31" s="5">
        <f t="shared" si="13"/>
        <v>0</v>
      </c>
      <c r="I31" s="5">
        <f t="shared" si="13"/>
        <v>0</v>
      </c>
      <c r="J31" s="5">
        <f t="shared" si="13"/>
        <v>2881.8580000000002</v>
      </c>
      <c r="K31" s="5">
        <f t="shared" si="13"/>
        <v>2881.8580000000002</v>
      </c>
      <c r="L31" s="5">
        <f t="shared" si="13"/>
        <v>2881.8580000000002</v>
      </c>
      <c r="M31" s="5">
        <f t="shared" si="13"/>
        <v>7204.6449999999995</v>
      </c>
      <c r="N31" s="5">
        <f t="shared" si="13"/>
        <v>7204.6449999999995</v>
      </c>
      <c r="O31" s="23">
        <f t="shared" si="13"/>
        <v>5763.7160000000003</v>
      </c>
    </row>
    <row r="32" spans="1:15" x14ac:dyDescent="0.2">
      <c r="A32" s="141"/>
      <c r="B32" s="143"/>
      <c r="C32" s="145"/>
      <c r="D32" s="2"/>
      <c r="E32" s="2"/>
      <c r="F32" s="2"/>
      <c r="G32" s="2"/>
      <c r="H32" s="2"/>
      <c r="I32" s="2"/>
      <c r="J32" s="8">
        <v>0.1</v>
      </c>
      <c r="K32" s="6">
        <v>0.1</v>
      </c>
      <c r="L32" s="6">
        <v>0.1</v>
      </c>
      <c r="M32" s="6">
        <v>0.25</v>
      </c>
      <c r="N32" s="6">
        <v>0.25</v>
      </c>
      <c r="O32" s="24">
        <v>0.2</v>
      </c>
    </row>
    <row r="33" spans="1:15" x14ac:dyDescent="0.2">
      <c r="A33" s="146" t="s">
        <v>1463</v>
      </c>
      <c r="B33" s="142" t="s">
        <v>644</v>
      </c>
      <c r="C33" s="148">
        <f>'Orçamento Sintético'!I218</f>
        <v>28723.02</v>
      </c>
      <c r="D33" s="5">
        <f t="shared" ref="D33:O33" si="14">$C33*D34</f>
        <v>0</v>
      </c>
      <c r="E33" s="5">
        <f t="shared" si="14"/>
        <v>0</v>
      </c>
      <c r="F33" s="5">
        <f t="shared" si="14"/>
        <v>0</v>
      </c>
      <c r="G33" s="5">
        <f t="shared" si="14"/>
        <v>0</v>
      </c>
      <c r="H33" s="5">
        <f t="shared" si="14"/>
        <v>0</v>
      </c>
      <c r="I33" s="5">
        <f t="shared" si="14"/>
        <v>0</v>
      </c>
      <c r="J33" s="5">
        <f t="shared" si="14"/>
        <v>4308.4529999999995</v>
      </c>
      <c r="K33" s="5">
        <f t="shared" si="14"/>
        <v>7180.7550000000001</v>
      </c>
      <c r="L33" s="5">
        <f t="shared" si="14"/>
        <v>5744.6040000000003</v>
      </c>
      <c r="M33" s="5">
        <f t="shared" si="14"/>
        <v>4308.4529999999995</v>
      </c>
      <c r="N33" s="5">
        <f t="shared" si="14"/>
        <v>4308.4529999999995</v>
      </c>
      <c r="O33" s="23">
        <f t="shared" si="14"/>
        <v>2872.3020000000001</v>
      </c>
    </row>
    <row r="34" spans="1:15" x14ac:dyDescent="0.2">
      <c r="A34" s="147"/>
      <c r="B34" s="143"/>
      <c r="C34" s="149"/>
      <c r="D34" s="2"/>
      <c r="E34" s="2"/>
      <c r="F34" s="2"/>
      <c r="G34" s="2"/>
      <c r="H34" s="2"/>
      <c r="I34" s="2"/>
      <c r="J34" s="8">
        <v>0.15</v>
      </c>
      <c r="K34" s="6">
        <v>0.25</v>
      </c>
      <c r="L34" s="6">
        <v>0.2</v>
      </c>
      <c r="M34" s="6">
        <v>0.15</v>
      </c>
      <c r="N34" s="6">
        <v>0.15</v>
      </c>
      <c r="O34" s="24">
        <v>0.1</v>
      </c>
    </row>
    <row r="35" spans="1:15" x14ac:dyDescent="0.2">
      <c r="A35" s="146" t="s">
        <v>1464</v>
      </c>
      <c r="B35" s="150" t="s">
        <v>669</v>
      </c>
      <c r="C35" s="148">
        <f>'Orçamento Sintético'!I228</f>
        <v>425897.19000000006</v>
      </c>
      <c r="D35" s="5">
        <f t="shared" ref="D35:O35" si="15">$C35*D36</f>
        <v>0</v>
      </c>
      <c r="E35" s="5">
        <f t="shared" si="15"/>
        <v>0</v>
      </c>
      <c r="F35" s="5">
        <f t="shared" si="15"/>
        <v>0</v>
      </c>
      <c r="G35" s="5">
        <f t="shared" si="15"/>
        <v>0</v>
      </c>
      <c r="H35" s="5">
        <f t="shared" si="15"/>
        <v>0</v>
      </c>
      <c r="I35" s="5">
        <f t="shared" si="15"/>
        <v>42589.719000000012</v>
      </c>
      <c r="J35" s="5">
        <f t="shared" si="15"/>
        <v>63884.578500000003</v>
      </c>
      <c r="K35" s="5">
        <f t="shared" si="15"/>
        <v>63884.578500000003</v>
      </c>
      <c r="L35" s="5">
        <f t="shared" si="15"/>
        <v>63884.578500000003</v>
      </c>
      <c r="M35" s="5">
        <f t="shared" si="15"/>
        <v>85179.438000000024</v>
      </c>
      <c r="N35" s="5">
        <f t="shared" si="15"/>
        <v>63884.578500000003</v>
      </c>
      <c r="O35" s="23">
        <f t="shared" si="15"/>
        <v>42589.719000000012</v>
      </c>
    </row>
    <row r="36" spans="1:15" x14ac:dyDescent="0.2">
      <c r="A36" s="147"/>
      <c r="B36" s="151"/>
      <c r="C36" s="149"/>
      <c r="D36" s="2"/>
      <c r="E36" s="2"/>
      <c r="F36" s="2"/>
      <c r="G36" s="2"/>
      <c r="H36" s="2"/>
      <c r="I36" s="6">
        <v>0.1</v>
      </c>
      <c r="J36" s="8">
        <v>0.15</v>
      </c>
      <c r="K36" s="6">
        <v>0.15</v>
      </c>
      <c r="L36" s="6">
        <v>0.15</v>
      </c>
      <c r="M36" s="6">
        <v>0.2</v>
      </c>
      <c r="N36" s="6">
        <v>0.15</v>
      </c>
      <c r="O36" s="24">
        <v>0.1</v>
      </c>
    </row>
    <row r="37" spans="1:15" x14ac:dyDescent="0.2">
      <c r="A37" s="146" t="s">
        <v>1465</v>
      </c>
      <c r="B37" s="142" t="s">
        <v>970</v>
      </c>
      <c r="C37" s="148">
        <f>'Orçamento Sintético'!I332</f>
        <v>198626.30000000005</v>
      </c>
      <c r="D37" s="5">
        <f t="shared" ref="D37:O37" si="16">$C37*D38</f>
        <v>0</v>
      </c>
      <c r="E37" s="5">
        <f t="shared" si="16"/>
        <v>0</v>
      </c>
      <c r="F37" s="5">
        <f t="shared" si="16"/>
        <v>0</v>
      </c>
      <c r="G37" s="5">
        <f t="shared" si="16"/>
        <v>0</v>
      </c>
      <c r="H37" s="5">
        <f t="shared" si="16"/>
        <v>0</v>
      </c>
      <c r="I37" s="5">
        <f t="shared" si="16"/>
        <v>0</v>
      </c>
      <c r="J37" s="5">
        <f t="shared" si="16"/>
        <v>0</v>
      </c>
      <c r="K37" s="5">
        <f t="shared" si="16"/>
        <v>19862.630000000005</v>
      </c>
      <c r="L37" s="5">
        <f t="shared" si="16"/>
        <v>39725.260000000009</v>
      </c>
      <c r="M37" s="5">
        <f t="shared" si="16"/>
        <v>39725.260000000009</v>
      </c>
      <c r="N37" s="5">
        <f t="shared" si="16"/>
        <v>59587.890000000014</v>
      </c>
      <c r="O37" s="23">
        <f t="shared" si="16"/>
        <v>39725.260000000009</v>
      </c>
    </row>
    <row r="38" spans="1:15" x14ac:dyDescent="0.2">
      <c r="A38" s="147"/>
      <c r="B38" s="143"/>
      <c r="C38" s="149"/>
      <c r="D38" s="2"/>
      <c r="E38" s="2"/>
      <c r="F38" s="2"/>
      <c r="G38" s="2"/>
      <c r="H38" s="2"/>
      <c r="I38" s="2"/>
      <c r="J38" s="9"/>
      <c r="K38" s="6">
        <v>0.1</v>
      </c>
      <c r="L38" s="6">
        <v>0.2</v>
      </c>
      <c r="M38" s="6">
        <v>0.2</v>
      </c>
      <c r="N38" s="6">
        <v>0.3</v>
      </c>
      <c r="O38" s="24">
        <v>0.2</v>
      </c>
    </row>
    <row r="39" spans="1:15" x14ac:dyDescent="0.2">
      <c r="A39" s="146" t="s">
        <v>1466</v>
      </c>
      <c r="B39" s="142" t="s">
        <v>1028</v>
      </c>
      <c r="C39" s="148">
        <f>'Orçamento Sintético'!I353</f>
        <v>168065.29999999996</v>
      </c>
      <c r="D39" s="5">
        <f t="shared" ref="D39:O39" si="17">$C39*D40</f>
        <v>0</v>
      </c>
      <c r="E39" s="5">
        <f t="shared" si="17"/>
        <v>0</v>
      </c>
      <c r="F39" s="5">
        <f t="shared" si="17"/>
        <v>0</v>
      </c>
      <c r="G39" s="5">
        <f t="shared" si="17"/>
        <v>0</v>
      </c>
      <c r="H39" s="5">
        <f t="shared" si="17"/>
        <v>0</v>
      </c>
      <c r="I39" s="5">
        <f t="shared" si="17"/>
        <v>0</v>
      </c>
      <c r="J39" s="5">
        <f t="shared" si="17"/>
        <v>0</v>
      </c>
      <c r="K39" s="5">
        <f t="shared" si="17"/>
        <v>16806.529999999995</v>
      </c>
      <c r="L39" s="5">
        <f t="shared" si="17"/>
        <v>33613.05999999999</v>
      </c>
      <c r="M39" s="5">
        <f t="shared" si="17"/>
        <v>33613.05999999999</v>
      </c>
      <c r="N39" s="5">
        <f t="shared" si="17"/>
        <v>50419.589999999989</v>
      </c>
      <c r="O39" s="23">
        <f t="shared" si="17"/>
        <v>33613.05999999999</v>
      </c>
    </row>
    <row r="40" spans="1:15" x14ac:dyDescent="0.2">
      <c r="A40" s="147"/>
      <c r="B40" s="143"/>
      <c r="C40" s="149"/>
      <c r="D40" s="2"/>
      <c r="E40" s="2"/>
      <c r="F40" s="2"/>
      <c r="G40" s="2"/>
      <c r="H40" s="2"/>
      <c r="I40" s="2"/>
      <c r="J40" s="9"/>
      <c r="K40" s="6">
        <v>0.1</v>
      </c>
      <c r="L40" s="6">
        <v>0.2</v>
      </c>
      <c r="M40" s="6">
        <v>0.2</v>
      </c>
      <c r="N40" s="6">
        <v>0.3</v>
      </c>
      <c r="O40" s="24">
        <v>0.2</v>
      </c>
    </row>
    <row r="41" spans="1:15" x14ac:dyDescent="0.2">
      <c r="A41" s="146" t="s">
        <v>1467</v>
      </c>
      <c r="B41" s="142" t="s">
        <v>1144</v>
      </c>
      <c r="C41" s="148">
        <f>'Orçamento Sintético'!I399</f>
        <v>24341.110000000004</v>
      </c>
      <c r="D41" s="5">
        <f t="shared" ref="D41:O41" si="18">$C41*D42</f>
        <v>0</v>
      </c>
      <c r="E41" s="5">
        <f t="shared" si="18"/>
        <v>0</v>
      </c>
      <c r="F41" s="5">
        <f t="shared" si="18"/>
        <v>0</v>
      </c>
      <c r="G41" s="5">
        <f t="shared" si="18"/>
        <v>0</v>
      </c>
      <c r="H41" s="5">
        <f t="shared" si="18"/>
        <v>0</v>
      </c>
      <c r="I41" s="5">
        <f t="shared" si="18"/>
        <v>0</v>
      </c>
      <c r="J41" s="5">
        <f t="shared" si="18"/>
        <v>0</v>
      </c>
      <c r="K41" s="5">
        <f t="shared" si="18"/>
        <v>2434.1110000000003</v>
      </c>
      <c r="L41" s="5">
        <f t="shared" si="18"/>
        <v>2434.1110000000003</v>
      </c>
      <c r="M41" s="5">
        <f t="shared" si="18"/>
        <v>7302.3330000000014</v>
      </c>
      <c r="N41" s="5">
        <f t="shared" si="18"/>
        <v>7302.3330000000014</v>
      </c>
      <c r="O41" s="23">
        <f t="shared" si="18"/>
        <v>4868.2220000000007</v>
      </c>
    </row>
    <row r="42" spans="1:15" x14ac:dyDescent="0.2">
      <c r="A42" s="147"/>
      <c r="B42" s="143"/>
      <c r="C42" s="149"/>
      <c r="D42" s="2"/>
      <c r="E42" s="2"/>
      <c r="F42" s="2"/>
      <c r="G42" s="2"/>
      <c r="H42" s="2"/>
      <c r="I42" s="2"/>
      <c r="J42" s="9"/>
      <c r="K42" s="6">
        <v>0.1</v>
      </c>
      <c r="L42" s="6">
        <v>0.1</v>
      </c>
      <c r="M42" s="6">
        <v>0.3</v>
      </c>
      <c r="N42" s="6">
        <v>0.3</v>
      </c>
      <c r="O42" s="24">
        <v>0.2</v>
      </c>
    </row>
    <row r="43" spans="1:15" x14ac:dyDescent="0.2">
      <c r="A43" s="146" t="s">
        <v>1468</v>
      </c>
      <c r="B43" s="142" t="s">
        <v>1180</v>
      </c>
      <c r="C43" s="148">
        <f>'Orçamento Sintético'!I415</f>
        <v>57553.450000000004</v>
      </c>
      <c r="D43" s="5">
        <f t="shared" ref="D43:O43" si="19">$C43*D44</f>
        <v>0</v>
      </c>
      <c r="E43" s="5">
        <f t="shared" si="19"/>
        <v>0</v>
      </c>
      <c r="F43" s="5">
        <f t="shared" si="19"/>
        <v>0</v>
      </c>
      <c r="G43" s="5">
        <f t="shared" si="19"/>
        <v>0</v>
      </c>
      <c r="H43" s="5">
        <f t="shared" si="19"/>
        <v>0</v>
      </c>
      <c r="I43" s="5">
        <f t="shared" si="19"/>
        <v>0</v>
      </c>
      <c r="J43" s="5">
        <f t="shared" si="19"/>
        <v>0</v>
      </c>
      <c r="K43" s="5">
        <f t="shared" si="19"/>
        <v>5755.3450000000012</v>
      </c>
      <c r="L43" s="5">
        <f t="shared" si="19"/>
        <v>17266.035</v>
      </c>
      <c r="M43" s="5">
        <f t="shared" si="19"/>
        <v>17266.035</v>
      </c>
      <c r="N43" s="5">
        <f t="shared" si="19"/>
        <v>11510.690000000002</v>
      </c>
      <c r="O43" s="23">
        <f t="shared" si="19"/>
        <v>5755.3450000000012</v>
      </c>
    </row>
    <row r="44" spans="1:15" x14ac:dyDescent="0.2">
      <c r="A44" s="147"/>
      <c r="B44" s="143"/>
      <c r="C44" s="149"/>
      <c r="D44" s="2"/>
      <c r="E44" s="2"/>
      <c r="F44" s="2"/>
      <c r="G44" s="2"/>
      <c r="H44" s="2"/>
      <c r="I44" s="2"/>
      <c r="J44" s="9"/>
      <c r="K44" s="6">
        <v>0.1</v>
      </c>
      <c r="L44" s="6">
        <v>0.3</v>
      </c>
      <c r="M44" s="6">
        <v>0.3</v>
      </c>
      <c r="N44" s="6">
        <v>0.2</v>
      </c>
      <c r="O44" s="24">
        <v>0.1</v>
      </c>
    </row>
    <row r="45" spans="1:15" x14ac:dyDescent="0.2">
      <c r="A45" s="146" t="s">
        <v>1469</v>
      </c>
      <c r="B45" s="142" t="s">
        <v>1270</v>
      </c>
      <c r="C45" s="148">
        <f>'Orçamento Sintético'!I447</f>
        <v>54183.4</v>
      </c>
      <c r="D45" s="5">
        <f t="shared" ref="D45:O45" si="20">$C45*D46</f>
        <v>0</v>
      </c>
      <c r="E45" s="5">
        <f t="shared" si="20"/>
        <v>0</v>
      </c>
      <c r="F45" s="5">
        <f t="shared" si="20"/>
        <v>0</v>
      </c>
      <c r="G45" s="5">
        <f t="shared" si="20"/>
        <v>0</v>
      </c>
      <c r="H45" s="5">
        <f t="shared" si="20"/>
        <v>0</v>
      </c>
      <c r="I45" s="5">
        <f t="shared" si="20"/>
        <v>0</v>
      </c>
      <c r="J45" s="5">
        <f t="shared" si="20"/>
        <v>2709.17</v>
      </c>
      <c r="K45" s="5">
        <f t="shared" si="20"/>
        <v>8127.51</v>
      </c>
      <c r="L45" s="5">
        <f t="shared" si="20"/>
        <v>16255.02</v>
      </c>
      <c r="M45" s="5">
        <f t="shared" si="20"/>
        <v>10836.68</v>
      </c>
      <c r="N45" s="5">
        <f t="shared" si="20"/>
        <v>13545.85</v>
      </c>
      <c r="O45" s="23">
        <f t="shared" si="20"/>
        <v>2709.17</v>
      </c>
    </row>
    <row r="46" spans="1:15" x14ac:dyDescent="0.2">
      <c r="A46" s="147"/>
      <c r="B46" s="143"/>
      <c r="C46" s="149"/>
      <c r="D46" s="2"/>
      <c r="E46" s="2"/>
      <c r="F46" s="2"/>
      <c r="G46" s="2"/>
      <c r="H46" s="2"/>
      <c r="I46" s="2"/>
      <c r="J46" s="8">
        <v>0.05</v>
      </c>
      <c r="K46" s="6">
        <v>0.15</v>
      </c>
      <c r="L46" s="6">
        <v>0.3</v>
      </c>
      <c r="M46" s="6">
        <v>0.2</v>
      </c>
      <c r="N46" s="6">
        <v>0.25</v>
      </c>
      <c r="O46" s="24">
        <v>0.05</v>
      </c>
    </row>
    <row r="47" spans="1:15" x14ac:dyDescent="0.2">
      <c r="A47" s="140" t="s">
        <v>1470</v>
      </c>
      <c r="B47" s="142" t="s">
        <v>1300</v>
      </c>
      <c r="C47" s="144">
        <f>'Orçamento Sintético'!I460</f>
        <v>109026.57</v>
      </c>
      <c r="D47" s="5">
        <f t="shared" ref="D47:O47" si="21">$C47*D48</f>
        <v>0</v>
      </c>
      <c r="E47" s="5">
        <f t="shared" si="21"/>
        <v>0</v>
      </c>
      <c r="F47" s="5">
        <f t="shared" si="21"/>
        <v>0</v>
      </c>
      <c r="G47" s="5">
        <f t="shared" si="21"/>
        <v>0</v>
      </c>
      <c r="H47" s="5">
        <f t="shared" si="21"/>
        <v>0</v>
      </c>
      <c r="I47" s="5">
        <f t="shared" si="21"/>
        <v>0</v>
      </c>
      <c r="J47" s="5">
        <f t="shared" si="21"/>
        <v>0</v>
      </c>
      <c r="K47" s="5">
        <f t="shared" si="21"/>
        <v>0</v>
      </c>
      <c r="L47" s="5">
        <f t="shared" si="21"/>
        <v>21805.314000000002</v>
      </c>
      <c r="M47" s="5">
        <f t="shared" si="21"/>
        <v>21805.314000000002</v>
      </c>
      <c r="N47" s="5">
        <f t="shared" si="21"/>
        <v>21805.314000000002</v>
      </c>
      <c r="O47" s="23">
        <f t="shared" si="21"/>
        <v>43610.628000000004</v>
      </c>
    </row>
    <row r="48" spans="1:15" x14ac:dyDescent="0.2">
      <c r="A48" s="141"/>
      <c r="B48" s="143"/>
      <c r="C48" s="145"/>
      <c r="D48" s="2"/>
      <c r="E48" s="2"/>
      <c r="F48" s="2"/>
      <c r="G48" s="2"/>
      <c r="H48" s="2"/>
      <c r="I48" s="2"/>
      <c r="J48" s="9"/>
      <c r="K48" s="2"/>
      <c r="L48" s="6">
        <v>0.2</v>
      </c>
      <c r="M48" s="6">
        <v>0.2</v>
      </c>
      <c r="N48" s="6">
        <v>0.2</v>
      </c>
      <c r="O48" s="24">
        <v>0.4</v>
      </c>
    </row>
    <row r="49" spans="1:15" x14ac:dyDescent="0.2">
      <c r="A49" s="140" t="s">
        <v>1471</v>
      </c>
      <c r="B49" s="142" t="s">
        <v>1305</v>
      </c>
      <c r="C49" s="144">
        <f>'Orçamento Sintético'!I462</f>
        <v>338850.81000000011</v>
      </c>
      <c r="D49" s="5">
        <f t="shared" ref="D49:O49" si="22">$C49*D50</f>
        <v>0</v>
      </c>
      <c r="E49" s="5">
        <f t="shared" si="22"/>
        <v>0</v>
      </c>
      <c r="F49" s="5">
        <f t="shared" si="22"/>
        <v>0</v>
      </c>
      <c r="G49" s="5">
        <f t="shared" si="22"/>
        <v>0</v>
      </c>
      <c r="H49" s="5">
        <f t="shared" si="22"/>
        <v>0</v>
      </c>
      <c r="I49" s="5">
        <f t="shared" si="22"/>
        <v>0</v>
      </c>
      <c r="J49" s="5">
        <f t="shared" si="22"/>
        <v>33885.081000000013</v>
      </c>
      <c r="K49" s="5">
        <f t="shared" si="22"/>
        <v>67770.162000000026</v>
      </c>
      <c r="L49" s="5">
        <f t="shared" si="22"/>
        <v>67770.162000000026</v>
      </c>
      <c r="M49" s="5">
        <f t="shared" si="22"/>
        <v>67770.162000000026</v>
      </c>
      <c r="N49" s="5">
        <f t="shared" si="22"/>
        <v>50827.621500000016</v>
      </c>
      <c r="O49" s="23">
        <f t="shared" si="22"/>
        <v>50827.621500000016</v>
      </c>
    </row>
    <row r="50" spans="1:15" x14ac:dyDescent="0.2">
      <c r="A50" s="141"/>
      <c r="B50" s="143"/>
      <c r="C50" s="145"/>
      <c r="D50" s="2"/>
      <c r="E50" s="2"/>
      <c r="F50" s="2"/>
      <c r="G50" s="2"/>
      <c r="H50" s="2"/>
      <c r="I50" s="2"/>
      <c r="J50" s="8">
        <v>0.1</v>
      </c>
      <c r="K50" s="6">
        <v>0.2</v>
      </c>
      <c r="L50" s="6">
        <v>0.2</v>
      </c>
      <c r="M50" s="6">
        <v>0.2</v>
      </c>
      <c r="N50" s="6">
        <v>0.15</v>
      </c>
      <c r="O50" s="24">
        <v>0.15</v>
      </c>
    </row>
    <row r="51" spans="1:15" ht="15" x14ac:dyDescent="0.2">
      <c r="A51" s="127" t="s">
        <v>1472</v>
      </c>
      <c r="B51" s="128"/>
      <c r="C51" s="16">
        <f>SUM(C7:C49)</f>
        <v>3572092.37</v>
      </c>
      <c r="D51" s="17">
        <f>SUM(D7,D9,D11,D13,D15,D17,D19,D21,D23,D25,D27,D29,D31,D33,D35,D37,D39,D41,D43,D45,D47,D49)</f>
        <v>93329.504499999995</v>
      </c>
      <c r="E51" s="17">
        <f t="shared" ref="E51:O51" si="23">SUM(E7,E9,E11,E13,E15,E17,E19,E21,E23,E25,E27,E29,E31,E33,E35,E37,E39,E41,E43,E45,E47,E49)</f>
        <v>156063.11499999999</v>
      </c>
      <c r="F51" s="17">
        <f t="shared" si="23"/>
        <v>195803.2585</v>
      </c>
      <c r="G51" s="17">
        <f t="shared" si="23"/>
        <v>174550.864</v>
      </c>
      <c r="H51" s="17">
        <f t="shared" si="23"/>
        <v>195238.88349999997</v>
      </c>
      <c r="I51" s="17">
        <f t="shared" si="23"/>
        <v>268635.01199999999</v>
      </c>
      <c r="J51" s="17">
        <f t="shared" si="23"/>
        <v>321267.87699999998</v>
      </c>
      <c r="K51" s="17">
        <f t="shared" si="23"/>
        <v>446231.5959999999</v>
      </c>
      <c r="L51" s="17">
        <f t="shared" si="23"/>
        <v>462610.7795</v>
      </c>
      <c r="M51" s="17">
        <f t="shared" si="23"/>
        <v>436376.81950000004</v>
      </c>
      <c r="N51" s="17">
        <f t="shared" si="23"/>
        <v>465772.93399999995</v>
      </c>
      <c r="O51" s="27">
        <f t="shared" si="23"/>
        <v>356211.72650000005</v>
      </c>
    </row>
    <row r="52" spans="1:15" ht="15" x14ac:dyDescent="0.2">
      <c r="A52" s="127" t="s">
        <v>1473</v>
      </c>
      <c r="B52" s="128"/>
      <c r="C52" s="2"/>
      <c r="D52" s="18">
        <f>D51</f>
        <v>93329.504499999995</v>
      </c>
      <c r="E52" s="18">
        <f t="shared" ref="E52:O52" si="24">D52+E51</f>
        <v>249392.61949999997</v>
      </c>
      <c r="F52" s="18">
        <f t="shared" si="24"/>
        <v>445195.87799999997</v>
      </c>
      <c r="G52" s="18">
        <f t="shared" si="24"/>
        <v>619746.74199999997</v>
      </c>
      <c r="H52" s="18">
        <f t="shared" si="24"/>
        <v>814985.62549999997</v>
      </c>
      <c r="I52" s="18">
        <f t="shared" si="24"/>
        <v>1083620.6375</v>
      </c>
      <c r="J52" s="18">
        <f t="shared" si="24"/>
        <v>1404888.5145</v>
      </c>
      <c r="K52" s="18">
        <f t="shared" si="24"/>
        <v>1851120.1105</v>
      </c>
      <c r="L52" s="18">
        <f t="shared" si="24"/>
        <v>2313730.89</v>
      </c>
      <c r="M52" s="18">
        <f t="shared" si="24"/>
        <v>2750107.7095000003</v>
      </c>
      <c r="N52" s="18">
        <f t="shared" si="24"/>
        <v>3215880.6435000002</v>
      </c>
      <c r="O52" s="28">
        <f t="shared" si="24"/>
        <v>3572092.37</v>
      </c>
    </row>
    <row r="53" spans="1:15" ht="15" x14ac:dyDescent="0.2">
      <c r="A53" s="129" t="s">
        <v>1474</v>
      </c>
      <c r="B53" s="130"/>
      <c r="C53" s="29"/>
      <c r="D53" s="30">
        <f t="shared" ref="D53:O53" si="25">D52/$C$51</f>
        <v>2.6127405126424544E-2</v>
      </c>
      <c r="E53" s="30">
        <f t="shared" si="25"/>
        <v>6.9816957029025531E-2</v>
      </c>
      <c r="F53" s="30">
        <f t="shared" si="25"/>
        <v>0.12463168134703077</v>
      </c>
      <c r="G53" s="30">
        <f t="shared" si="25"/>
        <v>0.17349684101254076</v>
      </c>
      <c r="H53" s="30">
        <f t="shared" si="25"/>
        <v>0.22815356969618339</v>
      </c>
      <c r="I53" s="30">
        <f t="shared" si="25"/>
        <v>0.30335739540240386</v>
      </c>
      <c r="J53" s="30">
        <f t="shared" si="25"/>
        <v>0.39329568470817566</v>
      </c>
      <c r="K53" s="30">
        <f t="shared" si="25"/>
        <v>0.51821731320458542</v>
      </c>
      <c r="L53" s="30">
        <f t="shared" si="25"/>
        <v>0.64772426083707346</v>
      </c>
      <c r="M53" s="30">
        <f t="shared" si="25"/>
        <v>0.76988706467856549</v>
      </c>
      <c r="N53" s="30">
        <f t="shared" si="25"/>
        <v>0.90027925103739692</v>
      </c>
      <c r="O53" s="31">
        <f t="shared" si="25"/>
        <v>1</v>
      </c>
    </row>
  </sheetData>
  <mergeCells count="78">
    <mergeCell ref="A7:A8"/>
    <mergeCell ref="B7:B8"/>
    <mergeCell ref="C7:C8"/>
    <mergeCell ref="A5:O5"/>
    <mergeCell ref="A1:B1"/>
    <mergeCell ref="A2:B2"/>
    <mergeCell ref="A3:B3"/>
    <mergeCell ref="A4:B4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52:B52"/>
    <mergeCell ref="A53:B53"/>
    <mergeCell ref="C1:O1"/>
    <mergeCell ref="C4:O4"/>
    <mergeCell ref="C3:O3"/>
    <mergeCell ref="C2:O2"/>
    <mergeCell ref="A49:A50"/>
    <mergeCell ref="B49:B50"/>
    <mergeCell ref="C49:C50"/>
    <mergeCell ref="A51:B51"/>
    <mergeCell ref="A45:A46"/>
    <mergeCell ref="B45:B46"/>
    <mergeCell ref="C45:C46"/>
    <mergeCell ref="A47:A48"/>
    <mergeCell ref="B47:B48"/>
    <mergeCell ref="C47:C48"/>
  </mergeCells>
  <printOptions horizontalCentered="1"/>
  <pageMargins left="0.19685039370078741" right="0.19685039370078741" top="1.1811023622047245" bottom="0.59055118110236227" header="0" footer="0.31496062992125984"/>
  <pageSetup paperSize="9" scale="50" orientation="landscape" horizontalDpi="0" verticalDpi="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Normal="100" zoomScaleSheetLayoutView="100" workbookViewId="0"/>
  </sheetViews>
  <sheetFormatPr defaultRowHeight="14.25" x14ac:dyDescent="0.2"/>
  <cols>
    <col min="1" max="1" width="5.5" style="73" customWidth="1"/>
    <col min="2" max="2" width="25.125" style="74" customWidth="1"/>
    <col min="3" max="3" width="26.75" style="74" customWidth="1"/>
    <col min="4" max="4" width="16.625" style="74" customWidth="1"/>
  </cols>
  <sheetData>
    <row r="1" spans="1:4" ht="15" x14ac:dyDescent="0.2">
      <c r="A1" s="32" t="s">
        <v>1475</v>
      </c>
      <c r="B1" s="32"/>
      <c r="C1" s="32"/>
      <c r="D1" s="32"/>
    </row>
    <row r="2" spans="1:4" ht="15" x14ac:dyDescent="0.2">
      <c r="A2" s="32" t="s">
        <v>1516</v>
      </c>
      <c r="B2" s="32"/>
      <c r="C2" s="32"/>
      <c r="D2" s="32"/>
    </row>
    <row r="3" spans="1:4" x14ac:dyDescent="0.2">
      <c r="A3" s="168"/>
      <c r="B3" s="168"/>
      <c r="C3" s="168"/>
      <c r="D3" s="168"/>
    </row>
    <row r="4" spans="1:4" x14ac:dyDescent="0.2">
      <c r="A4" s="169"/>
      <c r="B4" s="169"/>
      <c r="C4" s="169"/>
      <c r="D4" s="169"/>
    </row>
    <row r="5" spans="1:4" ht="15.75" x14ac:dyDescent="0.2">
      <c r="A5" s="173" t="s">
        <v>2083</v>
      </c>
      <c r="B5" s="174"/>
      <c r="C5" s="174"/>
      <c r="D5" s="175"/>
    </row>
    <row r="6" spans="1:4" ht="15.75" x14ac:dyDescent="0.2">
      <c r="A6" s="170"/>
      <c r="B6" s="171"/>
      <c r="C6" s="171"/>
      <c r="D6" s="172"/>
    </row>
    <row r="7" spans="1:4" ht="15.75" x14ac:dyDescent="0.2">
      <c r="A7" s="173" t="s">
        <v>1435</v>
      </c>
      <c r="B7" s="176"/>
      <c r="C7" s="111" t="s">
        <v>2084</v>
      </c>
      <c r="D7" s="112" t="s">
        <v>2085</v>
      </c>
    </row>
    <row r="8" spans="1:4" ht="15.75" x14ac:dyDescent="0.2">
      <c r="A8" s="170"/>
      <c r="B8" s="171"/>
      <c r="C8" s="171"/>
      <c r="D8" s="172"/>
    </row>
    <row r="9" spans="1:4" ht="15.75" x14ac:dyDescent="0.2">
      <c r="A9" s="181" t="s">
        <v>1450</v>
      </c>
      <c r="B9" s="177" t="s">
        <v>2086</v>
      </c>
      <c r="C9" s="113" t="s">
        <v>2087</v>
      </c>
      <c r="D9" s="114">
        <v>0.01</v>
      </c>
    </row>
    <row r="10" spans="1:4" ht="15.75" x14ac:dyDescent="0.2">
      <c r="A10" s="182"/>
      <c r="B10" s="178"/>
      <c r="C10" s="113" t="s">
        <v>2088</v>
      </c>
      <c r="D10" s="114">
        <v>1.2699999999999999E-2</v>
      </c>
    </row>
    <row r="11" spans="1:4" ht="15.75" x14ac:dyDescent="0.2">
      <c r="A11" s="115" t="s">
        <v>1451</v>
      </c>
      <c r="B11" s="116" t="s">
        <v>2089</v>
      </c>
      <c r="C11" s="113" t="s">
        <v>2090</v>
      </c>
      <c r="D11" s="114">
        <v>1.23E-2</v>
      </c>
    </row>
    <row r="12" spans="1:4" ht="31.5" x14ac:dyDescent="0.2">
      <c r="A12" s="115" t="s">
        <v>1452</v>
      </c>
      <c r="B12" s="116" t="s">
        <v>2091</v>
      </c>
      <c r="C12" s="113" t="s">
        <v>2092</v>
      </c>
      <c r="D12" s="114">
        <v>0.03</v>
      </c>
    </row>
    <row r="13" spans="1:4" ht="15.75" x14ac:dyDescent="0.2">
      <c r="A13" s="115" t="s">
        <v>1453</v>
      </c>
      <c r="B13" s="116" t="s">
        <v>2093</v>
      </c>
      <c r="C13" s="113" t="s">
        <v>2094</v>
      </c>
      <c r="D13" s="114">
        <v>6.6299999999999998E-2</v>
      </c>
    </row>
    <row r="14" spans="1:4" ht="31.5" x14ac:dyDescent="0.2">
      <c r="A14" s="115" t="s">
        <v>1454</v>
      </c>
      <c r="B14" s="116" t="s">
        <v>2095</v>
      </c>
      <c r="C14" s="113" t="s">
        <v>2096</v>
      </c>
      <c r="D14" s="114">
        <f>SUM(D15:D18)</f>
        <v>0.10149999999999999</v>
      </c>
    </row>
    <row r="15" spans="1:4" ht="15.75" x14ac:dyDescent="0.2">
      <c r="A15" s="179" t="s">
        <v>2097</v>
      </c>
      <c r="B15" s="180"/>
      <c r="C15" s="113" t="s">
        <v>1505</v>
      </c>
      <c r="D15" s="117">
        <v>6.4999999999999997E-3</v>
      </c>
    </row>
    <row r="16" spans="1:4" ht="15.75" x14ac:dyDescent="0.2">
      <c r="A16" s="179" t="s">
        <v>2098</v>
      </c>
      <c r="B16" s="180"/>
      <c r="C16" s="113" t="s">
        <v>2099</v>
      </c>
      <c r="D16" s="117">
        <v>0.02</v>
      </c>
    </row>
    <row r="17" spans="1:4" ht="15.75" x14ac:dyDescent="0.2">
      <c r="A17" s="179" t="s">
        <v>2100</v>
      </c>
      <c r="B17" s="180"/>
      <c r="C17" s="113" t="s">
        <v>1506</v>
      </c>
      <c r="D17" s="117">
        <v>0.03</v>
      </c>
    </row>
    <row r="18" spans="1:4" ht="15.75" x14ac:dyDescent="0.2">
      <c r="A18" s="179" t="s">
        <v>2101</v>
      </c>
      <c r="B18" s="180"/>
      <c r="C18" s="113" t="s">
        <v>2102</v>
      </c>
      <c r="D18" s="117">
        <v>4.4999999999999998E-2</v>
      </c>
    </row>
    <row r="19" spans="1:4" ht="15.75" x14ac:dyDescent="0.2">
      <c r="A19" s="170"/>
      <c r="B19" s="171"/>
      <c r="C19" s="171"/>
      <c r="D19" s="172"/>
    </row>
    <row r="20" spans="1:4" ht="16.5" thickBot="1" x14ac:dyDescent="0.25">
      <c r="A20" s="194" t="s">
        <v>2103</v>
      </c>
      <c r="B20" s="195"/>
      <c r="C20" s="196"/>
      <c r="D20" s="118">
        <f>+((1+( D12+D9+D10))*(1+D11)*(1+D13))/( (1-D14))-1</f>
        <v>0.26466409162270454</v>
      </c>
    </row>
    <row r="21" spans="1:4" ht="15.75" x14ac:dyDescent="0.2">
      <c r="A21" s="197" t="s">
        <v>2104</v>
      </c>
      <c r="B21" s="198"/>
      <c r="C21" s="198"/>
      <c r="D21" s="119">
        <f>D20</f>
        <v>0.26466409162270454</v>
      </c>
    </row>
    <row r="22" spans="1:4" ht="15.75" x14ac:dyDescent="0.2">
      <c r="A22" s="192" t="s">
        <v>2105</v>
      </c>
      <c r="B22" s="193"/>
      <c r="C22" s="199" t="s">
        <v>2106</v>
      </c>
      <c r="D22" s="200"/>
    </row>
    <row r="23" spans="1:4" ht="15.75" customHeight="1" x14ac:dyDescent="0.2">
      <c r="A23" s="189" t="s">
        <v>2107</v>
      </c>
      <c r="B23" s="190"/>
      <c r="C23" s="190"/>
      <c r="D23" s="191"/>
    </row>
    <row r="24" spans="1:4" ht="15.75" customHeight="1" x14ac:dyDescent="0.2">
      <c r="A24" s="183" t="s">
        <v>2108</v>
      </c>
      <c r="B24" s="184"/>
      <c r="C24" s="184"/>
      <c r="D24" s="185"/>
    </row>
    <row r="25" spans="1:4" ht="15" thickBot="1" x14ac:dyDescent="0.25">
      <c r="A25" s="186"/>
      <c r="B25" s="187"/>
      <c r="C25" s="187"/>
      <c r="D25" s="188"/>
    </row>
  </sheetData>
  <mergeCells count="19">
    <mergeCell ref="A24:D25"/>
    <mergeCell ref="A23:D23"/>
    <mergeCell ref="A22:B22"/>
    <mergeCell ref="A19:D19"/>
    <mergeCell ref="A20:C20"/>
    <mergeCell ref="A21:C21"/>
    <mergeCell ref="C22:D22"/>
    <mergeCell ref="B9:B10"/>
    <mergeCell ref="A15:B15"/>
    <mergeCell ref="A16:B16"/>
    <mergeCell ref="A17:B17"/>
    <mergeCell ref="A18:B18"/>
    <mergeCell ref="A9:A10"/>
    <mergeCell ref="A3:D3"/>
    <mergeCell ref="A4:D4"/>
    <mergeCell ref="A8:D8"/>
    <mergeCell ref="A5:D5"/>
    <mergeCell ref="A6:D6"/>
    <mergeCell ref="A7:B7"/>
  </mergeCells>
  <printOptions horizontalCentered="1"/>
  <pageMargins left="0.51181102362204722" right="0.51181102362204722" top="1.1811023622047245" bottom="0.78740157480314965" header="0" footer="0.31496062992125984"/>
  <pageSetup paperSize="9" orientation="portrait" horizontalDpi="0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/>
  </sheetViews>
  <sheetFormatPr defaultRowHeight="14.25" x14ac:dyDescent="0.2"/>
  <cols>
    <col min="1" max="1" width="5.5" style="73" customWidth="1"/>
    <col min="2" max="2" width="25.125" style="74" customWidth="1"/>
    <col min="3" max="3" width="26.75" style="74" customWidth="1"/>
    <col min="4" max="4" width="16.625" style="74" customWidth="1"/>
  </cols>
  <sheetData>
    <row r="1" spans="1:4" ht="15" x14ac:dyDescent="0.2">
      <c r="A1" s="32" t="s">
        <v>1475</v>
      </c>
      <c r="B1" s="32"/>
      <c r="C1" s="32"/>
      <c r="D1" s="32"/>
    </row>
    <row r="2" spans="1:4" ht="15" x14ac:dyDescent="0.2">
      <c r="A2" s="32" t="s">
        <v>1516</v>
      </c>
      <c r="B2" s="32"/>
      <c r="C2" s="32"/>
      <c r="D2" s="32"/>
    </row>
    <row r="3" spans="1:4" x14ac:dyDescent="0.2">
      <c r="A3" s="168"/>
      <c r="B3" s="168"/>
      <c r="C3" s="168"/>
      <c r="D3" s="168"/>
    </row>
    <row r="4" spans="1:4" x14ac:dyDescent="0.2">
      <c r="A4" s="169"/>
      <c r="B4" s="169"/>
      <c r="C4" s="169"/>
      <c r="D4" s="169"/>
    </row>
    <row r="5" spans="1:4" x14ac:dyDescent="0.2">
      <c r="A5" s="96"/>
      <c r="B5" s="96"/>
      <c r="C5" s="96"/>
      <c r="D5" s="96"/>
    </row>
    <row r="6" spans="1:4" x14ac:dyDescent="0.2">
      <c r="A6" s="96"/>
      <c r="B6" s="96"/>
      <c r="C6" s="96"/>
      <c r="D6" s="96"/>
    </row>
    <row r="7" spans="1:4" x14ac:dyDescent="0.2">
      <c r="A7" s="96"/>
      <c r="B7" s="96"/>
      <c r="C7" s="96"/>
      <c r="D7" s="96"/>
    </row>
    <row r="8" spans="1:4" ht="27" x14ac:dyDescent="0.5">
      <c r="A8" s="204" t="s">
        <v>1477</v>
      </c>
      <c r="B8" s="205"/>
      <c r="C8" s="205"/>
      <c r="D8" s="206"/>
    </row>
    <row r="9" spans="1:4" ht="15.75" x14ac:dyDescent="0.3">
      <c r="A9" s="207" t="s">
        <v>1478</v>
      </c>
      <c r="B9" s="208"/>
      <c r="C9" s="208"/>
      <c r="D9" s="209"/>
    </row>
    <row r="10" spans="1:4" ht="25.5" x14ac:dyDescent="0.35">
      <c r="A10" s="210" t="s">
        <v>1479</v>
      </c>
      <c r="B10" s="211"/>
      <c r="C10" s="211"/>
      <c r="D10" s="212"/>
    </row>
    <row r="11" spans="1:4" ht="15.75" x14ac:dyDescent="0.3">
      <c r="A11" s="201" t="s">
        <v>1480</v>
      </c>
      <c r="B11" s="202"/>
      <c r="C11" s="202"/>
      <c r="D11" s="203"/>
    </row>
    <row r="12" spans="1:4" x14ac:dyDescent="0.2">
      <c r="A12" s="47" t="s">
        <v>1481</v>
      </c>
      <c r="B12" s="48"/>
      <c r="C12" s="48"/>
      <c r="D12" s="49"/>
    </row>
    <row r="13" spans="1:4" x14ac:dyDescent="0.2">
      <c r="A13" s="47" t="s">
        <v>1482</v>
      </c>
      <c r="B13" s="50" t="s">
        <v>1483</v>
      </c>
      <c r="C13" s="51"/>
      <c r="D13" s="49"/>
    </row>
    <row r="14" spans="1:4" x14ac:dyDescent="0.2">
      <c r="A14" s="47" t="s">
        <v>1484</v>
      </c>
      <c r="B14" s="50" t="s">
        <v>1485</v>
      </c>
      <c r="C14" s="51"/>
      <c r="D14" s="49"/>
    </row>
    <row r="15" spans="1:4" x14ac:dyDescent="0.2">
      <c r="A15" s="47" t="s">
        <v>1486</v>
      </c>
      <c r="B15" s="50" t="s">
        <v>1487</v>
      </c>
      <c r="C15" s="51"/>
      <c r="D15" s="49"/>
    </row>
    <row r="16" spans="1:4" x14ac:dyDescent="0.2">
      <c r="A16" s="47" t="s">
        <v>1488</v>
      </c>
      <c r="B16" s="50" t="s">
        <v>1489</v>
      </c>
      <c r="C16" s="51"/>
      <c r="D16" s="49"/>
    </row>
    <row r="17" spans="1:4" x14ac:dyDescent="0.2">
      <c r="A17" s="47" t="s">
        <v>1490</v>
      </c>
      <c r="B17" s="50" t="s">
        <v>1491</v>
      </c>
      <c r="C17" s="51"/>
      <c r="D17" s="49"/>
    </row>
    <row r="18" spans="1:4" x14ac:dyDescent="0.2">
      <c r="A18" s="47" t="s">
        <v>1492</v>
      </c>
      <c r="B18" s="50" t="s">
        <v>1493</v>
      </c>
      <c r="C18" s="51"/>
      <c r="D18" s="49"/>
    </row>
    <row r="19" spans="1:4" x14ac:dyDescent="0.2">
      <c r="A19" s="47" t="s">
        <v>1494</v>
      </c>
      <c r="B19" s="50" t="s">
        <v>1495</v>
      </c>
      <c r="C19" s="51"/>
      <c r="D19" s="49"/>
    </row>
    <row r="20" spans="1:4" x14ac:dyDescent="0.2">
      <c r="A20" s="52"/>
      <c r="B20" s="48"/>
      <c r="C20" s="48"/>
      <c r="D20" s="49"/>
    </row>
    <row r="21" spans="1:4" x14ac:dyDescent="0.2">
      <c r="A21" s="53"/>
      <c r="B21" s="54"/>
      <c r="C21" s="54"/>
      <c r="D21" s="55"/>
    </row>
    <row r="22" spans="1:4" x14ac:dyDescent="0.2">
      <c r="A22" s="56"/>
      <c r="B22" s="57"/>
      <c r="C22" s="57"/>
      <c r="D22" s="58"/>
    </row>
    <row r="23" spans="1:4" x14ac:dyDescent="0.2">
      <c r="A23" s="59"/>
      <c r="B23" s="213" t="s">
        <v>1496</v>
      </c>
      <c r="C23" s="214"/>
      <c r="D23" s="60" t="s">
        <v>1497</v>
      </c>
    </row>
    <row r="24" spans="1:4" x14ac:dyDescent="0.2">
      <c r="A24" s="61"/>
      <c r="B24" s="62" t="s">
        <v>1498</v>
      </c>
      <c r="C24" s="62"/>
      <c r="D24" s="63"/>
    </row>
    <row r="25" spans="1:4" x14ac:dyDescent="0.2">
      <c r="A25" s="64"/>
      <c r="B25" s="65" t="s">
        <v>1499</v>
      </c>
      <c r="C25" s="65"/>
      <c r="D25" s="66">
        <v>1.4999999999999999E-2</v>
      </c>
    </row>
    <row r="26" spans="1:4" x14ac:dyDescent="0.2">
      <c r="A26" s="64"/>
      <c r="B26" s="215" t="s">
        <v>1500</v>
      </c>
      <c r="C26" s="215"/>
      <c r="D26" s="63">
        <f>D25</f>
        <v>1.4999999999999999E-2</v>
      </c>
    </row>
    <row r="27" spans="1:4" x14ac:dyDescent="0.2">
      <c r="A27" s="61"/>
      <c r="B27" s="62" t="s">
        <v>1501</v>
      </c>
      <c r="C27" s="62"/>
      <c r="D27" s="63"/>
    </row>
    <row r="28" spans="1:4" x14ac:dyDescent="0.2">
      <c r="A28" s="64"/>
      <c r="B28" s="65" t="s">
        <v>1502</v>
      </c>
      <c r="C28" s="65"/>
      <c r="D28" s="67">
        <v>5.11E-2</v>
      </c>
    </row>
    <row r="29" spans="1:4" x14ac:dyDescent="0.2">
      <c r="A29" s="64"/>
      <c r="B29" s="215" t="s">
        <v>1503</v>
      </c>
      <c r="C29" s="215"/>
      <c r="D29" s="63">
        <f>D28</f>
        <v>5.11E-2</v>
      </c>
    </row>
    <row r="30" spans="1:4" x14ac:dyDescent="0.2">
      <c r="A30" s="61"/>
      <c r="B30" s="62" t="s">
        <v>1504</v>
      </c>
      <c r="C30" s="62"/>
      <c r="D30" s="68"/>
    </row>
    <row r="31" spans="1:4" x14ac:dyDescent="0.2">
      <c r="A31" s="64"/>
      <c r="B31" s="65" t="s">
        <v>1505</v>
      </c>
      <c r="C31" s="65"/>
      <c r="D31" s="69">
        <v>6.4999999999999997E-3</v>
      </c>
    </row>
    <row r="32" spans="1:4" x14ac:dyDescent="0.2">
      <c r="A32" s="64"/>
      <c r="B32" s="65" t="s">
        <v>1506</v>
      </c>
      <c r="C32" s="65"/>
      <c r="D32" s="69">
        <v>0.03</v>
      </c>
    </row>
    <row r="33" spans="1:4" x14ac:dyDescent="0.2">
      <c r="A33" s="64"/>
      <c r="B33" s="65" t="s">
        <v>1507</v>
      </c>
      <c r="C33" s="65"/>
      <c r="D33" s="69">
        <v>0</v>
      </c>
    </row>
    <row r="34" spans="1:4" x14ac:dyDescent="0.2">
      <c r="A34" s="64"/>
      <c r="B34" s="65" t="s">
        <v>1508</v>
      </c>
      <c r="C34" s="65"/>
      <c r="D34" s="69">
        <v>4.4999999999999998E-2</v>
      </c>
    </row>
    <row r="35" spans="1:4" x14ac:dyDescent="0.2">
      <c r="A35" s="64"/>
      <c r="B35" s="215" t="s">
        <v>1509</v>
      </c>
      <c r="C35" s="215"/>
      <c r="D35" s="70">
        <f>D31+D32+D33+D34</f>
        <v>8.1499999999999989E-2</v>
      </c>
    </row>
    <row r="36" spans="1:4" x14ac:dyDescent="0.2">
      <c r="A36" s="61"/>
      <c r="B36" s="62" t="s">
        <v>1510</v>
      </c>
      <c r="C36" s="62"/>
      <c r="D36" s="63"/>
    </row>
    <row r="37" spans="1:4" x14ac:dyDescent="0.2">
      <c r="A37" s="64"/>
      <c r="B37" s="65" t="s">
        <v>1511</v>
      </c>
      <c r="C37" s="65"/>
      <c r="D37" s="71">
        <v>8.5000000000000006E-3</v>
      </c>
    </row>
    <row r="38" spans="1:4" x14ac:dyDescent="0.2">
      <c r="A38" s="64"/>
      <c r="B38" s="65" t="s">
        <v>1512</v>
      </c>
      <c r="C38" s="65"/>
      <c r="D38" s="69">
        <v>4.7999999999999996E-3</v>
      </c>
    </row>
    <row r="39" spans="1:4" x14ac:dyDescent="0.2">
      <c r="A39" s="64"/>
      <c r="B39" s="65" t="s">
        <v>1513</v>
      </c>
      <c r="C39" s="65"/>
      <c r="D39" s="69">
        <v>8.5000000000000006E-3</v>
      </c>
    </row>
    <row r="40" spans="1:4" x14ac:dyDescent="0.2">
      <c r="A40" s="64"/>
      <c r="B40" s="65" t="s">
        <v>1514</v>
      </c>
      <c r="C40" s="65"/>
      <c r="D40" s="69"/>
    </row>
    <row r="41" spans="1:4" x14ac:dyDescent="0.2">
      <c r="A41" s="216" t="s">
        <v>1515</v>
      </c>
      <c r="B41" s="217"/>
      <c r="C41" s="217"/>
      <c r="D41" s="70">
        <f>SUM(((1+D25+D38+D39+D40)*(1+D37)*(1+D28)))/(1-D35)-(1)</f>
        <v>0.18675375297223695</v>
      </c>
    </row>
    <row r="42" spans="1:4" x14ac:dyDescent="0.2">
      <c r="A42" s="72"/>
      <c r="B42" s="46"/>
      <c r="C42" s="46"/>
      <c r="D42" s="46"/>
    </row>
    <row r="43" spans="1:4" x14ac:dyDescent="0.2">
      <c r="A43" s="72"/>
      <c r="B43" s="46"/>
      <c r="C43" s="46"/>
      <c r="D43" s="46"/>
    </row>
    <row r="44" spans="1:4" x14ac:dyDescent="0.2">
      <c r="A44" s="72"/>
      <c r="B44" s="46"/>
      <c r="C44" s="46"/>
      <c r="D44" s="46"/>
    </row>
    <row r="45" spans="1:4" x14ac:dyDescent="0.2">
      <c r="A45" s="72"/>
      <c r="B45" s="46"/>
      <c r="C45" s="46"/>
      <c r="D45" s="46"/>
    </row>
    <row r="46" spans="1:4" x14ac:dyDescent="0.2">
      <c r="A46" s="72"/>
      <c r="B46" s="46"/>
      <c r="C46" s="46"/>
      <c r="D46" s="46"/>
    </row>
    <row r="47" spans="1:4" x14ac:dyDescent="0.2">
      <c r="A47" s="72"/>
      <c r="B47" s="46"/>
      <c r="C47" s="46"/>
      <c r="D47" s="46"/>
    </row>
    <row r="48" spans="1:4" x14ac:dyDescent="0.2">
      <c r="A48" s="72"/>
      <c r="B48" s="46"/>
      <c r="C48" s="46"/>
      <c r="D48" s="46"/>
    </row>
    <row r="49" spans="1:4" x14ac:dyDescent="0.2">
      <c r="A49" s="72"/>
      <c r="B49" s="46"/>
      <c r="C49" s="46"/>
      <c r="D49" s="46"/>
    </row>
    <row r="50" spans="1:4" x14ac:dyDescent="0.2">
      <c r="A50" s="72"/>
      <c r="B50" s="46"/>
      <c r="C50" s="46"/>
      <c r="D50" s="46"/>
    </row>
    <row r="51" spans="1:4" x14ac:dyDescent="0.2">
      <c r="A51" s="72"/>
      <c r="B51" s="46"/>
      <c r="C51" s="46"/>
      <c r="D51" s="46"/>
    </row>
    <row r="52" spans="1:4" x14ac:dyDescent="0.2">
      <c r="A52" s="72"/>
      <c r="B52" s="46"/>
      <c r="C52" s="46"/>
      <c r="D52" s="46"/>
    </row>
    <row r="53" spans="1:4" x14ac:dyDescent="0.2">
      <c r="A53" s="72"/>
      <c r="B53" s="46"/>
      <c r="C53" s="46"/>
      <c r="D53" s="46"/>
    </row>
    <row r="54" spans="1:4" x14ac:dyDescent="0.2">
      <c r="A54" s="72"/>
      <c r="B54" s="46"/>
      <c r="C54" s="46"/>
      <c r="D54" s="46"/>
    </row>
    <row r="55" spans="1:4" x14ac:dyDescent="0.2">
      <c r="A55" s="72"/>
      <c r="B55" s="46"/>
      <c r="C55" s="46"/>
      <c r="D55" s="46"/>
    </row>
    <row r="56" spans="1:4" x14ac:dyDescent="0.2">
      <c r="A56" s="72"/>
      <c r="B56" s="46"/>
      <c r="C56" s="46"/>
      <c r="D56" s="46"/>
    </row>
    <row r="57" spans="1:4" x14ac:dyDescent="0.2">
      <c r="A57" s="72"/>
      <c r="B57" s="46"/>
      <c r="C57" s="46"/>
      <c r="D57" s="46"/>
    </row>
    <row r="58" spans="1:4" x14ac:dyDescent="0.2">
      <c r="A58" s="72"/>
      <c r="B58" s="46"/>
      <c r="C58" s="46"/>
      <c r="D58" s="46"/>
    </row>
    <row r="59" spans="1:4" x14ac:dyDescent="0.2">
      <c r="A59" s="72"/>
      <c r="B59" s="46"/>
      <c r="C59" s="46"/>
      <c r="D59" s="46"/>
    </row>
    <row r="60" spans="1:4" x14ac:dyDescent="0.2">
      <c r="A60" s="72"/>
      <c r="B60" s="46"/>
      <c r="C60" s="46"/>
      <c r="D60" s="46"/>
    </row>
    <row r="61" spans="1:4" x14ac:dyDescent="0.2">
      <c r="A61" s="72"/>
      <c r="B61" s="46"/>
      <c r="C61" s="46"/>
      <c r="D61" s="46"/>
    </row>
    <row r="62" spans="1:4" x14ac:dyDescent="0.2">
      <c r="A62" s="72"/>
      <c r="B62" s="46"/>
      <c r="C62" s="46"/>
      <c r="D62" s="46"/>
    </row>
    <row r="63" spans="1:4" x14ac:dyDescent="0.2">
      <c r="A63" s="72"/>
      <c r="B63" s="46"/>
      <c r="C63" s="46"/>
      <c r="D63" s="46"/>
    </row>
  </sheetData>
  <mergeCells count="11">
    <mergeCell ref="B23:C23"/>
    <mergeCell ref="B26:C26"/>
    <mergeCell ref="B29:C29"/>
    <mergeCell ref="B35:C35"/>
    <mergeCell ref="A41:C41"/>
    <mergeCell ref="A11:D11"/>
    <mergeCell ref="A3:D3"/>
    <mergeCell ref="A4:D4"/>
    <mergeCell ref="A8:D8"/>
    <mergeCell ref="A9:D9"/>
    <mergeCell ref="A10:D1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view="pageBreakPreview" zoomScaleNormal="100" zoomScaleSheetLayoutView="100" workbookViewId="0"/>
  </sheetViews>
  <sheetFormatPr defaultRowHeight="15" x14ac:dyDescent="0.2"/>
  <cols>
    <col min="1" max="1" width="11.625" style="93" customWidth="1"/>
    <col min="2" max="2" width="9.625" style="94" customWidth="1"/>
    <col min="3" max="3" width="14.625" style="94" customWidth="1"/>
    <col min="4" max="4" width="15.125" style="94" customWidth="1"/>
    <col min="5" max="5" width="11.5" style="94" customWidth="1"/>
    <col min="6" max="6" width="14.375" style="93" bestFit="1" customWidth="1"/>
    <col min="7" max="7" width="18.5" style="93" bestFit="1" customWidth="1"/>
  </cols>
  <sheetData>
    <row r="3" spans="1:7" x14ac:dyDescent="0.2">
      <c r="A3" s="242" t="s">
        <v>1517</v>
      </c>
      <c r="B3" s="242"/>
      <c r="C3" s="242"/>
      <c r="D3" s="242"/>
      <c r="E3" s="242"/>
      <c r="F3" s="242"/>
      <c r="G3" s="242"/>
    </row>
    <row r="4" spans="1:7" x14ac:dyDescent="0.2">
      <c r="A4" s="243" t="s">
        <v>1518</v>
      </c>
      <c r="B4" s="243"/>
      <c r="C4" s="243"/>
      <c r="D4" s="243"/>
      <c r="E4" s="243"/>
      <c r="F4" s="243"/>
      <c r="G4" s="243"/>
    </row>
    <row r="5" spans="1:7" x14ac:dyDescent="0.2">
      <c r="A5" s="75"/>
      <c r="B5" s="76"/>
      <c r="C5" s="76"/>
      <c r="D5" s="76"/>
      <c r="E5" s="76"/>
      <c r="F5" s="75"/>
      <c r="G5" s="75"/>
    </row>
    <row r="6" spans="1:7" ht="15.75" thickBot="1" x14ac:dyDescent="0.25">
      <c r="A6" s="76" t="s">
        <v>1519</v>
      </c>
      <c r="B6" s="76"/>
      <c r="C6" s="76"/>
      <c r="D6" s="76"/>
      <c r="E6" s="244"/>
      <c r="F6" s="244"/>
      <c r="G6" s="77"/>
    </row>
    <row r="7" spans="1:7" x14ac:dyDescent="0.2">
      <c r="A7" s="228" t="s">
        <v>1520</v>
      </c>
      <c r="B7" s="229"/>
      <c r="C7" s="229"/>
      <c r="D7" s="229"/>
      <c r="E7" s="229"/>
      <c r="F7" s="229"/>
      <c r="G7" s="245"/>
    </row>
    <row r="8" spans="1:7" ht="15.75" thickBot="1" x14ac:dyDescent="0.25">
      <c r="A8" s="78" t="s">
        <v>1521</v>
      </c>
      <c r="B8" s="246" t="s">
        <v>1436</v>
      </c>
      <c r="C8" s="247"/>
      <c r="D8" s="247"/>
      <c r="E8" s="248"/>
      <c r="F8" s="79" t="s">
        <v>1522</v>
      </c>
      <c r="G8" s="80" t="s">
        <v>1523</v>
      </c>
    </row>
    <row r="9" spans="1:7" ht="15.75" thickBot="1" x14ac:dyDescent="0.25">
      <c r="A9" s="230" t="s">
        <v>1524</v>
      </c>
      <c r="B9" s="231"/>
      <c r="C9" s="231"/>
      <c r="D9" s="231"/>
      <c r="E9" s="231"/>
      <c r="F9" s="231"/>
      <c r="G9" s="232"/>
    </row>
    <row r="10" spans="1:7" x14ac:dyDescent="0.2">
      <c r="A10" s="81" t="s">
        <v>1525</v>
      </c>
      <c r="B10" s="241" t="s">
        <v>1526</v>
      </c>
      <c r="C10" s="241"/>
      <c r="D10" s="241"/>
      <c r="E10" s="241"/>
      <c r="F10" s="82">
        <v>0</v>
      </c>
      <c r="G10" s="82">
        <v>0</v>
      </c>
    </row>
    <row r="11" spans="1:7" x14ac:dyDescent="0.2">
      <c r="A11" s="83" t="s">
        <v>1527</v>
      </c>
      <c r="B11" s="233" t="s">
        <v>1528</v>
      </c>
      <c r="C11" s="233"/>
      <c r="D11" s="233"/>
      <c r="E11" s="233"/>
      <c r="F11" s="82">
        <v>1.5</v>
      </c>
      <c r="G11" s="82">
        <v>1.5</v>
      </c>
    </row>
    <row r="12" spans="1:7" x14ac:dyDescent="0.2">
      <c r="A12" s="83" t="s">
        <v>1529</v>
      </c>
      <c r="B12" s="233" t="s">
        <v>1530</v>
      </c>
      <c r="C12" s="233"/>
      <c r="D12" s="233"/>
      <c r="E12" s="233"/>
      <c r="F12" s="82">
        <v>1</v>
      </c>
      <c r="G12" s="82">
        <v>1</v>
      </c>
    </row>
    <row r="13" spans="1:7" x14ac:dyDescent="0.2">
      <c r="A13" s="83" t="s">
        <v>1531</v>
      </c>
      <c r="B13" s="233" t="s">
        <v>1532</v>
      </c>
      <c r="C13" s="233"/>
      <c r="D13" s="233"/>
      <c r="E13" s="233"/>
      <c r="F13" s="82">
        <v>0.2</v>
      </c>
      <c r="G13" s="82">
        <v>0.2</v>
      </c>
    </row>
    <row r="14" spans="1:7" x14ac:dyDescent="0.2">
      <c r="A14" s="83" t="s">
        <v>1533</v>
      </c>
      <c r="B14" s="233" t="s">
        <v>1534</v>
      </c>
      <c r="C14" s="233"/>
      <c r="D14" s="233"/>
      <c r="E14" s="233"/>
      <c r="F14" s="82">
        <v>0.6</v>
      </c>
      <c r="G14" s="82">
        <v>0.6</v>
      </c>
    </row>
    <row r="15" spans="1:7" x14ac:dyDescent="0.2">
      <c r="A15" s="83" t="s">
        <v>1535</v>
      </c>
      <c r="B15" s="233" t="s">
        <v>1536</v>
      </c>
      <c r="C15" s="233"/>
      <c r="D15" s="233"/>
      <c r="E15" s="233"/>
      <c r="F15" s="82">
        <v>2.5</v>
      </c>
      <c r="G15" s="82">
        <v>2.5</v>
      </c>
    </row>
    <row r="16" spans="1:7" x14ac:dyDescent="0.2">
      <c r="A16" s="83" t="s">
        <v>1537</v>
      </c>
      <c r="B16" s="233" t="s">
        <v>1538</v>
      </c>
      <c r="C16" s="233"/>
      <c r="D16" s="233"/>
      <c r="E16" s="233"/>
      <c r="F16" s="82">
        <v>3</v>
      </c>
      <c r="G16" s="82">
        <v>3</v>
      </c>
    </row>
    <row r="17" spans="1:7" x14ac:dyDescent="0.2">
      <c r="A17" s="83" t="s">
        <v>1539</v>
      </c>
      <c r="B17" s="233" t="s">
        <v>1540</v>
      </c>
      <c r="C17" s="233"/>
      <c r="D17" s="233"/>
      <c r="E17" s="233"/>
      <c r="F17" s="82">
        <v>8</v>
      </c>
      <c r="G17" s="82">
        <v>8</v>
      </c>
    </row>
    <row r="18" spans="1:7" ht="15.75" thickBot="1" x14ac:dyDescent="0.25">
      <c r="A18" s="84" t="s">
        <v>1541</v>
      </c>
      <c r="B18" s="234" t="s">
        <v>1542</v>
      </c>
      <c r="C18" s="234"/>
      <c r="D18" s="234"/>
      <c r="E18" s="234"/>
      <c r="F18" s="82">
        <v>0</v>
      </c>
      <c r="G18" s="82">
        <v>0</v>
      </c>
    </row>
    <row r="19" spans="1:7" ht="15.75" thickBot="1" x14ac:dyDescent="0.25">
      <c r="A19" s="85" t="s">
        <v>1543</v>
      </c>
      <c r="B19" s="238" t="s">
        <v>1544</v>
      </c>
      <c r="C19" s="239"/>
      <c r="D19" s="239"/>
      <c r="E19" s="240"/>
      <c r="F19" s="86">
        <f>SUM(F10:F18)</f>
        <v>16.8</v>
      </c>
      <c r="G19" s="86">
        <f>SUM(G10:G18)</f>
        <v>16.8</v>
      </c>
    </row>
    <row r="20" spans="1:7" thickBot="1" x14ac:dyDescent="0.25">
      <c r="A20" s="87"/>
      <c r="B20" s="87"/>
      <c r="C20" s="87"/>
      <c r="D20" s="87"/>
      <c r="E20" s="87"/>
      <c r="F20" s="87"/>
      <c r="G20" s="87"/>
    </row>
    <row r="21" spans="1:7" ht="15.75" thickBot="1" x14ac:dyDescent="0.25">
      <c r="A21" s="230" t="s">
        <v>1545</v>
      </c>
      <c r="B21" s="231"/>
      <c r="C21" s="231"/>
      <c r="D21" s="231"/>
      <c r="E21" s="231"/>
      <c r="F21" s="231"/>
      <c r="G21" s="232"/>
    </row>
    <row r="22" spans="1:7" x14ac:dyDescent="0.2">
      <c r="A22" s="81" t="s">
        <v>1546</v>
      </c>
      <c r="B22" s="241" t="s">
        <v>1547</v>
      </c>
      <c r="C22" s="241"/>
      <c r="D22" s="241"/>
      <c r="E22" s="241"/>
      <c r="F22" s="82">
        <v>17.82</v>
      </c>
      <c r="G22" s="82">
        <v>0</v>
      </c>
    </row>
    <row r="23" spans="1:7" x14ac:dyDescent="0.2">
      <c r="A23" s="81" t="s">
        <v>1548</v>
      </c>
      <c r="B23" s="233" t="s">
        <v>1549</v>
      </c>
      <c r="C23" s="233"/>
      <c r="D23" s="233"/>
      <c r="E23" s="233"/>
      <c r="F23" s="82">
        <v>3.95</v>
      </c>
      <c r="G23" s="82">
        <v>0</v>
      </c>
    </row>
    <row r="24" spans="1:7" x14ac:dyDescent="0.2">
      <c r="A24" s="81" t="s">
        <v>1550</v>
      </c>
      <c r="B24" s="233" t="s">
        <v>1551</v>
      </c>
      <c r="C24" s="233"/>
      <c r="D24" s="233"/>
      <c r="E24" s="233"/>
      <c r="F24" s="82">
        <v>0.87</v>
      </c>
      <c r="G24" s="82">
        <v>0.67</v>
      </c>
    </row>
    <row r="25" spans="1:7" x14ac:dyDescent="0.2">
      <c r="A25" s="81" t="s">
        <v>1552</v>
      </c>
      <c r="B25" s="233" t="s">
        <v>1553</v>
      </c>
      <c r="C25" s="233"/>
      <c r="D25" s="233"/>
      <c r="E25" s="233"/>
      <c r="F25" s="82">
        <v>10.76</v>
      </c>
      <c r="G25" s="82">
        <v>8.33</v>
      </c>
    </row>
    <row r="26" spans="1:7" x14ac:dyDescent="0.2">
      <c r="A26" s="81" t="s">
        <v>1554</v>
      </c>
      <c r="B26" s="233" t="s">
        <v>1555</v>
      </c>
      <c r="C26" s="233"/>
      <c r="D26" s="233"/>
      <c r="E26" s="233"/>
      <c r="F26" s="82">
        <v>7.0000000000000007E-2</v>
      </c>
      <c r="G26" s="82">
        <v>0.06</v>
      </c>
    </row>
    <row r="27" spans="1:7" x14ac:dyDescent="0.2">
      <c r="A27" s="81" t="s">
        <v>1556</v>
      </c>
      <c r="B27" s="233" t="s">
        <v>1557</v>
      </c>
      <c r="C27" s="233"/>
      <c r="D27" s="233"/>
      <c r="E27" s="233"/>
      <c r="F27" s="82">
        <v>0.72</v>
      </c>
      <c r="G27" s="82">
        <v>0.56000000000000005</v>
      </c>
    </row>
    <row r="28" spans="1:7" x14ac:dyDescent="0.2">
      <c r="A28" s="81" t="s">
        <v>1558</v>
      </c>
      <c r="B28" s="233" t="s">
        <v>1559</v>
      </c>
      <c r="C28" s="233"/>
      <c r="D28" s="233"/>
      <c r="E28" s="233"/>
      <c r="F28" s="82">
        <v>1.1599999999999999</v>
      </c>
      <c r="G28" s="82">
        <v>0</v>
      </c>
    </row>
    <row r="29" spans="1:7" x14ac:dyDescent="0.2">
      <c r="A29" s="81" t="s">
        <v>1560</v>
      </c>
      <c r="B29" s="233" t="s">
        <v>1561</v>
      </c>
      <c r="C29" s="233"/>
      <c r="D29" s="233"/>
      <c r="E29" s="233"/>
      <c r="F29" s="82">
        <v>0.11</v>
      </c>
      <c r="G29" s="82">
        <v>0.08</v>
      </c>
    </row>
    <row r="30" spans="1:7" x14ac:dyDescent="0.2">
      <c r="A30" s="81" t="s">
        <v>1562</v>
      </c>
      <c r="B30" s="233" t="s">
        <v>1563</v>
      </c>
      <c r="C30" s="233"/>
      <c r="D30" s="233"/>
      <c r="E30" s="233"/>
      <c r="F30" s="82">
        <v>8.35</v>
      </c>
      <c r="G30" s="82">
        <v>6.47</v>
      </c>
    </row>
    <row r="31" spans="1:7" ht="15.75" thickBot="1" x14ac:dyDescent="0.25">
      <c r="A31" s="81" t="s">
        <v>1564</v>
      </c>
      <c r="B31" s="234" t="s">
        <v>1565</v>
      </c>
      <c r="C31" s="234"/>
      <c r="D31" s="234"/>
      <c r="E31" s="234"/>
      <c r="F31" s="82">
        <v>0.03</v>
      </c>
      <c r="G31" s="82">
        <v>0.03</v>
      </c>
    </row>
    <row r="32" spans="1:7" ht="15.75" thickBot="1" x14ac:dyDescent="0.25">
      <c r="A32" s="85" t="s">
        <v>1566</v>
      </c>
      <c r="B32" s="222" t="s">
        <v>1567</v>
      </c>
      <c r="C32" s="223"/>
      <c r="D32" s="223"/>
      <c r="E32" s="224"/>
      <c r="F32" s="86">
        <f>SUM(F22:F31)</f>
        <v>43.839999999999996</v>
      </c>
      <c r="G32" s="86">
        <f>SUM(G22:G31)</f>
        <v>16.200000000000003</v>
      </c>
    </row>
    <row r="33" spans="1:7" thickBot="1" x14ac:dyDescent="0.25">
      <c r="A33" s="87"/>
      <c r="B33" s="87"/>
      <c r="C33" s="87"/>
      <c r="D33" s="87"/>
      <c r="E33" s="87"/>
      <c r="F33" s="87"/>
      <c r="G33" s="87"/>
    </row>
    <row r="34" spans="1:7" ht="15.75" thickBot="1" x14ac:dyDescent="0.25">
      <c r="A34" s="230" t="s">
        <v>1568</v>
      </c>
      <c r="B34" s="231"/>
      <c r="C34" s="231"/>
      <c r="D34" s="231"/>
      <c r="E34" s="231"/>
      <c r="F34" s="231"/>
      <c r="G34" s="232"/>
    </row>
    <row r="35" spans="1:7" x14ac:dyDescent="0.2">
      <c r="A35" s="81" t="s">
        <v>1569</v>
      </c>
      <c r="B35" s="235" t="s">
        <v>1570</v>
      </c>
      <c r="C35" s="236"/>
      <c r="D35" s="236"/>
      <c r="E35" s="237"/>
      <c r="F35" s="82">
        <v>5.2</v>
      </c>
      <c r="G35" s="82">
        <v>4.03</v>
      </c>
    </row>
    <row r="36" spans="1:7" x14ac:dyDescent="0.2">
      <c r="A36" s="81" t="s">
        <v>1571</v>
      </c>
      <c r="B36" s="233" t="s">
        <v>1572</v>
      </c>
      <c r="C36" s="233"/>
      <c r="D36" s="233"/>
      <c r="E36" s="233"/>
      <c r="F36" s="82">
        <v>0.12</v>
      </c>
      <c r="G36" s="82">
        <v>0.09</v>
      </c>
    </row>
    <row r="37" spans="1:7" x14ac:dyDescent="0.2">
      <c r="A37" s="81" t="s">
        <v>1573</v>
      </c>
      <c r="B37" s="233" t="s">
        <v>1574</v>
      </c>
      <c r="C37" s="233"/>
      <c r="D37" s="233"/>
      <c r="E37" s="233"/>
      <c r="F37" s="82">
        <v>5.26</v>
      </c>
      <c r="G37" s="82">
        <v>4.07</v>
      </c>
    </row>
    <row r="38" spans="1:7" x14ac:dyDescent="0.2">
      <c r="A38" s="81" t="s">
        <v>1575</v>
      </c>
      <c r="B38" s="233" t="s">
        <v>1576</v>
      </c>
      <c r="C38" s="233"/>
      <c r="D38" s="233"/>
      <c r="E38" s="233"/>
      <c r="F38" s="82">
        <v>3.9</v>
      </c>
      <c r="G38" s="82">
        <v>3.02</v>
      </c>
    </row>
    <row r="39" spans="1:7" ht="15.75" thickBot="1" x14ac:dyDescent="0.25">
      <c r="A39" s="81" t="s">
        <v>1577</v>
      </c>
      <c r="B39" s="233" t="s">
        <v>1578</v>
      </c>
      <c r="C39" s="233"/>
      <c r="D39" s="233"/>
      <c r="E39" s="233"/>
      <c r="F39" s="82">
        <v>0.44</v>
      </c>
      <c r="G39" s="82">
        <v>0.34</v>
      </c>
    </row>
    <row r="40" spans="1:7" ht="15.75" thickBot="1" x14ac:dyDescent="0.25">
      <c r="A40" s="85" t="s">
        <v>1579</v>
      </c>
      <c r="B40" s="222" t="s">
        <v>1580</v>
      </c>
      <c r="C40" s="223"/>
      <c r="D40" s="223"/>
      <c r="E40" s="224"/>
      <c r="F40" s="86">
        <f>SUM(F35:F39)</f>
        <v>14.92</v>
      </c>
      <c r="G40" s="86">
        <f>SUM(G35:G39)</f>
        <v>11.55</v>
      </c>
    </row>
    <row r="41" spans="1:7" thickBot="1" x14ac:dyDescent="0.25">
      <c r="A41" s="87"/>
      <c r="B41" s="87"/>
      <c r="C41" s="87"/>
      <c r="D41" s="87"/>
      <c r="E41" s="87"/>
      <c r="F41" s="87"/>
      <c r="G41" s="87"/>
    </row>
    <row r="42" spans="1:7" ht="15.75" thickBot="1" x14ac:dyDescent="0.25">
      <c r="A42" s="230" t="s">
        <v>1581</v>
      </c>
      <c r="B42" s="231"/>
      <c r="C42" s="231"/>
      <c r="D42" s="231"/>
      <c r="E42" s="231"/>
      <c r="F42" s="231"/>
      <c r="G42" s="232"/>
    </row>
    <row r="43" spans="1:7" x14ac:dyDescent="0.2">
      <c r="A43" s="88" t="s">
        <v>1582</v>
      </c>
      <c r="B43" s="218" t="s">
        <v>1583</v>
      </c>
      <c r="C43" s="218"/>
      <c r="D43" s="218"/>
      <c r="E43" s="218"/>
      <c r="F43" s="89">
        <v>7.37</v>
      </c>
      <c r="G43" s="90">
        <v>2.72</v>
      </c>
    </row>
    <row r="44" spans="1:7" ht="15.75" thickBot="1" x14ac:dyDescent="0.25">
      <c r="A44" s="84" t="s">
        <v>1584</v>
      </c>
      <c r="B44" s="219" t="s">
        <v>1585</v>
      </c>
      <c r="C44" s="220"/>
      <c r="D44" s="220"/>
      <c r="E44" s="221"/>
      <c r="F44" s="82">
        <v>0.44</v>
      </c>
      <c r="G44" s="82">
        <v>0.34</v>
      </c>
    </row>
    <row r="45" spans="1:7" ht="15.75" thickBot="1" x14ac:dyDescent="0.25">
      <c r="A45" s="85" t="s">
        <v>1586</v>
      </c>
      <c r="B45" s="222" t="s">
        <v>1587</v>
      </c>
      <c r="C45" s="223"/>
      <c r="D45" s="223"/>
      <c r="E45" s="224"/>
      <c r="F45" s="91">
        <f>SUM(F43:F44)</f>
        <v>7.8100000000000005</v>
      </c>
      <c r="G45" s="91">
        <f>SUM(G43:G44)</f>
        <v>3.06</v>
      </c>
    </row>
    <row r="46" spans="1:7" thickBot="1" x14ac:dyDescent="0.25">
      <c r="A46" s="87"/>
      <c r="B46" s="87"/>
      <c r="C46" s="87"/>
      <c r="D46" s="87"/>
      <c r="E46" s="87"/>
      <c r="F46" s="87"/>
      <c r="G46" s="87"/>
    </row>
    <row r="47" spans="1:7" ht="15.75" thickBot="1" x14ac:dyDescent="0.25">
      <c r="A47" s="225" t="s">
        <v>1588</v>
      </c>
      <c r="B47" s="226"/>
      <c r="C47" s="226"/>
      <c r="D47" s="226"/>
      <c r="E47" s="226"/>
      <c r="F47" s="226"/>
      <c r="G47" s="227"/>
    </row>
    <row r="48" spans="1:7" thickBot="1" x14ac:dyDescent="0.25">
      <c r="A48" s="87"/>
      <c r="B48" s="87"/>
      <c r="C48" s="87"/>
      <c r="D48" s="87"/>
      <c r="E48" s="87"/>
      <c r="F48" s="87"/>
      <c r="G48" s="87"/>
    </row>
    <row r="49" spans="1:7" ht="15.75" thickBot="1" x14ac:dyDescent="0.25">
      <c r="A49" s="228" t="s">
        <v>1589</v>
      </c>
      <c r="B49" s="229"/>
      <c r="C49" s="229"/>
      <c r="D49" s="229"/>
      <c r="E49" s="229"/>
      <c r="F49" s="92">
        <f>SUM(F45+F40+F32+F19)</f>
        <v>83.36999999999999</v>
      </c>
      <c r="G49" s="92">
        <f>SUM(G45+G40+G32+G19)</f>
        <v>47.61</v>
      </c>
    </row>
  </sheetData>
  <mergeCells count="41">
    <mergeCell ref="B15:E15"/>
    <mergeCell ref="A3:G3"/>
    <mergeCell ref="A4:G4"/>
    <mergeCell ref="E6:F6"/>
    <mergeCell ref="A7:G7"/>
    <mergeCell ref="B8:E8"/>
    <mergeCell ref="A9:G9"/>
    <mergeCell ref="B10:E10"/>
    <mergeCell ref="B11:E11"/>
    <mergeCell ref="B12:E12"/>
    <mergeCell ref="B13:E13"/>
    <mergeCell ref="B14:E14"/>
    <mergeCell ref="B28:E28"/>
    <mergeCell ref="B16:E16"/>
    <mergeCell ref="B17:E17"/>
    <mergeCell ref="B18:E18"/>
    <mergeCell ref="B19:E19"/>
    <mergeCell ref="A21:G21"/>
    <mergeCell ref="B22:E22"/>
    <mergeCell ref="B23:E23"/>
    <mergeCell ref="B24:E24"/>
    <mergeCell ref="B25:E25"/>
    <mergeCell ref="B26:E26"/>
    <mergeCell ref="B27:E27"/>
    <mergeCell ref="A42:G42"/>
    <mergeCell ref="B29:E29"/>
    <mergeCell ref="B30:E30"/>
    <mergeCell ref="B31:E31"/>
    <mergeCell ref="B32:E32"/>
    <mergeCell ref="A34:G34"/>
    <mergeCell ref="B35:E35"/>
    <mergeCell ref="B36:E36"/>
    <mergeCell ref="B37:E37"/>
    <mergeCell ref="B38:E38"/>
    <mergeCell ref="B39:E39"/>
    <mergeCell ref="B40:E40"/>
    <mergeCell ref="B43:E43"/>
    <mergeCell ref="B44:E44"/>
    <mergeCell ref="B45:E45"/>
    <mergeCell ref="A47:G47"/>
    <mergeCell ref="A49:E49"/>
  </mergeCells>
  <printOptions horizontalCentered="1"/>
  <pageMargins left="0.19685039370078741" right="0.19685039370078741" top="1.1811023622047245" bottom="0.59055118110236227" header="0" footer="0.31496062992125984"/>
  <pageSetup paperSize="9" scale="90" orientation="portrait" horizontalDpi="0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 Sintético</vt:lpstr>
      <vt:lpstr>Cronograma</vt:lpstr>
      <vt:lpstr>BDI REFERENCIAL</vt:lpstr>
      <vt:lpstr>BDI DIFERENCIADO</vt:lpstr>
      <vt:lpstr>ENCARGOS</vt:lpstr>
      <vt:lpstr>'BDI REFERENCIAL'!Area_de_impressao</vt:lpstr>
      <vt:lpstr>'Orçamento Sintético'!Area_de_impressao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Angelo</cp:lastModifiedBy>
  <cp:revision>0</cp:revision>
  <cp:lastPrinted>2022-02-17T20:26:01Z</cp:lastPrinted>
  <dcterms:created xsi:type="dcterms:W3CDTF">2021-08-23T19:53:09Z</dcterms:created>
  <dcterms:modified xsi:type="dcterms:W3CDTF">2022-02-17T20:26:16Z</dcterms:modified>
</cp:coreProperties>
</file>