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codeName="EstaPastaDeTrabalho" defaultThemeVersion="166925"/>
  <xr:revisionPtr revIDLastSave="0" documentId="8_{B7E18A2B-9CA1-4747-980F-F61866A7016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UDITORIO" sheetId="1" r:id="rId1"/>
    <sheet name="SUGESQ" sheetId="20" r:id="rId2"/>
    <sheet name="CRONOGRAMA" sheetId="9" r:id="rId3"/>
    <sheet name="COMPOSIÇÕES" sheetId="15" r:id="rId4"/>
    <sheet name="BDI" sheetId="1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acl2" localSheetId="4">[1]Insumos!$H$196</definedName>
    <definedName name="__acl2">[1]Insumos!$H$196</definedName>
    <definedName name="__ara20" localSheetId="4">[1]Insumos!$H$609</definedName>
    <definedName name="__ara20">[1]Insumos!$H$609</definedName>
    <definedName name="__bli10" localSheetId="4">[1]Insumos!$H$1154</definedName>
    <definedName name="__bli10">[1]Insumos!$H$1154</definedName>
    <definedName name="__coz75" localSheetId="4">[1]Insumos!$H$991</definedName>
    <definedName name="__coz75">[1]Insumos!$H$991</definedName>
    <definedName name="__cpl6" localSheetId="4">[1]Insumos!$H$759</definedName>
    <definedName name="__cpl6">[1]Insumos!$H$759</definedName>
    <definedName name="__cpz32">NA()</definedName>
    <definedName name="__dge8">[1]Insumos!#REF!</definedName>
    <definedName name="__flp32" localSheetId="4">[1]Insumos!$H$883</definedName>
    <definedName name="__flp32">[1]Insumos!$H$883</definedName>
    <definedName name="__frp1" localSheetId="4">[1]Insumos!$H$263</definedName>
    <definedName name="__frp1">[1]Insumos!$H$263</definedName>
    <definedName name="__imp3" localSheetId="4">[1]Insumos!$H$1194</definedName>
    <definedName name="__imp3">[1]Insumos!$H$1194</definedName>
    <definedName name="__lrc250" localSheetId="4">[1]Insumos!$H$602</definedName>
    <definedName name="__lrc250">[1]Insumos!$H$602</definedName>
    <definedName name="__mfi5" localSheetId="4">[1]Insumos!$H$1133</definedName>
    <definedName name="__mfi5">[1]Insumos!$H$1133</definedName>
    <definedName name="__mud7" localSheetId="4">[1]Insumos!$H$1221</definedName>
    <definedName name="__mud7">[1]Insumos!$H$1221</definedName>
    <definedName name="__pbv40">NA()</definedName>
    <definedName name="__pgt260" localSheetId="4">[1]Insumos!$H$403</definedName>
    <definedName name="__pgt260">[1]Insumos!$H$403</definedName>
    <definedName name="__pgt320" localSheetId="4">[1]Insumos!$H$404</definedName>
    <definedName name="__pgt320">[1]Insumos!$H$404</definedName>
    <definedName name="__qdt60" localSheetId="4">[1]Insumos!$H$570</definedName>
    <definedName name="__qdt60">[1]Insumos!$H$570</definedName>
    <definedName name="__rac24" localSheetId="4">[1]Insumos!$H$767</definedName>
    <definedName name="__rac24">[1]Insumos!$H$767</definedName>
    <definedName name="__rfv310" localSheetId="4">[1]Insumos!$H$877</definedName>
    <definedName name="__rfv310">[1]Insumos!$H$877</definedName>
    <definedName name="__rfz30" localSheetId="4">[1]Insumos!$H$994</definedName>
    <definedName name="__rfz30">[1]Insumos!$H$994</definedName>
    <definedName name="__sfg48" localSheetId="4">[1]Insumos!$H$765</definedName>
    <definedName name="__sfg48">[1]Insumos!$H$765</definedName>
    <definedName name="__spl24" localSheetId="4">[1]Insumos!$H$741</definedName>
    <definedName name="__spl24">[1]Insumos!$H$741</definedName>
    <definedName name="__spl9" localSheetId="4">[1]Insumos!$H$737</definedName>
    <definedName name="__spl9">[1]Insumos!$H$737</definedName>
    <definedName name="__tjc14">NA()</definedName>
    <definedName name="__tjv1" localSheetId="4">[1]Insumos!$H$67</definedName>
    <definedName name="__tjv1">[1]Insumos!$H$67</definedName>
    <definedName name="__xlfn_COUNTIFS">NA()</definedName>
    <definedName name="__xlfn_CUBESETCOUNT">NA()</definedName>
    <definedName name="__xlnm_Print_Area_1" localSheetId="4">#REF!</definedName>
    <definedName name="__xlnm_Print_Area_1">#REF!</definedName>
    <definedName name="__xlnm_Print_Titles_1" localSheetId="4">#REF!</definedName>
    <definedName name="__xlnm_Print_Titles_1">#REF!</definedName>
    <definedName name="_769_59" localSheetId="4">#REF!</definedName>
    <definedName name="_769_59">#REF!</definedName>
    <definedName name="_aar1" localSheetId="4">[1]Insumos!$H$48</definedName>
    <definedName name="_aar1">[1]Insumos!$H$48</definedName>
    <definedName name="_acd88" localSheetId="4">[1]Insumos!$H$1007</definedName>
    <definedName name="_acd88">[1]Insumos!$H$1007</definedName>
    <definedName name="_acl1" localSheetId="4">[1]Insumos!$H$195</definedName>
    <definedName name="_acl1">[1]Insumos!$H$195</definedName>
    <definedName name="_acl2" localSheetId="4">[1]Insumos!$H$196</definedName>
    <definedName name="_acl2">[1]Insumos!$H$196</definedName>
    <definedName name="_aff50" localSheetId="4">[1]Insumos!$H$128</definedName>
    <definedName name="_aff50">[1]Insumos!$H$128</definedName>
    <definedName name="_aga10">[2]Insumos!$E$55</definedName>
    <definedName name="_aga14">[2]Insumos!$E$56</definedName>
    <definedName name="_ali1">[2]Insumos!$E$147</definedName>
    <definedName name="_ali2">[2]Insumos!$E$148</definedName>
    <definedName name="_ali3">[2]Insumos!$E$149</definedName>
    <definedName name="_ali4">[2]Insumos!$E$150</definedName>
    <definedName name="_ali5">[2]Insumos!$E$151</definedName>
    <definedName name="_ali6">[2]Insumos!$E$152</definedName>
    <definedName name="_ali7">[2]Insumos!$E$153</definedName>
    <definedName name="_amc1">[2]Insumos!$E$117</definedName>
    <definedName name="_amf1">[2]Insumos!$E$115</definedName>
    <definedName name="_amf2">[2]Insumos!$E$116</definedName>
    <definedName name="_ape1" localSheetId="4">[1]Insumos!$H$1052</definedName>
    <definedName name="_ape1">[1]Insumos!$H$1052</definedName>
    <definedName name="_ape2" localSheetId="4">[1]Insumos!$H$1053</definedName>
    <definedName name="_ape2">[1]Insumos!$H$1053</definedName>
    <definedName name="_ara18">[2]Insumos!$E$302</definedName>
    <definedName name="_ara20" localSheetId="4">[1]Insumos!$H$609</definedName>
    <definedName name="_ara20">[1]Insumos!$H$609</definedName>
    <definedName name="_arc12">[2]Insumos!$E$374</definedName>
    <definedName name="_arc15">[2]Insumos!$E$375</definedName>
    <definedName name="_arc18">[2]Insumos!$E$376</definedName>
    <definedName name="_arc21">[2]Insumos!$E$377</definedName>
    <definedName name="_art1">[2]Insumos!$E$651</definedName>
    <definedName name="_art10">[2]Insumos!$E$660</definedName>
    <definedName name="_art11">[2]Insumos!$E$661</definedName>
    <definedName name="_art12">[2]Insumos!$E$662</definedName>
    <definedName name="_art13">[2]Insumos!$E$663</definedName>
    <definedName name="_art14">[2]Insumos!$E$664</definedName>
    <definedName name="_art15">[2]Insumos!$E$665</definedName>
    <definedName name="_art16">[2]Insumos!$E$666</definedName>
    <definedName name="_art17">[2]Insumos!$E$667</definedName>
    <definedName name="_art18">[2]Insumos!$E$668</definedName>
    <definedName name="_art19">[2]Insumos!$E$669</definedName>
    <definedName name="_art2">[2]Insumos!$E$652</definedName>
    <definedName name="_art20">[2]Insumos!$E$670</definedName>
    <definedName name="_art21">[2]Insumos!$E$671</definedName>
    <definedName name="_art22">[2]Insumos!$E$672</definedName>
    <definedName name="_art23">[2]Insumos!$E$673</definedName>
    <definedName name="_art24">[2]Insumos!$E$674</definedName>
    <definedName name="_art25">[2]Insumos!$E$675</definedName>
    <definedName name="_art26">[2]Insumos!$E$676</definedName>
    <definedName name="_art27">[2]Insumos!$E$677</definedName>
    <definedName name="_art28">[2]Insumos!$E$678</definedName>
    <definedName name="_art29">[2]Insumos!$E$679</definedName>
    <definedName name="_art3">[2]Insumos!$E$653</definedName>
    <definedName name="_art30">[2]Insumos!$E$680</definedName>
    <definedName name="_art31">[2]Insumos!$E$681</definedName>
    <definedName name="_art32">[2]Insumos!$E$682</definedName>
    <definedName name="_art4">[2]Insumos!$E$654</definedName>
    <definedName name="_art5">[2]Insumos!$E$655</definedName>
    <definedName name="_art6">[2]Insumos!$E$656</definedName>
    <definedName name="_art7">[2]Insumos!$E$657</definedName>
    <definedName name="_art8">[2]Insumos!$E$658</definedName>
    <definedName name="_art9">[2]Insumos!$E$659</definedName>
    <definedName name="_bbs3" localSheetId="4">[1]Insumos!$H$901</definedName>
    <definedName name="_bbs3">[1]Insumos!$H$901</definedName>
    <definedName name="_bca1">[2]Insumos!$E$366</definedName>
    <definedName name="_bcd88" localSheetId="4">[1]Insumos!$H$1009</definedName>
    <definedName name="_bcd88">[1]Insumos!$H$1009</definedName>
    <definedName name="_bcm1" localSheetId="4">[1]Insumos!$H$1313</definedName>
    <definedName name="_bcm1">[1]Insumos!$H$1313</definedName>
    <definedName name="_bcm2" localSheetId="4">[1]Insumos!$H$1314</definedName>
    <definedName name="_bcm2">[1]Insumos!$H$1314</definedName>
    <definedName name="_bcm3" localSheetId="4">[1]Insumos!$H$1315</definedName>
    <definedName name="_bcm3">[1]Insumos!$H$1315</definedName>
    <definedName name="_bee40" localSheetId="4">[1]Insumos!$H$753</definedName>
    <definedName name="_bee40">[1]Insumos!$H$753</definedName>
    <definedName name="_bee80">[2]Insumos!$E$378</definedName>
    <definedName name="_bli10" localSheetId="4">[1]Insumos!$H$1154</definedName>
    <definedName name="_bli10">[1]Insumos!$H$1154</definedName>
    <definedName name="_bli6" localSheetId="4">[1]Insumos!$H$1152</definedName>
    <definedName name="_bli6">[1]Insumos!$H$1152</definedName>
    <definedName name="_bli8" localSheetId="4">[1]Insumos!$H$1153</definedName>
    <definedName name="_bli8">[1]Insumos!$H$1153</definedName>
    <definedName name="_blq10">[2]Insumos!$E$525</definedName>
    <definedName name="_blq6" localSheetId="4">[1]Insumos!$H$1150</definedName>
    <definedName name="_blq6">[1]Insumos!$H$1150</definedName>
    <definedName name="_bmm1" localSheetId="4">[1]Insumos!$H$1316</definedName>
    <definedName name="_bmm1">[1]Insumos!$H$1316</definedName>
    <definedName name="_bnb1" localSheetId="4">[1]Insumos!$H$1171</definedName>
    <definedName name="_bnb1">[1]Insumos!$H$1171</definedName>
    <definedName name="_bns4" localSheetId="4">[1]Insumos!$H$355</definedName>
    <definedName name="_bns4">[1]Insumos!$H$355</definedName>
    <definedName name="_bns5" localSheetId="4">[1]Insumos!$H$356</definedName>
    <definedName name="_bns5">[1]Insumos!$H$356</definedName>
    <definedName name="_bns6" localSheetId="4">[1]Insumos!$H$357</definedName>
    <definedName name="_bns6">[1]Insumos!$H$357</definedName>
    <definedName name="_bns8" localSheetId="4">[1]Insumos!$H$358</definedName>
    <definedName name="_bns8">[1]Insumos!$H$358</definedName>
    <definedName name="_bop1">[2]Insumos!$E$440</definedName>
    <definedName name="_bop2" localSheetId="4">[1]Insumos!$H$891</definedName>
    <definedName name="_bop2">[1]Insumos!$H$891</definedName>
    <definedName name="_bot1">[2]Insumos!$E$613</definedName>
    <definedName name="_box1">[2]Insumos!$E$610</definedName>
    <definedName name="_bre5040">[2]Insumos!$E$454</definedName>
    <definedName name="_bre7550" localSheetId="4">[1]Insumos!$H$962</definedName>
    <definedName name="_bre7550">[1]Insumos!$H$962</definedName>
    <definedName name="_brt1" localSheetId="4">[1]Insumos!$H$44</definedName>
    <definedName name="_brt1">[1]Insumos!$H$44</definedName>
    <definedName name="_brt2" localSheetId="4">[1]Insumos!$H$45</definedName>
    <definedName name="_brt2">[1]Insumos!$H$45</definedName>
    <definedName name="_bte320" localSheetId="4">[3]Insumos!$F$1407</definedName>
    <definedName name="_bte320">[3]Insumos!$F$1407</definedName>
    <definedName name="_bte580" localSheetId="4">[3]Insumos!$F$1410</definedName>
    <definedName name="_bte580">[3]Insumos!$F$1410</definedName>
    <definedName name="_cab10" localSheetId="4">[1]Insumos!$H$677</definedName>
    <definedName name="_cab10">[1]Insumos!$H$677</definedName>
    <definedName name="_cab16" localSheetId="4">[1]Insumos!$H$678</definedName>
    <definedName name="_cab16">[1]Insumos!$H$678</definedName>
    <definedName name="_cab4">[2]Insumos!$E$345</definedName>
    <definedName name="_cab6" localSheetId="4">[1]Insumos!$H$675</definedName>
    <definedName name="_cab6">[1]Insumos!$H$675</definedName>
    <definedName name="_cab8" localSheetId="4">[1]Insumos!$H$676</definedName>
    <definedName name="_cab8">[1]Insumos!$H$676</definedName>
    <definedName name="_cac10">[2]Insumos!$E$508</definedName>
    <definedName name="_cac12">[2]Insumos!$E$507</definedName>
    <definedName name="_cac15">[2]Insumos!$E$509</definedName>
    <definedName name="_cac18">[2]Insumos!$E$510</definedName>
    <definedName name="_cac21">[2]Insumos!$E$511</definedName>
    <definedName name="_cac24" localSheetId="4">[1]Insumos!$H$1114</definedName>
    <definedName name="_cac24">[1]Insumos!$H$1114</definedName>
    <definedName name="_cac9" localSheetId="4">[1]Insumos!$H$1108</definedName>
    <definedName name="_cac9">[1]Insumos!$H$1108</definedName>
    <definedName name="_caf14" localSheetId="4">[1]Insumos!$H$151</definedName>
    <definedName name="_caf14">[1]Insumos!$H$151</definedName>
    <definedName name="_cag06" localSheetId="4">[1]Insumos!$H$156</definedName>
    <definedName name="_cag06">[1]Insumos!$H$156</definedName>
    <definedName name="_cag11" localSheetId="4">[1]Insumos!$H$155</definedName>
    <definedName name="_cag11">[1]Insumos!$H$155</definedName>
    <definedName name="_cag12" localSheetId="4">[1]Insumos!$H$154</definedName>
    <definedName name="_cag12">[1]Insumos!$H$154</definedName>
    <definedName name="_cag13" localSheetId="4">[1]Insumos!$H$153</definedName>
    <definedName name="_cag13">[1]Insumos!$H$153</definedName>
    <definedName name="_cag14" localSheetId="4">[1]Insumos!$H$152</definedName>
    <definedName name="_cag14">[1]Insumos!$H$152</definedName>
    <definedName name="_cap17" localSheetId="4">[1]Insumos!$H$873</definedName>
    <definedName name="_cap17">[1]Insumos!$H$873</definedName>
    <definedName name="_cap20">[2]Insumos!$E$432</definedName>
    <definedName name="_cap50">[2]Insumos!$E$433</definedName>
    <definedName name="_cap75" localSheetId="4">[1]Insumos!$H$874</definedName>
    <definedName name="_cap75">[1]Insumos!$H$874</definedName>
    <definedName name="_cce50_4_" localSheetId="4">[1]Insumos!$H$669</definedName>
    <definedName name="_cce50_4_">[1]Insumos!$H$669</definedName>
    <definedName name="_cce50_6_" localSheetId="4">[1]Insumos!$H$670</definedName>
    <definedName name="_cce50_6_">[1]Insumos!$H$670</definedName>
    <definedName name="_cci50_2_" localSheetId="4">[1]Insumos!$H$673</definedName>
    <definedName name="_cci50_2_">[1]Insumos!$H$673</definedName>
    <definedName name="_ccn16" localSheetId="4">[1]Insumos!$H$681</definedName>
    <definedName name="_ccn16">[1]Insumos!$H$681</definedName>
    <definedName name="_ccn25" localSheetId="4">[1]Insumos!$H$682</definedName>
    <definedName name="_ccn25">[1]Insumos!$H$682</definedName>
    <definedName name="_ccn35" localSheetId="4">[1]Insumos!$H$683</definedName>
    <definedName name="_ccn35">[1]Insumos!$H$683</definedName>
    <definedName name="_ccn50" localSheetId="4">[1]Insumos!$H$684</definedName>
    <definedName name="_ccn50">[1]Insumos!$H$684</definedName>
    <definedName name="_ccp18" localSheetId="4">[1]Insumos!$H$282</definedName>
    <definedName name="_ccp18">[1]Insumos!$H$282</definedName>
    <definedName name="_ccr12" localSheetId="4">[1]Insumos!$H$283</definedName>
    <definedName name="_ccr12">[1]Insumos!$H$283</definedName>
    <definedName name="_cdd125" localSheetId="4">[1]Insumos!$H$1011</definedName>
    <definedName name="_cdd125">[1]Insumos!$H$1011</definedName>
    <definedName name="_cde125" localSheetId="4">[1]Insumos!$H$1012</definedName>
    <definedName name="_cde125">[1]Insumos!$H$1012</definedName>
    <definedName name="_cer1" localSheetId="4">[1]Insumos!$H$708</definedName>
    <definedName name="_cer1">[1]Insumos!$H$708</definedName>
    <definedName name="_cfl20">[2]Insumos!$E$296</definedName>
    <definedName name="_cfl40">[2]Insumos!$E$294</definedName>
    <definedName name="_clp100">[2]Insumos!$E$463</definedName>
    <definedName name="_clp125" localSheetId="4">[1]Insumos!$H$976</definedName>
    <definedName name="_clp125">[1]Insumos!$H$976</definedName>
    <definedName name="_cls2">[2]Insumos!$E$357</definedName>
    <definedName name="_cls5">[2]Insumos!$E$358</definedName>
    <definedName name="_cmb6" localSheetId="4">[1]Insumos!$H$1421</definedName>
    <definedName name="_cmb6">[1]Insumos!$H$1421</definedName>
    <definedName name="_cmb8" localSheetId="4">[1]Insumos!$H$1422</definedName>
    <definedName name="_cmb8">[1]Insumos!$H$1422</definedName>
    <definedName name="_cme1">[2]Insumos!$E$65</definedName>
    <definedName name="_con1">[2]Insumos!$E$631</definedName>
    <definedName name="_con2">[2]Insumos!$E$632</definedName>
    <definedName name="_coz100">[2]Insumos!$E$466</definedName>
    <definedName name="_coz50" localSheetId="4">[1]Insumos!$H$992</definedName>
    <definedName name="_coz50">[1]Insumos!$H$992</definedName>
    <definedName name="_coz75" localSheetId="4">[1]Insumos!$H$991</definedName>
    <definedName name="_coz75">[1]Insumos!$H$991</definedName>
    <definedName name="_cpe15" localSheetId="4">[1]Insumos!$H$571</definedName>
    <definedName name="_cpe15">[1]Insumos!$H$571</definedName>
    <definedName name="_cpe25" localSheetId="4">[1]Insumos!$H$572</definedName>
    <definedName name="_cpe25">[1]Insumos!$H$572</definedName>
    <definedName name="_cpe35" localSheetId="4">[1]Insumos!$H$573</definedName>
    <definedName name="_cpe35">[1]Insumos!$H$573</definedName>
    <definedName name="_cpj1" localSheetId="4">[1]Insumos!$H$52</definedName>
    <definedName name="_cpj1">[1]Insumos!$H$52</definedName>
    <definedName name="_cpl4" localSheetId="4">[1]Insumos!$H$1243</definedName>
    <definedName name="_cpl4">[1]Insumos!$H$1243</definedName>
    <definedName name="_cpl6" localSheetId="4">[1]Insumos!$H$759</definedName>
    <definedName name="_cpl6">[1]Insumos!$H$759</definedName>
    <definedName name="_cpz32">[4]Insumos!$C$33</definedName>
    <definedName name="_cpz32_1">NA()</definedName>
    <definedName name="_cpz32_5">NA()</definedName>
    <definedName name="_cpz32_6">NA()</definedName>
    <definedName name="_crj45">[2]Insumos!$E$332</definedName>
    <definedName name="_csb16" localSheetId="4">[1]Insumos!$H$727</definedName>
    <definedName name="_csb16">[1]Insumos!$H$727</definedName>
    <definedName name="_csb25" localSheetId="4">[1]Insumos!$H$728</definedName>
    <definedName name="_csb25">[1]Insumos!$H$728</definedName>
    <definedName name="_csb35" localSheetId="4">[1]Insumos!$H$729</definedName>
    <definedName name="_csb35">[1]Insumos!$H$729</definedName>
    <definedName name="_ctf6">[2]Insumos!$E$47</definedName>
    <definedName name="_ctl10" localSheetId="4">[1]Insumos!$H$575</definedName>
    <definedName name="_ctl10">[1]Insumos!$H$575</definedName>
    <definedName name="_ctl6">[2]Insumos!$E$278</definedName>
    <definedName name="_cvd100" localSheetId="4">[1]Insumos!$H$1000</definedName>
    <definedName name="_cvd100">[1]Insumos!$H$1000</definedName>
    <definedName name="_cvd50" localSheetId="4">[1]Insumos!$H$1003</definedName>
    <definedName name="_cvd50">[1]Insumos!$H$1003</definedName>
    <definedName name="_cvd88" localSheetId="4">[1]Insumos!$H$1001</definedName>
    <definedName name="_cvd88">[1]Insumos!$H$1001</definedName>
    <definedName name="_cve90100">[2]Insumos!$E$446</definedName>
    <definedName name="_cve90150" localSheetId="4">[1]Insumos!$H$934</definedName>
    <definedName name="_cve90150">[1]Insumos!$H$934</definedName>
    <definedName name="_cve9040">[2]Insumos!$E$448</definedName>
    <definedName name="_cve9050">[2]Insumos!$E$447</definedName>
    <definedName name="_cve9075" localSheetId="4">[1]Insumos!$H$936</definedName>
    <definedName name="_cve9075">[1]Insumos!$H$936</definedName>
    <definedName name="_cvs2">[2]Insumos!$E$359</definedName>
    <definedName name="_cvs5">[2]Insumos!$E$360</definedName>
    <definedName name="_cxg40">[2]Insumos!$E$514</definedName>
    <definedName name="_cxg50" localSheetId="4">[1]Insumos!$H$1120</definedName>
    <definedName name="_cxg50">[1]Insumos!$H$1120</definedName>
    <definedName name="_cxg60" localSheetId="4">[1]Insumos!$H$1121</definedName>
    <definedName name="_cxg60">[1]Insumos!$H$1121</definedName>
    <definedName name="_cxi40">[2]Insumos!$E$513</definedName>
    <definedName name="_cxp30" localSheetId="4">[1]Insumos!$H$1115</definedName>
    <definedName name="_cxp30">[1]Insumos!$H$1115</definedName>
    <definedName name="_cxp40">[2]Insumos!$E$512</definedName>
    <definedName name="_cxp60" localSheetId="4">[1]Insumos!$H$1117</definedName>
    <definedName name="_cxp60">[1]Insumos!$H$1117</definedName>
    <definedName name="_cxs100100">[2]Insumos!$E$456</definedName>
    <definedName name="_daz3" localSheetId="4">[1]Insumos!$H$530</definedName>
    <definedName name="_daz3">[1]Insumos!$H$530</definedName>
    <definedName name="_dcr1" localSheetId="4">[1]Insumos!$H$529</definedName>
    <definedName name="_dcr1">[1]Insumos!$H$529</definedName>
    <definedName name="_dcr2" localSheetId="4">[1]Insumos!$H$528</definedName>
    <definedName name="_dcr2">[1]Insumos!$H$528</definedName>
    <definedName name="_dcr3" localSheetId="4">[1]Insumos!$H$527</definedName>
    <definedName name="_dcr3">[1]Insumos!$H$527</definedName>
    <definedName name="_dgc10">[2]Insumos!$E$107</definedName>
    <definedName name="_dgc7">[2]Insumos!$E$105</definedName>
    <definedName name="_dgc8">[2]Insumos!$E$106</definedName>
    <definedName name="_dgd1" localSheetId="4">[1]Insumos!$H$244</definedName>
    <definedName name="_dgd1">[1]Insumos!$H$244</definedName>
    <definedName name="_dge7">[2]Insumos!$E$108</definedName>
    <definedName name="_dge8" localSheetId="4">[1]Insumos!#REF!</definedName>
    <definedName name="_dge8">[1]Insumos!#REF!</definedName>
    <definedName name="_djm10">[2]Insumos!$E$343</definedName>
    <definedName name="_djm15">[2]Insumos!$E$342</definedName>
    <definedName name="_djm20">[2]Insumos!$E$341</definedName>
    <definedName name="_djm25">[2]Insumos!$E$340</definedName>
    <definedName name="_djm30">[2]Insumos!$E$339</definedName>
    <definedName name="_djt20" localSheetId="4">[1]Insumos!$H$663</definedName>
    <definedName name="_djt20">[1]Insumos!$H$663</definedName>
    <definedName name="_djt25" localSheetId="4">[1]Insumos!$H$662</definedName>
    <definedName name="_djt25">[1]Insumos!$H$662</definedName>
    <definedName name="_djt30" localSheetId="4">[1]Insumos!$H$661</definedName>
    <definedName name="_djt30">[1]Insumos!$H$661</definedName>
    <definedName name="_djt35" localSheetId="4">[1]Insumos!$H$660</definedName>
    <definedName name="_djt35">[1]Insumos!$H$660</definedName>
    <definedName name="_djt40" localSheetId="4">[1]Insumos!$H$659</definedName>
    <definedName name="_djt40">[1]Insumos!$H$659</definedName>
    <definedName name="_djt50">[2]Insumos!$E$338</definedName>
    <definedName name="_djt60" localSheetId="4">[1]Insumos!$H$657</definedName>
    <definedName name="_djt60">[1]Insumos!$H$657</definedName>
    <definedName name="_djt70" localSheetId="4">[1]Insumos!$H$656</definedName>
    <definedName name="_djt70">[1]Insumos!$H$656</definedName>
    <definedName name="_drp25">[2]Insumos!$E$415</definedName>
    <definedName name="_dtp100">[2]Insumos!$E$467</definedName>
    <definedName name="_dtp125" localSheetId="4">[1]Insumos!$H$996</definedName>
    <definedName name="_dtp125">[1]Insumos!$H$996</definedName>
    <definedName name="_dtp150" localSheetId="4">[1]Insumos!$H$995</definedName>
    <definedName name="_dtp150">[1]Insumos!$H$995</definedName>
    <definedName name="_dtp50" localSheetId="4">[1]Insumos!$H$999</definedName>
    <definedName name="_dtp50">[1]Insumos!$H$999</definedName>
    <definedName name="_dtp88" localSheetId="4">[1]Insumos!$H$998</definedName>
    <definedName name="_dtp88">[1]Insumos!$H$998</definedName>
    <definedName name="_edd125" localSheetId="4">[1]Insumos!$H$1013</definedName>
    <definedName name="_edd125">[1]Insumos!$H$1013</definedName>
    <definedName name="_elf1" localSheetId="4">[1]Insumos!$H$699</definedName>
    <definedName name="_elf1">[1]Insumos!$H$699</definedName>
    <definedName name="_elr1" localSheetId="4">[1]Insumos!$H$703</definedName>
    <definedName name="_elr1">[1]Insumos!$H$703</definedName>
    <definedName name="_emc1" localSheetId="4">[1]Insumos!$H$1250</definedName>
    <definedName name="_emc1">[1]Insumos!$H$1250</definedName>
    <definedName name="_epc3040" localSheetId="4">[1]Insumos!$H$1048</definedName>
    <definedName name="_epc3040">[1]Insumos!$H$1048</definedName>
    <definedName name="_epc5070">[2]Insumos!$E$476</definedName>
    <definedName name="_epc8790" localSheetId="4">[1]Insumos!$H$1050</definedName>
    <definedName name="_epc8790">[1]Insumos!$H$1050</definedName>
    <definedName name="_epl10" localSheetId="4">[1]Insumos!$H$1322</definedName>
    <definedName name="_epl10">[1]Insumos!$H$1322</definedName>
    <definedName name="_epl2">[2]Insumos!$E$604</definedName>
    <definedName name="_epl3">[2]Insumos!$E$603</definedName>
    <definedName name="_epl5">[2]Insumos!$E$602</definedName>
    <definedName name="_esc1">[2]Insumos!$E$635</definedName>
    <definedName name="_esp1">[2]Insumos!$E$629</definedName>
    <definedName name="_esp2">[2]Insumos!$E$630</definedName>
    <definedName name="_fad5">[2]Insumos!$E$605</definedName>
    <definedName name="_faf1" localSheetId="4">[1]Insumos!$H$721</definedName>
    <definedName name="_faf1">[1]Insumos!$H$721</definedName>
    <definedName name="_fcm1" localSheetId="4">[1]Insumos!$H$290</definedName>
    <definedName name="_fcm1">[1]Insumos!$H$290</definedName>
    <definedName name="_fcm2" localSheetId="4">[1]Insumos!$H$292</definedName>
    <definedName name="_fcm2">[1]Insumos!$H$292</definedName>
    <definedName name="_fcm3" localSheetId="4">[1]Insumos!$H$287</definedName>
    <definedName name="_fcm3">[1]Insumos!$H$287</definedName>
    <definedName name="_fcm4" localSheetId="4">[1]Insumos!$H$294</definedName>
    <definedName name="_fcm4">[1]Insumos!$H$294</definedName>
    <definedName name="_fcm5" localSheetId="4">[1]Insumos!$H$289</definedName>
    <definedName name="_fcm5">[1]Insumos!$H$289</definedName>
    <definedName name="_fcm6" localSheetId="4">[1]Insumos!$H$293</definedName>
    <definedName name="_fcm6">[1]Insumos!$H$293</definedName>
    <definedName name="_fcm7" localSheetId="4">[1]Insumos!$H$288</definedName>
    <definedName name="_fcm7">[1]Insumos!$H$288</definedName>
    <definedName name="_fcn4" localSheetId="4">[1]Insumos!$H$679</definedName>
    <definedName name="_fcn4">[1]Insumos!$H$679</definedName>
    <definedName name="_fcn6" localSheetId="4">[1]Insumos!$H$680</definedName>
    <definedName name="_fcn6">[1]Insumos!$H$680</definedName>
    <definedName name="_fec1" localSheetId="4">[1]Insumos!$H$521</definedName>
    <definedName name="_fec1">[1]Insumos!$H$521</definedName>
    <definedName name="_fic1">[2]Insumos!$E$250</definedName>
    <definedName name="_fic2" localSheetId="4">[3]Insumos!$F$522</definedName>
    <definedName name="_fic2">[3]Insumos!$F$522</definedName>
    <definedName name="_fil1">[2]Insumos!$E$575</definedName>
    <definedName name="_fil2">[2]Insumos!$E$578</definedName>
    <definedName name="_fil3" localSheetId="4">[1]Insumos!$H$1238</definedName>
    <definedName name="_fil3">[1]Insumos!$H$1238</definedName>
    <definedName name="_fio10">[2]Insumos!$E$348</definedName>
    <definedName name="_fio12">[2]Insumos!$E$347</definedName>
    <definedName name="_fio14" localSheetId="4">[1]Insumos!$H$687</definedName>
    <definedName name="_fio14">[1]Insumos!$H$687</definedName>
    <definedName name="_fio8">[2]Insumos!$E$349</definedName>
    <definedName name="_fip1">[2]Insumos!$E$251</definedName>
    <definedName name="_fis10">[2]Insumos!$E$365</definedName>
    <definedName name="_fis5">[2]Insumos!$E$364</definedName>
    <definedName name="_flp20" localSheetId="4">[1]Insumos!$H$881</definedName>
    <definedName name="_flp20">[1]Insumos!$H$881</definedName>
    <definedName name="_flp25" localSheetId="4">[1]Insumos!$H$882</definedName>
    <definedName name="_flp25">[1]Insumos!$H$882</definedName>
    <definedName name="_flp32">[2]Insumos!$E$437</definedName>
    <definedName name="_flp40">[2]Insumos!$E$438</definedName>
    <definedName name="_flp50" localSheetId="4">[1]Insumos!$H$885</definedName>
    <definedName name="_flp50">[1]Insumos!$H$885</definedName>
    <definedName name="_flp60" localSheetId="4">[1]Insumos!$H$886</definedName>
    <definedName name="_flp60">[1]Insumos!$H$886</definedName>
    <definedName name="_for1">[2]Insumos!$E$154</definedName>
    <definedName name="_for10" localSheetId="4">[1]Insumos!$H$323</definedName>
    <definedName name="_for10">[1]Insumos!$H$323</definedName>
    <definedName name="_for2">[2]Insumos!$E$155</definedName>
    <definedName name="_for3">[2]Insumos!$E$156</definedName>
    <definedName name="_for4">[2]Insumos!$E$157</definedName>
    <definedName name="_for5">[2]Insumos!$E$158</definedName>
    <definedName name="_for6">[2]Insumos!$E$159</definedName>
    <definedName name="_for7">[2]Insumos!$E$160</definedName>
    <definedName name="_for8" localSheetId="4">[1]Insumos!$H$321</definedName>
    <definedName name="_for8">[1]Insumos!$H$321</definedName>
    <definedName name="_for9" localSheetId="4">[1]Insumos!$H$322</definedName>
    <definedName name="_for9">[1]Insumos!$H$322</definedName>
    <definedName name="_fpd12">[2]Insumos!$E$346</definedName>
    <definedName name="_fpd14" localSheetId="4">[1]Insumos!$H$685</definedName>
    <definedName name="_fpd14">[1]Insumos!$H$685</definedName>
    <definedName name="_frp1" localSheetId="4">[1]Insumos!$H$263</definedName>
    <definedName name="_frp1">[1]Insumos!$H$263</definedName>
    <definedName name="_fvr10">[2]Insumos!$E$429</definedName>
    <definedName name="_fvr50">[2]Insumos!$E$430</definedName>
    <definedName name="_gas1" localSheetId="4">[1]Insumos!$H$1234</definedName>
    <definedName name="_gas1">[1]Insumos!$H$1234</definedName>
    <definedName name="_gas2" localSheetId="4">[1]Insumos!$H$1235</definedName>
    <definedName name="_gas2">[1]Insumos!$H$1235</definedName>
    <definedName name="_gfp88" localSheetId="4">[1]Insumos!$H$1021</definedName>
    <definedName name="_gfp88">[1]Insumos!$H$1021</definedName>
    <definedName name="_gl3_" localSheetId="4">[1]Insumos!$H$199</definedName>
    <definedName name="_gl3_">[1]Insumos!$H$199</definedName>
    <definedName name="_grm160">[2]Insumos!$E$183</definedName>
    <definedName name="_hab1">[2]Insumos!$E$715</definedName>
    <definedName name="_hab2">[2]Insumos!$E$718</definedName>
    <definedName name="_hab3" localSheetId="4">[1]Insumos!$H$1458</definedName>
    <definedName name="_hab3">[1]Insumos!$H$1458</definedName>
    <definedName name="_hmd125" localSheetId="4">[1]Insumos!$H$1016</definedName>
    <definedName name="_hmd125">[1]Insumos!$H$1016</definedName>
    <definedName name="_imp1">[2]Insumos!$E$550</definedName>
    <definedName name="_imp2" localSheetId="4">[1]Insumos!$H$1196</definedName>
    <definedName name="_imp2">[1]Insumos!$H$1196</definedName>
    <definedName name="_imp3" localSheetId="4">[1]Insumos!$H$1194</definedName>
    <definedName name="_imp3">[1]Insumos!$H$1194</definedName>
    <definedName name="_itt1">[2]Insumos!$E$311</definedName>
    <definedName name="_itu1">[2]Insumos!$E$304</definedName>
    <definedName name="_itu2">[2]Insumos!$E$306</definedName>
    <definedName name="_itu3">[2]Insumos!$E$307</definedName>
    <definedName name="_jcd88" localSheetId="4">[1]Insumos!$H$1008</definedName>
    <definedName name="_jcd88">[1]Insumos!$H$1008</definedName>
    <definedName name="_jce100" localSheetId="4">[1]Insumos!$H$958</definedName>
    <definedName name="_jce100">[1]Insumos!$H$958</definedName>
    <definedName name="_jce150" localSheetId="4">[1]Insumos!$H$957</definedName>
    <definedName name="_jce150">[1]Insumos!$H$957</definedName>
    <definedName name="_jce40" localSheetId="4">[1]Insumos!$H$961</definedName>
    <definedName name="_jce40">[1]Insumos!$H$961</definedName>
    <definedName name="_jce50" localSheetId="4">[1]Insumos!$H$960</definedName>
    <definedName name="_jce50">[1]Insumos!$H$960</definedName>
    <definedName name="_jce75" localSheetId="4">[1]Insumos!$H$959</definedName>
    <definedName name="_jce75">[1]Insumos!$H$959</definedName>
    <definedName name="_jdp25">[2]Insumos!$E$416</definedName>
    <definedName name="_jla20">[2]Insumos!$E$403</definedName>
    <definedName name="_jla25" localSheetId="4">[1]Insumos!$H$799</definedName>
    <definedName name="_jla25">[1]Insumos!$H$799</definedName>
    <definedName name="_jla32" localSheetId="4">[1]Insumos!$H$800</definedName>
    <definedName name="_jla32">[1]Insumos!$H$800</definedName>
    <definedName name="_jla40" localSheetId="4">[1]Insumos!$H$801</definedName>
    <definedName name="_jla40">[1]Insumos!$H$801</definedName>
    <definedName name="_jla50" localSheetId="4">[1]Insumos!$H$802</definedName>
    <definedName name="_jla50">[1]Insumos!$H$802</definedName>
    <definedName name="_jve45100" localSheetId="4">[1]Insumos!$H$945</definedName>
    <definedName name="_jve45100">[1]Insumos!$H$945</definedName>
    <definedName name="_jve45150" localSheetId="4">[1]Insumos!$H$944</definedName>
    <definedName name="_jve45150">[1]Insumos!$H$944</definedName>
    <definedName name="_jve4540" localSheetId="4">[1]Insumos!$H$948</definedName>
    <definedName name="_jve4540">[1]Insumos!$H$948</definedName>
    <definedName name="_jve4550" localSheetId="4">[1]Insumos!$H$947</definedName>
    <definedName name="_jve4550">[1]Insumos!$H$947</definedName>
    <definedName name="_jve4575" localSheetId="4">[1]Insumos!$H$946</definedName>
    <definedName name="_jve4575">[1]Insumos!$H$946</definedName>
    <definedName name="_jve90100" localSheetId="4">[1]Insumos!$H$940</definedName>
    <definedName name="_jve90100">[1]Insumos!$H$940</definedName>
    <definedName name="_jve90150" localSheetId="4">[1]Insumos!$H$939</definedName>
    <definedName name="_jve90150">[1]Insumos!$H$939</definedName>
    <definedName name="_jve9040" localSheetId="4">[1]Insumos!$H$943</definedName>
    <definedName name="_jve9040">[1]Insumos!$H$943</definedName>
    <definedName name="_jve9050" localSheetId="4">[1]Insumos!$H$942</definedName>
    <definedName name="_jve9050">[1]Insumos!$H$942</definedName>
    <definedName name="_jve9075" localSheetId="4">[1]Insumos!$H$941</definedName>
    <definedName name="_jve9075">[1]Insumos!$H$941</definedName>
    <definedName name="_lai15">[2]Insumos!$E$68</definedName>
    <definedName name="_lai20">[2]Insumos!$E$67</definedName>
    <definedName name="_ldr10">[2]Insumos!$E$698</definedName>
    <definedName name="_lfl20" localSheetId="4">[1]Insumos!$H$594</definedName>
    <definedName name="_lfl20">[1]Insumos!$H$594</definedName>
    <definedName name="_lfl40">[2]Insumos!$E$292</definedName>
    <definedName name="_lnm1" localSheetId="4">[1]Insumos!$H$298</definedName>
    <definedName name="_lnm1">[1]Insumos!$H$298</definedName>
    <definedName name="_lpf250">[2]Insumos!$E$287</definedName>
    <definedName name="_lpi100">[2]Insumos!$E$283</definedName>
    <definedName name="_lpi60" localSheetId="4">[3]Insumos!$F$578</definedName>
    <definedName name="_lpi60">[3]Insumos!$F$578</definedName>
    <definedName name="_lpl15">[2]Insumos!$E$291</definedName>
    <definedName name="_lpl18">[2]Insumos!$E$290</definedName>
    <definedName name="_lpl20" localSheetId="4">[1]Insumos!$H$587</definedName>
    <definedName name="_lpl20">[1]Insumos!$H$587</definedName>
    <definedName name="_lpl45" localSheetId="4">[1]Insumos!$H$586</definedName>
    <definedName name="_lpl45">[1]Insumos!$H$586</definedName>
    <definedName name="_lrc250" localSheetId="4">[1]Insumos!$H$602</definedName>
    <definedName name="_lrc250">[1]Insumos!$H$602</definedName>
    <definedName name="_lvg12050">[2]Insumos!$E$497</definedName>
    <definedName name="_lvg15050">[2]Insumos!$E$498</definedName>
    <definedName name="_lxa1" localSheetId="4">[1]Insumos!$H$1182</definedName>
    <definedName name="_lxa1">[1]Insumos!$H$1182</definedName>
    <definedName name="_lxf40" localSheetId="4">[1]Insumos!$H$1319</definedName>
    <definedName name="_lxf40">[1]Insumos!$H$1319</definedName>
    <definedName name="_lxg14" localSheetId="4">[1]Insumos!$H$1317</definedName>
    <definedName name="_lxg14">[1]Insumos!$H$1317</definedName>
    <definedName name="_lxg28" localSheetId="4">[1]Insumos!$H$1318</definedName>
    <definedName name="_lxg28">[1]Insumos!$H$1318</definedName>
    <definedName name="_mad1" localSheetId="4">[1]Insumos!$H$296</definedName>
    <definedName name="_mad1">[1]Insumos!$H$296</definedName>
    <definedName name="_mad2" localSheetId="4">[1]Insumos!$H$297</definedName>
    <definedName name="_mad2">[1]Insumos!$H$297</definedName>
    <definedName name="_man100">[2]Insumos!$E$515</definedName>
    <definedName name="_man120" localSheetId="4">[1]Insumos!$H$1127</definedName>
    <definedName name="_man120">[1]Insumos!$H$1127</definedName>
    <definedName name="_man60" localSheetId="4">[1]Insumos!$H$1123</definedName>
    <definedName name="_man60">[1]Insumos!$H$1123</definedName>
    <definedName name="_man80" localSheetId="4">[1]Insumos!$H$1124</definedName>
    <definedName name="_man80">[1]Insumos!$H$1124</definedName>
    <definedName name="_man90" localSheetId="4">[1]Insumos!$H$1125</definedName>
    <definedName name="_man90">[1]Insumos!$H$1125</definedName>
    <definedName name="_mch50" localSheetId="4">[1]Insumos!$H$905</definedName>
    <definedName name="_mch50">[1]Insumos!$H$905</definedName>
    <definedName name="_mfi1">[2]Insumos!$E$517</definedName>
    <definedName name="_mfi2">[2]Insumos!$E$518</definedName>
    <definedName name="_mfi3" localSheetId="4">[1]Insumos!$H$1132</definedName>
    <definedName name="_mfi3">[1]Insumos!$H$1132</definedName>
    <definedName name="_mfi4" localSheetId="4">[1]Insumos!$H$1134</definedName>
    <definedName name="_mfi4">[1]Insumos!$H$1134</definedName>
    <definedName name="_mfi5" localSheetId="4">[1]Insumos!$H$1133</definedName>
    <definedName name="_mfi5">[1]Insumos!$H$1133</definedName>
    <definedName name="_mob1">[2]Insumos!$E$695</definedName>
    <definedName name="_mob2">[2]Insumos!$E$696</definedName>
    <definedName name="_mon1" localSheetId="4">[1]Insumos!$H$29</definedName>
    <definedName name="_mon1">[1]Insumos!$H$29</definedName>
    <definedName name="_mot140" localSheetId="4">[1]Insumos!$H$1434</definedName>
    <definedName name="_mot140">[1]Insumos!$H$1434</definedName>
    <definedName name="_mot173" localSheetId="4">[1]Insumos!$H$1242</definedName>
    <definedName name="_mot173">[1]Insumos!$H$1242</definedName>
    <definedName name="_mrc1" localSheetId="4">[1]Insumos!$H$327</definedName>
    <definedName name="_mrc1">[1]Insumos!$H$327</definedName>
    <definedName name="_mrc2" localSheetId="4">[1]Insumos!$H$328</definedName>
    <definedName name="_mrc2">[1]Insumos!$H$328</definedName>
    <definedName name="_mud1" localSheetId="4">[1]Insumos!$H$1223</definedName>
    <definedName name="_mud1">[1]Insumos!$H$1223</definedName>
    <definedName name="_mud2" localSheetId="4">[1]Insumos!$H$1224</definedName>
    <definedName name="_mud2">[1]Insumos!$H$1224</definedName>
    <definedName name="_mud3" localSheetId="4">[1]Insumos!$H$1225</definedName>
    <definedName name="_mud3">[1]Insumos!$H$1225</definedName>
    <definedName name="_mud4" localSheetId="4">[1]Insumos!$H$1219</definedName>
    <definedName name="_mud4">[1]Insumos!$H$1219</definedName>
    <definedName name="_mud5" localSheetId="4">[1]Insumos!$H$1218</definedName>
    <definedName name="_mud5">[1]Insumos!$H$1218</definedName>
    <definedName name="_mud6" localSheetId="4">[1]Insumos!$H$1222</definedName>
    <definedName name="_mud6">[1]Insumos!$H$1222</definedName>
    <definedName name="_mud7" localSheetId="4">[1]Insumos!$H$1221</definedName>
    <definedName name="_mud7">[1]Insumos!$H$1221</definedName>
    <definedName name="_nfg40" localSheetId="4">[1]Insumos!$H$125</definedName>
    <definedName name="_nfg40">[1]Insumos!$H$125</definedName>
    <definedName name="_ope1">[2]Insumos!$E$13</definedName>
    <definedName name="_ope2">[2]Insumos!$E$14</definedName>
    <definedName name="_ope3">[2]Insumos!$E$15</definedName>
    <definedName name="_ope4" localSheetId="4">[1]Insumos!$H$24</definedName>
    <definedName name="_ope4">[1]Insumos!$H$24</definedName>
    <definedName name="_ope5" localSheetId="4">[1]Insumos!$H$25</definedName>
    <definedName name="_ope5">[1]Insumos!$H$25</definedName>
    <definedName name="_ope6" localSheetId="4">[1]Insumos!$H$26</definedName>
    <definedName name="_ope6">[1]Insumos!$H$26</definedName>
    <definedName name="_ope7" localSheetId="4">[1]Insumos!$H$27</definedName>
    <definedName name="_ope7">[1]Insumos!$H$27</definedName>
    <definedName name="_oqx1" localSheetId="4">[1]Insumos!$H$1186</definedName>
    <definedName name="_oqx1">[1]Insumos!$H$1186</definedName>
    <definedName name="_Order1">255</definedName>
    <definedName name="_pae12" localSheetId="4">[1]Insumos!$H$1254</definedName>
    <definedName name="_pae12">[1]Insumos!$H$1254</definedName>
    <definedName name="_pbv40">[4]Insumos!$C$59</definedName>
    <definedName name="_pbv40_1">NA()</definedName>
    <definedName name="_pbv40_5">NA()</definedName>
    <definedName name="_pbv40_6">NA()</definedName>
    <definedName name="_pcg12050" localSheetId="4">[1]Insumos!$H$1090</definedName>
    <definedName name="_pcg12050">[1]Insumos!$H$1090</definedName>
    <definedName name="_pcg15050">[2]Insumos!$E$499</definedName>
    <definedName name="_pci12060" localSheetId="4">[1]Insumos!$H$1100</definedName>
    <definedName name="_pci12060">[1]Insumos!$H$1100</definedName>
    <definedName name="_pci15050">[2]Insumos!$E$500</definedName>
    <definedName name="_pci15060" localSheetId="4">[1]Insumos!$H$1099</definedName>
    <definedName name="_pci15060">[1]Insumos!$H$1099</definedName>
    <definedName name="_pci16060" localSheetId="4">[1]Insumos!$H$1097</definedName>
    <definedName name="_pci16060">[1]Insumos!$H$1097</definedName>
    <definedName name="_pci18060" localSheetId="4">[1]Insumos!$H$1096</definedName>
    <definedName name="_pci18060">[1]Insumos!$H$1096</definedName>
    <definedName name="_pci20060" localSheetId="4">[1]Insumos!$H$1095</definedName>
    <definedName name="_pci20060">[1]Insumos!$H$1095</definedName>
    <definedName name="_pci24555" localSheetId="4">[1]Insumos!$H$1092</definedName>
    <definedName name="_pci24555">[1]Insumos!$H$1092</definedName>
    <definedName name="_pci25050" localSheetId="4">[1]Insumos!$H$1093</definedName>
    <definedName name="_pci25050">[1]Insumos!$H$1093</definedName>
    <definedName name="_pci25060" localSheetId="4">[1]Insumos!$H$1094</definedName>
    <definedName name="_pci25060">[1]Insumos!$H$1094</definedName>
    <definedName name="_pci32060" localSheetId="4">[1]Insumos!$H$1091</definedName>
    <definedName name="_pci32060">[1]Insumos!$H$1091</definedName>
    <definedName name="_pct3" localSheetId="4">[1]Insumos!$H$902</definedName>
    <definedName name="_pct3">[1]Insumos!$H$902</definedName>
    <definedName name="_pes1">[2]Insumos!$E$644</definedName>
    <definedName name="_pes2">[2]Insumos!$E$645</definedName>
    <definedName name="_pes3">[2]Insumos!$E$646</definedName>
    <definedName name="_pes4">[2]Insumos!$E$647</definedName>
    <definedName name="_pes5">[2]Insumos!$E$648</definedName>
    <definedName name="_pfa25" localSheetId="4">[1]Insumos!$H$343</definedName>
    <definedName name="_pfa25">[1]Insumos!$H$343</definedName>
    <definedName name="_pfa50" localSheetId="4">[1]Insumos!$H$344</definedName>
    <definedName name="_pfa50">[1]Insumos!$H$344</definedName>
    <definedName name="_pfa75" localSheetId="4">[1]Insumos!$H$345</definedName>
    <definedName name="_pfa75">[1]Insumos!$H$345</definedName>
    <definedName name="_pfb30">[2]Insumos!$E$165</definedName>
    <definedName name="_pfb50">[2]Insumos!$E$166</definedName>
    <definedName name="_pfb65" localSheetId="4">[1]Insumos!$H$338</definedName>
    <definedName name="_pfb65">[1]Insumos!$H$338</definedName>
    <definedName name="_pfb8">[2]Insumos!$E$164</definedName>
    <definedName name="_pfc80">[2]Insumos!$E$167</definedName>
    <definedName name="_pgr1" localSheetId="4">[1]Insumos!$H$537</definedName>
    <definedName name="_pgr1">[1]Insumos!$H$537</definedName>
    <definedName name="_pgr18">[2]Insumos!$E$256</definedName>
    <definedName name="_pgr43">[2]Insumos!$E$257</definedName>
    <definedName name="_pgt260" localSheetId="4">[1]Insumos!$H$403</definedName>
    <definedName name="_pgt260">[1]Insumos!$H$403</definedName>
    <definedName name="_pgt320" localSheetId="4">[1]Insumos!$H$404</definedName>
    <definedName name="_pgt320">[1]Insumos!$H$404</definedName>
    <definedName name="_pje1">[2]Insumos!$E$683</definedName>
    <definedName name="_pje2">[2]Insumos!$E$684</definedName>
    <definedName name="_plc1" localSheetId="4">[1]Insumos!$H$286</definedName>
    <definedName name="_plc1">[1]Insumos!$H$286</definedName>
    <definedName name="_plc2" localSheetId="4">[3]Insumos!$F$288</definedName>
    <definedName name="_plc2">[3]Insumos!$F$288</definedName>
    <definedName name="_ple15">[2]Insumos!$E$301</definedName>
    <definedName name="_ple18">[2]Insumos!$E$300</definedName>
    <definedName name="_plg3">[2]Insumos!$E$501</definedName>
    <definedName name="_pmt1">[2]Insumos!$E$176</definedName>
    <definedName name="_pmt2">[2]Insumos!$E$177</definedName>
    <definedName name="_pne1">[2]Insumos!$E$577</definedName>
    <definedName name="_pne2">[2]Insumos!$E$579</definedName>
    <definedName name="_pne3" localSheetId="4">[1]Insumos!$H$1241</definedName>
    <definedName name="_pne3">[1]Insumos!$H$1241</definedName>
    <definedName name="_ppa24" localSheetId="4">[1]Insumos!$H$763</definedName>
    <definedName name="_ppa24">[1]Insumos!$H$763</definedName>
    <definedName name="_ppt1" localSheetId="4">[1]Insumos!$H$209</definedName>
    <definedName name="_ppt1">[1]Insumos!$H$209</definedName>
    <definedName name="_pqs4" localSheetId="4">[1]Insumos!$H$1031</definedName>
    <definedName name="_pqs4">[1]Insumos!$H$1031</definedName>
    <definedName name="_pqs6" localSheetId="4">[1]Insumos!$H$1032</definedName>
    <definedName name="_pqs6">[1]Insumos!$H$1032</definedName>
    <definedName name="_prg1" localSheetId="4">[1]Insumos!$H$351</definedName>
    <definedName name="_prg1">[1]Insumos!$H$351</definedName>
    <definedName name="_prg2" localSheetId="4">[1]Insumos!$H$352</definedName>
    <definedName name="_prg2">[1]Insumos!$H$352</definedName>
    <definedName name="_prg3" localSheetId="4">[1]Insumos!$H$353</definedName>
    <definedName name="_prg3">[1]Insumos!$H$353</definedName>
    <definedName name="_prg4" localSheetId="4">[1]Insumos!$H$354</definedName>
    <definedName name="_prg4">[1]Insumos!$H$354</definedName>
    <definedName name="_prl250">[2]Insumos!$E$285</definedName>
    <definedName name="_ptm6">[2]Insumos!$E$267</definedName>
    <definedName name="_pvo1" localSheetId="4">[1]Insumos!$H$1258</definedName>
    <definedName name="_pvo1">[1]Insumos!$H$1258</definedName>
    <definedName name="_qd12">[2]Insumos!$E$275</definedName>
    <definedName name="_qd18">[2]Insumos!$E$274</definedName>
    <definedName name="_qd6">[2]Insumos!$E$276</definedName>
    <definedName name="_qdb12">[2]Insumos!$E$273</definedName>
    <definedName name="_qdb18">[2]Insumos!$E$272</definedName>
    <definedName name="_qdb24">[2]Insumos!$E$271</definedName>
    <definedName name="_qdb32">[2]Insumos!$E$270</definedName>
    <definedName name="_qdt40" localSheetId="4">[1]Insumos!$H$569</definedName>
    <definedName name="_qdt40">[1]Insumos!$H$569</definedName>
    <definedName name="_qdt50" localSheetId="4">[3]Insumos!$F$567</definedName>
    <definedName name="_qdt50">[3]Insumos!$F$567</definedName>
    <definedName name="_qdt60" localSheetId="4">[1]Insumos!$H$570</definedName>
    <definedName name="_qdt60">[1]Insumos!$H$570</definedName>
    <definedName name="_rac12" localSheetId="4">[1]Insumos!$H$766</definedName>
    <definedName name="_rac12">[1]Insumos!$H$766</definedName>
    <definedName name="_rac24" localSheetId="4">[1]Insumos!$H$767</definedName>
    <definedName name="_rac24">[1]Insumos!$H$767</definedName>
    <definedName name="_rea1" localSheetId="4">[1]Insumos!$H$582</definedName>
    <definedName name="_rea1">[1]Insumos!$H$582</definedName>
    <definedName name="_rem1">[2]Insumos!$E$616</definedName>
    <definedName name="_rem2">[2]Insumos!$E$617</definedName>
    <definedName name="_res10">[2]Insumos!$E$383</definedName>
    <definedName name="_res15">[2]Insumos!$E$384</definedName>
    <definedName name="_res2" localSheetId="4">[1]Insumos!$H$772</definedName>
    <definedName name="_res2">[1]Insumos!$H$772</definedName>
    <definedName name="_res5">[2]Insumos!$E$382</definedName>
    <definedName name="_rfc1000">[2]Insumos!$E$435</definedName>
    <definedName name="_rfc500">[2]Insumos!$E$434</definedName>
    <definedName name="_rfv1000" localSheetId="4">[1]Insumos!$H$879</definedName>
    <definedName name="_rfv1000">[1]Insumos!$H$879</definedName>
    <definedName name="_rfv310" localSheetId="4">[1]Insumos!$H$877</definedName>
    <definedName name="_rfv310">[1]Insumos!$H$877</definedName>
    <definedName name="_rfv500" localSheetId="4">[1]Insumos!$H$878</definedName>
    <definedName name="_rfv500">[1]Insumos!$H$878</definedName>
    <definedName name="_rfz25" localSheetId="4">[1]Insumos!$H$993</definedName>
    <definedName name="_rfz25">[1]Insumos!$H$993</definedName>
    <definedName name="_rfz30" localSheetId="4">[1]Insumos!$H$994</definedName>
    <definedName name="_rfz30">[1]Insumos!$H$994</definedName>
    <definedName name="_rgc1">[2]Insumos!$E$422</definedName>
    <definedName name="_rgc2" localSheetId="4">[1]Insumos!$H$852</definedName>
    <definedName name="_rgc2">[1]Insumos!$H$852</definedName>
    <definedName name="_rlc100">[2]Insumos!$E$468</definedName>
    <definedName name="_rls100100">[2]Insumos!$E$455</definedName>
    <definedName name="_sal250" localSheetId="4">[1]Insumos!$H$1473</definedName>
    <definedName name="_sal250">[1]Insumos!$H$1473</definedName>
    <definedName name="_sde4" localSheetId="4">[1]Insumos!$H$732</definedName>
    <definedName name="_sde4">[1]Insumos!$H$732</definedName>
    <definedName name="_sde50" localSheetId="4">[1]Insumos!$H$731</definedName>
    <definedName name="_sde50">[1]Insumos!$H$731</definedName>
    <definedName name="_sfg48" localSheetId="4">[1]Insumos!$H$765</definedName>
    <definedName name="_sfg48">[1]Insumos!$H$765</definedName>
    <definedName name="_smd125" localSheetId="4">[1]Insumos!$H$1017</definedName>
    <definedName name="_smd125">[1]Insumos!$H$1017</definedName>
    <definedName name="_son1">[2]Insumos!$E$700</definedName>
    <definedName name="_son2">[2]Insumos!$E$701</definedName>
    <definedName name="_spd125" localSheetId="4">[1]Insumos!$H$1018</definedName>
    <definedName name="_spd125">[1]Insumos!$H$1018</definedName>
    <definedName name="_spl12">[2]Insumos!$E$371</definedName>
    <definedName name="_spl15">[2]Insumos!$E$372</definedName>
    <definedName name="_spl18">[2]Insumos!$E$373</definedName>
    <definedName name="_spl24" localSheetId="4">[1]Insumos!$H$741</definedName>
    <definedName name="_spl24">[1]Insumos!$H$741</definedName>
    <definedName name="_spl9" localSheetId="4">[1]Insumos!$H$737</definedName>
    <definedName name="_spl9">[1]Insumos!$H$737</definedName>
    <definedName name="_spt12">[2]Insumos!$E$597</definedName>
    <definedName name="_tac10" localSheetId="4">[1]Insumos!$H$648</definedName>
    <definedName name="_tac10">[1]Insumos!$H$648</definedName>
    <definedName name="_tac15" localSheetId="4">[1]Insumos!$H$649</definedName>
    <definedName name="_tac15">[1]Insumos!$H$649</definedName>
    <definedName name="_tac20" localSheetId="4">[1]Insumos!$H$650</definedName>
    <definedName name="_tac20">[1]Insumos!$H$650</definedName>
    <definedName name="_tac25" localSheetId="4">[1]Insumos!$H$651</definedName>
    <definedName name="_tac25">[1]Insumos!$H$651</definedName>
    <definedName name="_tai1" localSheetId="4">[1]Insumos!$H$122</definedName>
    <definedName name="_tai1">[1]Insumos!$H$122</definedName>
    <definedName name="_tap1">[2]Insumos!$E$136</definedName>
    <definedName name="_tap100">[2]Insumos!$E$453</definedName>
    <definedName name="_tap2">[2]Insumos!$E$137</definedName>
    <definedName name="_tap3">[2]Insumos!$E$138</definedName>
    <definedName name="_tba20">[2]Insumos!$E$397</definedName>
    <definedName name="_tba25">[2]Insumos!$E$398</definedName>
    <definedName name="_tba32">[2]Insumos!$E$399</definedName>
    <definedName name="_tba40">[2]Insumos!$E$400</definedName>
    <definedName name="_tba50">[2]Insumos!$E$401</definedName>
    <definedName name="_tba60" localSheetId="4">[1]Insumos!$H$793</definedName>
    <definedName name="_tba60">[1]Insumos!$H$793</definedName>
    <definedName name="_tbe100">[2]Insumos!$E$443</definedName>
    <definedName name="_tbe150" localSheetId="4">[1]Insumos!$H$929</definedName>
    <definedName name="_tbe150">[1]Insumos!$H$929</definedName>
    <definedName name="_tbe40">[2]Insumos!$E$445</definedName>
    <definedName name="_tbe50">[2]Insumos!$E$444</definedName>
    <definedName name="_tbe75" localSheetId="4">[1]Insumos!$H$931</definedName>
    <definedName name="_tbe75">[1]Insumos!$H$931</definedName>
    <definedName name="_tbv1" localSheetId="4">[1]Insumos!$H$278</definedName>
    <definedName name="_tbv1">[1]Insumos!$H$278</definedName>
    <definedName name="_tbv2" localSheetId="4">[1]Insumos!$H$275</definedName>
    <definedName name="_tbv2">[1]Insumos!$H$275</definedName>
    <definedName name="_tbv3" localSheetId="4">[1]Insumos!$H$277</definedName>
    <definedName name="_tbv3">[1]Insumos!$H$277</definedName>
    <definedName name="_tbv4" localSheetId="4">[1]Insumos!$H$280</definedName>
    <definedName name="_tbv4">[1]Insumos!$H$280</definedName>
    <definedName name="_tbv5" localSheetId="4">[1]Insumos!$H$279</definedName>
    <definedName name="_tbv5">[1]Insumos!$H$279</definedName>
    <definedName name="_tca1">[2]Insumos!$E$38</definedName>
    <definedName name="_tcc50" localSheetId="4">[1]Insumos!$H$730</definedName>
    <definedName name="_tcc50">[1]Insumos!$H$730</definedName>
    <definedName name="_tdp25">[2]Insumos!$E$417</definedName>
    <definedName name="_tea20">[2]Insumos!$E$405</definedName>
    <definedName name="_tea25" localSheetId="4">[1]Insumos!$H$806</definedName>
    <definedName name="_tea25">[1]Insumos!$H$806</definedName>
    <definedName name="_tea32" localSheetId="4">[1]Insumos!$H$807</definedName>
    <definedName name="_tea32">[1]Insumos!$H$807</definedName>
    <definedName name="_tea40" localSheetId="4">[1]Insumos!$H$808</definedName>
    <definedName name="_tea40">[1]Insumos!$H$808</definedName>
    <definedName name="_tea50" localSheetId="4">[1]Insumos!$H$809</definedName>
    <definedName name="_tea50">[1]Insumos!$H$809</definedName>
    <definedName name="_ted100" localSheetId="4">[1]Insumos!$H$1004</definedName>
    <definedName name="_ted100">[1]Insumos!$H$1004</definedName>
    <definedName name="_ted50" localSheetId="4">[1]Insumos!$H$1006</definedName>
    <definedName name="_ted50">[1]Insumos!$H$1006</definedName>
    <definedName name="_ted88" localSheetId="4">[1]Insumos!$H$1005</definedName>
    <definedName name="_ted88">[1]Insumos!$H$1005</definedName>
    <definedName name="_tee100">[2]Insumos!$E$449</definedName>
    <definedName name="_tee150" localSheetId="4">[1]Insumos!$H$949</definedName>
    <definedName name="_tee150">[1]Insumos!$H$949</definedName>
    <definedName name="_tee40">[2]Insumos!$E$452</definedName>
    <definedName name="_tee50">[2]Insumos!$E$450</definedName>
    <definedName name="_tee75" localSheetId="4">[1]Insumos!$H$951</definedName>
    <definedName name="_tee75">[1]Insumos!$H$951</definedName>
    <definedName name="_ter10050">[2]Insumos!$E$451</definedName>
    <definedName name="_ter10075" localSheetId="4">[1]Insumos!$H$953</definedName>
    <definedName name="_ter10075">[1]Insumos!$H$953</definedName>
    <definedName name="_tes2">[2]Insumos!$E$361</definedName>
    <definedName name="_tes5">[2]Insumos!$E$362</definedName>
    <definedName name="_tfg100" localSheetId="4">[1]Insumos!$H$112</definedName>
    <definedName name="_tfg100">[1]Insumos!$H$112</definedName>
    <definedName name="_tfg125" localSheetId="4">[1]Insumos!$H$113</definedName>
    <definedName name="_tfg125">[1]Insumos!$H$113</definedName>
    <definedName name="_tfg15" localSheetId="4">[1]Insumos!$H$104</definedName>
    <definedName name="_tfg15">[1]Insumos!$H$104</definedName>
    <definedName name="_tfg150" localSheetId="4">[1]Insumos!$H$114</definedName>
    <definedName name="_tfg150">[1]Insumos!$H$114</definedName>
    <definedName name="_tfg20" localSheetId="4">[1]Insumos!$H$105</definedName>
    <definedName name="_tfg20">[1]Insumos!$H$105</definedName>
    <definedName name="_tfg25" localSheetId="4">[1]Insumos!$H$106</definedName>
    <definedName name="_tfg25">[1]Insumos!$H$106</definedName>
    <definedName name="_tfg32" localSheetId="4">[1]Insumos!$H$107</definedName>
    <definedName name="_tfg32">[1]Insumos!$H$107</definedName>
    <definedName name="_tfg40">[2]Insumos!$E$58</definedName>
    <definedName name="_tfg50">[2]Insumos!$E$59</definedName>
    <definedName name="_tfg65">[2]Insumos!$E$60</definedName>
    <definedName name="_tfg80" localSheetId="4">[1]Insumos!$H$111</definedName>
    <definedName name="_tfg80">[1]Insumos!$H$111</definedName>
    <definedName name="_tfi25" localSheetId="4">[1]Insumos!$H$115</definedName>
    <definedName name="_tfi25">[1]Insumos!$H$115</definedName>
    <definedName name="_tfi32" localSheetId="4">[1]Insumos!$H$116</definedName>
    <definedName name="_tfi32">[1]Insumos!$H$116</definedName>
    <definedName name="_tfi40" localSheetId="4">[1]Insumos!$H$117</definedName>
    <definedName name="_tfi40">[1]Insumos!$H$117</definedName>
    <definedName name="_tfi50" localSheetId="4">[1]Insumos!$H$118</definedName>
    <definedName name="_tfi50">[1]Insumos!$H$118</definedName>
    <definedName name="_tfi65" localSheetId="4">[1]Insumos!$H$119</definedName>
    <definedName name="_tfi65">[1]Insumos!$H$119</definedName>
    <definedName name="_tfi80" localSheetId="4">[1]Insumos!$H$120</definedName>
    <definedName name="_tfi80">[1]Insumos!$H$120</definedName>
    <definedName name="_tfs1" localSheetId="4">[1]Insumos!$H$1266</definedName>
    <definedName name="_tfs1">[1]Insumos!$H$1266</definedName>
    <definedName name="_tjc1">[2]Insumos!$E$36</definedName>
    <definedName name="_tjc14">[4]Insumos!$C$54</definedName>
    <definedName name="_tjc14_1">NA()</definedName>
    <definedName name="_tjc14_5">NA()</definedName>
    <definedName name="_tjc14_6">NA()</definedName>
    <definedName name="_tjc2">[2]Insumos!$E$37</definedName>
    <definedName name="_tjt1" localSheetId="4">[1]Insumos!$H$518</definedName>
    <definedName name="_tjt1">[1]Insumos!$H$518</definedName>
    <definedName name="_tjv1" localSheetId="4">[1]Insumos!$H$67</definedName>
    <definedName name="_tjv1">[1]Insumos!$H$67</definedName>
    <definedName name="_tlc1">[2]Insumos!$E$42</definedName>
    <definedName name="_tlc2">[2]Insumos!$E$43</definedName>
    <definedName name="_tlc3">[2]Insumos!$E$44</definedName>
    <definedName name="_tlf4" localSheetId="4">[1]Insumos!$H$73</definedName>
    <definedName name="_tlf4">[1]Insumos!$H$73</definedName>
    <definedName name="_tlf5">[2]Insumos!$E$45</definedName>
    <definedName name="_tlf6">[2]Insumos!$E$46</definedName>
    <definedName name="_tma100" localSheetId="4">[1]Insumos!$H$1128</definedName>
    <definedName name="_tma100">[1]Insumos!$H$1128</definedName>
    <definedName name="_tma110">[2]Insumos!$E$516</definedName>
    <definedName name="_trb110" localSheetId="4">[1]Insumos!$H$1311</definedName>
    <definedName name="_trb110">[1]Insumos!$H$1311</definedName>
    <definedName name="_trf1000">[2]Insumos!$E$436</definedName>
    <definedName name="_tta1" localSheetId="4">[1]Insumos!$H$1159</definedName>
    <definedName name="_tta1">[1]Insumos!$H$1159</definedName>
    <definedName name="_tta2" localSheetId="4">[1]Insumos!$H$1158</definedName>
    <definedName name="_tta2">[1]Insumos!$H$1158</definedName>
    <definedName name="_tta3" localSheetId="4">[1]Insumos!$H$1157</definedName>
    <definedName name="_tta3">[1]Insumos!$H$1157</definedName>
    <definedName name="_ttc1">[2]Insumos!$E$546</definedName>
    <definedName name="_tub11012">[2]Insumos!$E$394</definedName>
    <definedName name="_tub11015">[2]Insumos!$E$395</definedName>
    <definedName name="_tub11020">[2]Insumos!$E$396</definedName>
    <definedName name="_tub5012">[2]Insumos!$E$385</definedName>
    <definedName name="_tub5015">[2]Insumos!$E$386</definedName>
    <definedName name="_tub5020">[2]Insumos!$E$387</definedName>
    <definedName name="_tub6012">[2]Insumos!$E$388</definedName>
    <definedName name="_tub6015">[2]Insumos!$E$389</definedName>
    <definedName name="_tub6020">[2]Insumos!$E$390</definedName>
    <definedName name="_tub8512">[2]Insumos!$E$391</definedName>
    <definedName name="_tub8515">[2]Insumos!$E$392</definedName>
    <definedName name="_tub8520">[2]Insumos!$E$393</definedName>
    <definedName name="_ufg50" localSheetId="4">[1]Insumos!$H$126</definedName>
    <definedName name="_ufg50">[1]Insumos!$H$126</definedName>
    <definedName name="_vcc4">[2]Insumos!$E$567</definedName>
    <definedName name="_vcc6">[2]Insumos!$E$557</definedName>
    <definedName name="_vdc32" localSheetId="4">[1]Insumos!$H$1061</definedName>
    <definedName name="_vdc32">[1]Insumos!$H$1061</definedName>
    <definedName name="_vdc40">[2]Insumos!$E$486</definedName>
    <definedName name="_vdf4">[2]Insumos!$E$554</definedName>
    <definedName name="_vdf6" localSheetId="4">[1]Insumos!$H$1205</definedName>
    <definedName name="_vdf6">[1]Insumos!$H$1205</definedName>
    <definedName name="_vfi4">[2]Insumos!$E$565</definedName>
    <definedName name="_vtp8">[2]Insumos!$E$560</definedName>
    <definedName name="_vtr6">[2]Insumos!$E$558</definedName>
    <definedName name="_vtt10">[2]Insumos!$E$555</definedName>
    <definedName name="_vtt4">[2]Insumos!$E$553</definedName>
    <definedName name="_vtt6">[2]Insumos!$E$559</definedName>
    <definedName name="a" localSheetId="4">#REF!</definedName>
    <definedName name="a">#REF!</definedName>
    <definedName name="AA">#N/A</definedName>
    <definedName name="AAAA">#N/A</definedName>
    <definedName name="AAAAAA">#N/A</definedName>
    <definedName name="aagfp">[1]Insumos!$H$172</definedName>
    <definedName name="aar">[2]Insumos!$E$28</definedName>
    <definedName name="AB">#N/A</definedName>
    <definedName name="aba" localSheetId="4">[1]Insumos!$H$197</definedName>
    <definedName name="aba">[1]Insumos!$H$197</definedName>
    <definedName name="açc" localSheetId="4">[1]Insumos!$H$1472</definedName>
    <definedName name="açc">[1]Insumos!$H$1472</definedName>
    <definedName name="acc7_5_CI" localSheetId="4">[1]Insumos!$H$1420</definedName>
    <definedName name="acc7_5_CI">[1]Insumos!$H$1420</definedName>
    <definedName name="acc7_5_CP" localSheetId="4">[1]Insumos!$H$1419</definedName>
    <definedName name="acc7_5_CP">[1]Insumos!$H$1419</definedName>
    <definedName name="acca" localSheetId="4">[1]Insumos!$H$1432</definedName>
    <definedName name="acca">[1]Insumos!$H$1432</definedName>
    <definedName name="acdm" localSheetId="4">[1]Insumos!$H$1476</definedName>
    <definedName name="acdm">[1]Insumos!$H$1476</definedName>
    <definedName name="acgu3" localSheetId="4">[1]Insumos!$H$1418</definedName>
    <definedName name="acgu3">[1]Insumos!$H$1418</definedName>
    <definedName name="acl">[2]Insumos!$E$89</definedName>
    <definedName name="acm30_" localSheetId="4">[1]Insumos!$H$215</definedName>
    <definedName name="acm30_">[1]Insumos!$H$215</definedName>
    <definedName name="aço" localSheetId="4">#REF!</definedName>
    <definedName name="aço">#REF!</definedName>
    <definedName name="aço1" localSheetId="4">[1]Insumos!$H$95</definedName>
    <definedName name="aço1">[1]Insumos!$H$95</definedName>
    <definedName name="aço2" localSheetId="4">[1]Insumos!$H$87</definedName>
    <definedName name="aço2">[1]Insumos!$H$87</definedName>
    <definedName name="aço3" localSheetId="4">[1]Insumos!$H$91</definedName>
    <definedName name="aço3">[1]Insumos!$H$91</definedName>
    <definedName name="aço4" localSheetId="4">[1]Insumos!$H$94</definedName>
    <definedName name="aço4">[1]Insumos!$H$94</definedName>
    <definedName name="aço5" localSheetId="4">[1]Insumos!$H$86</definedName>
    <definedName name="aço5">[1]Insumos!$H$86</definedName>
    <definedName name="aço6" localSheetId="4">[1]Insumos!$H$89</definedName>
    <definedName name="aço6">[1]Insumos!$H$89</definedName>
    <definedName name="aço7" localSheetId="4">[1]Insumos!$H$90</definedName>
    <definedName name="aço7">[1]Insumos!$H$90</definedName>
    <definedName name="aço8" localSheetId="4">[1]Insumos!$H$88</definedName>
    <definedName name="aço8">[1]Insumos!$H$88</definedName>
    <definedName name="aço9" localSheetId="4">[1]Insumos!$H$93</definedName>
    <definedName name="aço9">[1]Insumos!$H$93</definedName>
    <definedName name="adm" localSheetId="4">[5]Insumos!$F$1373</definedName>
    <definedName name="adm">[5]Insumos!$F$1373</definedName>
    <definedName name="ads50_2_40s" localSheetId="4">[1]Insumos!$H$913</definedName>
    <definedName name="ads50_2_40s">[1]Insumos!$H$913</definedName>
    <definedName name="adtr1" localSheetId="4">[1]Insumos!$H$864</definedName>
    <definedName name="adtr1">[1]Insumos!$H$864</definedName>
    <definedName name="adtr1_2" localSheetId="4">[1]Insumos!$H$862</definedName>
    <definedName name="adtr1_2">[1]Insumos!$H$862</definedName>
    <definedName name="adtr11_2" localSheetId="4">[1]Insumos!$H$866</definedName>
    <definedName name="adtr11_2">[1]Insumos!$H$866</definedName>
    <definedName name="adtr11_4" localSheetId="4">[1]Insumos!$H$865</definedName>
    <definedName name="adtr11_4">[1]Insumos!$H$865</definedName>
    <definedName name="adtr2" localSheetId="4">[1]Insumos!$H$867</definedName>
    <definedName name="adtr2">[1]Insumos!$H$867</definedName>
    <definedName name="adtr3_4" localSheetId="4">[1]Insumos!$H$863</definedName>
    <definedName name="adtr3_4">[1]Insumos!$H$863</definedName>
    <definedName name="adu">[2]Insumos!$E$32</definedName>
    <definedName name="adu1_" localSheetId="4">[1]Insumos!$H$55</definedName>
    <definedName name="adu1_">[1]Insumos!$H$55</definedName>
    <definedName name="afg14_" localSheetId="4">[1]Insumos!$H$100</definedName>
    <definedName name="afg14_">[1]Insumos!$H$100</definedName>
    <definedName name="afi">[2]Insumos!$E$25</definedName>
    <definedName name="aftp">[2]Insumos!$E$130</definedName>
    <definedName name="aga10_" localSheetId="4">[1]Insumos!$H$97</definedName>
    <definedName name="aga10_">[1]Insumos!$H$97</definedName>
    <definedName name="aga12_" localSheetId="4">[1]Insumos!$H$98</definedName>
    <definedName name="aga12_">[1]Insumos!$H$98</definedName>
    <definedName name="aga14_" localSheetId="4">[1]Insumos!$H$99</definedName>
    <definedName name="aga14_">[1]Insumos!$H$99</definedName>
    <definedName name="agi" localSheetId="4">[1]Insumos!$H$1071</definedName>
    <definedName name="agi">[1]Insumos!$H$1071</definedName>
    <definedName name="agp" localSheetId="4">[1]Insumos!$H$1070</definedName>
    <definedName name="agp">[1]Insumos!$H$1070</definedName>
    <definedName name="agr">[2]Insumos!$E$23</definedName>
    <definedName name="aj" localSheetId="4">#REF!</definedName>
    <definedName name="aj">#REF!</definedName>
    <definedName name="aje" localSheetId="4">[1]Insumos!$H$33</definedName>
    <definedName name="aje">[1]Insumos!$H$33</definedName>
    <definedName name="AJU" localSheetId="4">#REF!</definedName>
    <definedName name="AJU">#REF!</definedName>
    <definedName name="ali1_" localSheetId="4">[1]Insumos!$H$309</definedName>
    <definedName name="ali1_">[1]Insumos!$H$309</definedName>
    <definedName name="ali1_1" localSheetId="4">[1]Insumos!$H$301</definedName>
    <definedName name="ali1_1">[1]Insumos!$H$301</definedName>
    <definedName name="ali2_" localSheetId="4">[1]Insumos!$H$310</definedName>
    <definedName name="ali2_">[1]Insumos!$H$310</definedName>
    <definedName name="ali2_1" localSheetId="4">[1]Insumos!$H$302</definedName>
    <definedName name="ali2_1">[1]Insumos!$H$302</definedName>
    <definedName name="ali3_" localSheetId="4">[1]Insumos!$H$311</definedName>
    <definedName name="ali3_">[1]Insumos!$H$311</definedName>
    <definedName name="ali3_1" localSheetId="4">[1]Insumos!$H$303</definedName>
    <definedName name="ali3_1">[1]Insumos!$H$303</definedName>
    <definedName name="ali4_" localSheetId="4">[1]Insumos!$H$312</definedName>
    <definedName name="ali4_">[1]Insumos!$H$312</definedName>
    <definedName name="ali4_1" localSheetId="4">[1]Insumos!$H$304</definedName>
    <definedName name="ali4_1">[1]Insumos!$H$304</definedName>
    <definedName name="ali5_" localSheetId="4">[1]Insumos!$H$314</definedName>
    <definedName name="ali5_">[1]Insumos!$H$314</definedName>
    <definedName name="ali5_1" localSheetId="4">[1]Insumos!$H$306</definedName>
    <definedName name="ali5_1">[1]Insumos!$H$306</definedName>
    <definedName name="ali6_" localSheetId="4">[1]Insumos!$H$315</definedName>
    <definedName name="ali6_">[1]Insumos!$H$315</definedName>
    <definedName name="ali6_1" localSheetId="4">[1]Insumos!$H$307</definedName>
    <definedName name="ali6_1">[1]Insumos!$H$307</definedName>
    <definedName name="ali7_" localSheetId="4">[1]Insumos!$H$316</definedName>
    <definedName name="ali7_">[1]Insumos!$H$316</definedName>
    <definedName name="ali7_1" localSheetId="4">[1]Insumos!$H$308</definedName>
    <definedName name="ali7_1">[1]Insumos!$H$308</definedName>
    <definedName name="ali8_" localSheetId="4">[1]Insumos!$H$313</definedName>
    <definedName name="ali8_">[1]Insumos!$H$313</definedName>
    <definedName name="ali8_1" localSheetId="4">[1]Insumos!$H$305</definedName>
    <definedName name="ali8_1">[1]Insumos!$H$305</definedName>
    <definedName name="altura_baldrame" localSheetId="4">#REF!</definedName>
    <definedName name="altura_baldrame">#REF!</definedName>
    <definedName name="altura_da_base" localSheetId="4">#REF!</definedName>
    <definedName name="altura_da_base">#REF!</definedName>
    <definedName name="altura_da_cinta" localSheetId="4">#REF!</definedName>
    <definedName name="altura_da_cinta">#REF!</definedName>
    <definedName name="altura_da_vala" localSheetId="4">#REF!</definedName>
    <definedName name="altura_da_vala">#REF!</definedName>
    <definedName name="ALTURA_PILAR" localSheetId="4">#REF!</definedName>
    <definedName name="ALTURA_PILAR">#REF!</definedName>
    <definedName name="alvc1">[2]Insumos!$E$714</definedName>
    <definedName name="alvc2">[2]Insumos!$E$716</definedName>
    <definedName name="alvc3" localSheetId="4">[1]Insumos!$H$1456</definedName>
    <definedName name="alvc3">[1]Insumos!$H$1456</definedName>
    <definedName name="ALVENARIA" localSheetId="4">#REF!</definedName>
    <definedName name="ALVENARIA">#REF!</definedName>
    <definedName name="amc1_" localSheetId="4">[1]Insumos!$H$252</definedName>
    <definedName name="amc1_">[1]Insumos!$H$252</definedName>
    <definedName name="amd">[2]Insumos!$E$24</definedName>
    <definedName name="amf1_" localSheetId="4">[1]Insumos!$H$250</definedName>
    <definedName name="amf1_">[1]Insumos!$H$250</definedName>
    <definedName name="amf2_" localSheetId="4">[1]Insumos!$H$251</definedName>
    <definedName name="amf2_">[1]Insumos!$H$251</definedName>
    <definedName name="amm">[2]Insumos!$E$280</definedName>
    <definedName name="amt">[2]Insumos!$E$279</definedName>
    <definedName name="anb">[2]Insumos!$E$99</definedName>
    <definedName name="anel100" localSheetId="4">[1]Insumos!$H$1122</definedName>
    <definedName name="anel100">[1]Insumos!$H$1122</definedName>
    <definedName name="apv">[2]Insumos!$E$482</definedName>
    <definedName name="arame">[6]INSUMOS!$C$18</definedName>
    <definedName name="arap">[2]Insumos!$E$303</definedName>
    <definedName name="are">[2]Insumos!$E$54</definedName>
    <definedName name="ÁREA">[2]Insumos!$C$8</definedName>
    <definedName name="_xlnm.Print_Area" localSheetId="0">AUDITORIO!$A$1:$G$1171</definedName>
    <definedName name="_xlnm.Print_Area" localSheetId="4">BDI!$B$2:$I$50</definedName>
    <definedName name="_xlnm.Print_Area" localSheetId="3">COMPOSIÇÕES!$A$1:$G$2560</definedName>
    <definedName name="_xlnm.Print_Area" localSheetId="2">CRONOGRAMA!$A$1:$P$118</definedName>
    <definedName name="_xlnm.Print_Area" localSheetId="1">SUGESQ!$A$1:$I$566</definedName>
    <definedName name="AREA_TOTAL" localSheetId="4">#REF!</definedName>
    <definedName name="AREA_TOTAL">#REF!</definedName>
    <definedName name="arfi">[4]Insumos!$C$32</definedName>
    <definedName name="arfi_1">NA()</definedName>
    <definedName name="arfi_5">NA()</definedName>
    <definedName name="arfi_6">NA()</definedName>
    <definedName name="arg1.3\1">[2]Insumos!$E$633</definedName>
    <definedName name="arg1_3_1_1" localSheetId="4">[1]Insumos!$H$1355</definedName>
    <definedName name="arg1_3_1_1">[1]Insumos!$H$1355</definedName>
    <definedName name="argr">[4]Insumos!$C$31</definedName>
    <definedName name="argr_1">NA()</definedName>
    <definedName name="argr_5">NA()</definedName>
    <definedName name="argr_6">NA()</definedName>
    <definedName name="arm" localSheetId="4">[7]FUNDAÇÕES!#REF!</definedName>
    <definedName name="arm">[7]FUNDAÇÕES!#REF!</definedName>
    <definedName name="arma" localSheetId="4">#REF!</definedName>
    <definedName name="arma">#REF!</definedName>
    <definedName name="aro" localSheetId="4">[1]Insumos!$H$1264</definedName>
    <definedName name="aro">[1]Insumos!$H$1264</definedName>
    <definedName name="arz" localSheetId="4">[1]Insumos!$H$1465</definedName>
    <definedName name="arz">[1]Insumos!$H$1465</definedName>
    <definedName name="ASDFASD">#N/A</definedName>
    <definedName name="asfel" localSheetId="4">[1]Insumos!$H$1200</definedName>
    <definedName name="asfel">[1]Insumos!$H$1200</definedName>
    <definedName name="asp11pu" localSheetId="4">[1]Insumos!$H$917</definedName>
    <definedName name="asp11pu">[1]Insumos!$H$917</definedName>
    <definedName name="ATERRO_TOTAL" localSheetId="4">#REF!</definedName>
    <definedName name="ATERRO_TOTAL">#REF!</definedName>
    <definedName name="atop" localSheetId="4">[1]Insumos!$H$19</definedName>
    <definedName name="atop">[1]Insumos!$H$19</definedName>
    <definedName name="b" localSheetId="4">#REF!</definedName>
    <definedName name="b">#REF!</definedName>
    <definedName name="B320I">[2]Equipamentos!$P$40</definedName>
    <definedName name="B320P">[2]Equipamentos!$N$40</definedName>
    <definedName name="B500I">[2]Equipamentos!$P$36</definedName>
    <definedName name="B500P">[2]Equipamentos!$N$36</definedName>
    <definedName name="band02" localSheetId="4">[1]Insumos!$H$1283</definedName>
    <definedName name="band02">[1]Insumos!$H$1283</definedName>
    <definedName name="band03" localSheetId="4">[1]Insumos!$H$1284</definedName>
    <definedName name="band03">[1]Insumos!$H$1284</definedName>
    <definedName name="band04" localSheetId="4">[1]Insumos!$H$1285</definedName>
    <definedName name="band04">[1]Insumos!$H$1285</definedName>
    <definedName name="bar11_2_90" localSheetId="4">[1]Insumos!$H$130</definedName>
    <definedName name="bar11_2_90">[1]Insumos!$H$130</definedName>
    <definedName name="bar11_4_90" localSheetId="4">[1]Insumos!$H$129</definedName>
    <definedName name="bar11_4_90">[1]Insumos!$H$129</definedName>
    <definedName name="base5" localSheetId="4">[1]Insumos!$H$776</definedName>
    <definedName name="base5">[1]Insumos!$H$776</definedName>
    <definedName name="base6" localSheetId="4">[1]Insumos!$H$777</definedName>
    <definedName name="base6">[1]Insumos!$H$777</definedName>
    <definedName name="base7" localSheetId="4">[1]Insumos!$H$778</definedName>
    <definedName name="base7">[1]Insumos!$H$778</definedName>
    <definedName name="BB">#N/A</definedName>
    <definedName name="bçd88" localSheetId="4">[1]Insumos!$H$1010</definedName>
    <definedName name="bçd88">[1]Insumos!$H$1010</definedName>
    <definedName name="bcf">[2]Insumos!$E$184</definedName>
    <definedName name="bcf100x30">[2]Insumos!$E$189</definedName>
    <definedName name="bcf100x50">[2]Insumos!$E$188</definedName>
    <definedName name="bcf120X60">[2]Insumos!$E$186</definedName>
    <definedName name="bcf130x60" localSheetId="4">[1]Insumos!$H$415</definedName>
    <definedName name="bcf130x60">[1]Insumos!$H$415</definedName>
    <definedName name="bcf135X40" localSheetId="4">[1]Insumos!$H$409</definedName>
    <definedName name="bcf135X40">[1]Insumos!$H$409</definedName>
    <definedName name="bcf150x50">[2]Insumos!$E$187</definedName>
    <definedName name="bcf150x60" localSheetId="4">[1]Insumos!$H$416</definedName>
    <definedName name="bcf150x60">[1]Insumos!$H$416</definedName>
    <definedName name="bcf200x60">[2]Insumos!$E$187</definedName>
    <definedName name="bcf50X50" localSheetId="4">[1]Insumos!$H$406</definedName>
    <definedName name="bcf50X50">[1]Insumos!$H$406</definedName>
    <definedName name="bcf60x50">[2]Insumos!$E$190</definedName>
    <definedName name="bcf60X60">[2]Insumos!$E$185</definedName>
    <definedName name="bcfr1x1_4" localSheetId="4">[1]Insumos!$H$136</definedName>
    <definedName name="bcfr1x1_4">[1]Insumos!$H$136</definedName>
    <definedName name="bcp">[2]Insumos!$E$284</definedName>
    <definedName name="bcsd" localSheetId="4">[1]Insumos!$H$757</definedName>
    <definedName name="bcsd">[1]Insumos!$H$757</definedName>
    <definedName name="bdi">'[8]Insumos (não imprimir)'!$C$3</definedName>
    <definedName name="bdi_1">NA()</definedName>
    <definedName name="bdi_11">"'file:///A:/Dudu-corre%C3%A7%C3%A3o.XLS'#$'Insumos (não imprimir)'.$C$3"</definedName>
    <definedName name="bdi_5">NA()</definedName>
    <definedName name="bdi_6">NA()</definedName>
    <definedName name="bdi_7">"'file:///A:/Dudu-corre%C3%A7%C3%A3o.XLS'#$'Insumos (não imprimir)'.$C$3"</definedName>
    <definedName name="bdi_8">"'file:///A:/Dudu-corre%C3%A7%C3%A3o.XLS'#$'Insumos (não imprimir)'.$C$3"</definedName>
    <definedName name="bdi_9">"'file:///A:/Dudu-corre%C3%A7%C3%A3o.XLS'#$'Insumos (não imprimir)'.$C$3"</definedName>
    <definedName name="bee3b" localSheetId="4">[1]Insumos!$H$754</definedName>
    <definedName name="bee3b">[1]Insumos!$H$754</definedName>
    <definedName name="bfd">[2]Insumos!$E$246</definedName>
    <definedName name="bfq" localSheetId="4">[1]Insumos!$H$427</definedName>
    <definedName name="bfq">[1]Insumos!$H$427</definedName>
    <definedName name="bfq100x50" localSheetId="4">[1]Insumos!$H$434</definedName>
    <definedName name="bfq100x50">[1]Insumos!$H$434</definedName>
    <definedName name="bfq100x60" localSheetId="4">[1]Insumos!$H$433</definedName>
    <definedName name="bfq100x60">[1]Insumos!$H$433</definedName>
    <definedName name="bfq150x50" localSheetId="4">[1]Insumos!$H$432</definedName>
    <definedName name="bfq150x50">[1]Insumos!$H$432</definedName>
    <definedName name="bfq180x60" localSheetId="4">[1]Insumos!$H$431</definedName>
    <definedName name="bfq180x60">[1]Insumos!$H$431</definedName>
    <definedName name="bfq200x50" localSheetId="4">[1]Insumos!$H$430</definedName>
    <definedName name="bfq200x50">[1]Insumos!$H$430</definedName>
    <definedName name="bfq250x50" localSheetId="4">[1]Insumos!$H$429</definedName>
    <definedName name="bfq250x50">[1]Insumos!$H$429</definedName>
    <definedName name="bfq300x50" localSheetId="4">[1]Insumos!$H$428</definedName>
    <definedName name="bfq300x50">[1]Insumos!$H$428</definedName>
    <definedName name="bfq30x50" localSheetId="4">[1]Insumos!$H$438</definedName>
    <definedName name="bfq30x50">[1]Insumos!$H$438</definedName>
    <definedName name="bfq50x50" localSheetId="4">[1]Insumos!$H$437</definedName>
    <definedName name="bfq50x50">[1]Insumos!$H$437</definedName>
    <definedName name="bfq60x30" localSheetId="4">[1]Insumos!$H$439</definedName>
    <definedName name="bfq60x30">[1]Insumos!$H$439</definedName>
    <definedName name="bfq80x50" localSheetId="4">[1]Insumos!$H$436</definedName>
    <definedName name="bfq80x50">[1]Insumos!$H$436</definedName>
    <definedName name="bfq80x60" localSheetId="4">[1]Insumos!$H$435</definedName>
    <definedName name="bfq80x60">[1]Insumos!$H$435</definedName>
    <definedName name="bgr">[2]Insumos!$E$261</definedName>
    <definedName name="bgrn">[2]Insumos!$E$264</definedName>
    <definedName name="bldv">[4]Insumos!$C$145</definedName>
    <definedName name="bldv_1">NA()</definedName>
    <definedName name="bldv_5">NA()</definedName>
    <definedName name="bldv_6">NA()</definedName>
    <definedName name="blq6_20" localSheetId="4">[3]Insumos!$F$1134</definedName>
    <definedName name="blq6_20">[3]Insumos!$F$1134</definedName>
    <definedName name="bmt25x25" localSheetId="4">[1]Insumos!$H$133</definedName>
    <definedName name="bmt25x25">[1]Insumos!$H$133</definedName>
    <definedName name="bmt30x50">[2]Insumos!$E$62</definedName>
    <definedName name="bnb">[2]Insumos!$E$538</definedName>
    <definedName name="bop1\2">[2]Insumos!$E$439</definedName>
    <definedName name="bop1_2_1_1" localSheetId="4">[1]Insumos!$H$889</definedName>
    <definedName name="bop1_2_1_1">[1]Insumos!$H$889</definedName>
    <definedName name="BPF">[2]Equipamentos!$A$14</definedName>
    <definedName name="bra25_20" localSheetId="4">[1]Insumos!$H$810</definedName>
    <definedName name="bra25_20">[1]Insumos!$H$810</definedName>
    <definedName name="bra32_20" localSheetId="4">[1]Insumos!$H$811</definedName>
    <definedName name="bra32_20">[1]Insumos!$H$811</definedName>
    <definedName name="bra32_25" localSheetId="4">[1]Insumos!$H$812</definedName>
    <definedName name="bra32_25">[1]Insumos!$H$812</definedName>
    <definedName name="bra40_20" localSheetId="4">[1]Insumos!$H$813</definedName>
    <definedName name="bra40_20">[1]Insumos!$H$813</definedName>
    <definedName name="bra40_25" localSheetId="4">[1]Insumos!$H$814</definedName>
    <definedName name="bra40_25">[1]Insumos!$H$814</definedName>
    <definedName name="bra40_32" localSheetId="4">[1]Insumos!$H$815</definedName>
    <definedName name="bra40_32">[1]Insumos!$H$815</definedName>
    <definedName name="bra50_20" localSheetId="4">[1]Insumos!$H$816</definedName>
    <definedName name="bra50_20">[1]Insumos!$H$816</definedName>
    <definedName name="bra50_25" localSheetId="4">[1]Insumos!$H$817</definedName>
    <definedName name="bra50_25">[1]Insumos!$H$817</definedName>
    <definedName name="bra50_32" localSheetId="4">[1]Insumos!$H$818</definedName>
    <definedName name="bra50_32">[1]Insumos!$H$818</definedName>
    <definedName name="bra50_40" localSheetId="4">[1]Insumos!$H$819</definedName>
    <definedName name="bra50_40">[1]Insumos!$H$819</definedName>
    <definedName name="bri75x50_40s" localSheetId="4">[1]Insumos!$H$912</definedName>
    <definedName name="bri75x50_40s">[1]Insumos!$H$912</definedName>
    <definedName name="brm">[2]Insumos!$E$66</definedName>
    <definedName name="brmm50" localSheetId="4">[1]Insumos!$H$140</definedName>
    <definedName name="brmm50">[1]Insumos!$H$140</definedName>
    <definedName name="brt">[4]Insumos!$C$34</definedName>
    <definedName name="brt_1">NA()</definedName>
    <definedName name="brt_5">NA()</definedName>
    <definedName name="brt_6">NA()</definedName>
    <definedName name="btd320s" localSheetId="4">[3]Insumos!$F$1404</definedName>
    <definedName name="btd320s">[3]Insumos!$F$1404</definedName>
    <definedName name="btd400i" localSheetId="4">[1]Insumos!$H$1424</definedName>
    <definedName name="btd400i">[1]Insumos!$H$1424</definedName>
    <definedName name="btd400p" localSheetId="4">[1]Insumos!$H$1423</definedName>
    <definedName name="btd400p">[1]Insumos!$H$1423</definedName>
    <definedName name="bte320_1" localSheetId="4">[3]Insumos!$F$1406</definedName>
    <definedName name="bte320_1">[3]Insumos!$F$1406</definedName>
    <definedName name="bte320g" localSheetId="4">[3]Insumos!$F$1408</definedName>
    <definedName name="bte320g">[3]Insumos!$F$1408</definedName>
    <definedName name="bte320g_i" localSheetId="4">[3]Insumos!$F$1409</definedName>
    <definedName name="bte320g_i">[3]Insumos!$F$1409</definedName>
    <definedName name="bte320o" localSheetId="4">[3]Insumos!$F$1405</definedName>
    <definedName name="bte320o">[3]Insumos!$F$1405</definedName>
    <definedName name="bte400i" localSheetId="4">[1]Insumos!$H$1426</definedName>
    <definedName name="bte400i">[1]Insumos!$H$1426</definedName>
    <definedName name="bte400p" localSheetId="4">[1]Insumos!$H$1425</definedName>
    <definedName name="bte400p">[1]Insumos!$H$1425</definedName>
    <definedName name="btg400i" localSheetId="4">[1]Insumos!$H$1428</definedName>
    <definedName name="btg400i">[1]Insumos!$H$1428</definedName>
    <definedName name="btg400p" localSheetId="4">[1]Insumos!$H$1427</definedName>
    <definedName name="btg400p">[1]Insumos!$H$1427</definedName>
    <definedName name="bvff">[2]Insumos!$E$191</definedName>
    <definedName name="bvff100x50">[2]Insumos!$E$194</definedName>
    <definedName name="bvff120x60" localSheetId="4">[1]Insumos!$H$423</definedName>
    <definedName name="bvff120x60">[1]Insumos!$H$423</definedName>
    <definedName name="bvff150x100">[2]Insumos!$E$193</definedName>
    <definedName name="bvff150x110">[2]Insumos!$E$198</definedName>
    <definedName name="bvff150x50" localSheetId="4">[1]Insumos!$H$418</definedName>
    <definedName name="bvff150x50">[1]Insumos!$H$418</definedName>
    <definedName name="bvff170x55">[2]Insumos!$E$199</definedName>
    <definedName name="bvff210x55">[2]Insumos!$E$197</definedName>
    <definedName name="bvff60x60" localSheetId="4">[1]Insumos!$H$421</definedName>
    <definedName name="bvff60x60">[1]Insumos!$H$421</definedName>
    <definedName name="bvff80x50">[2]Insumos!$E$196</definedName>
    <definedName name="CA15I">[2]Equipamentos!$P$27</definedName>
    <definedName name="CA15P">[2]Equipamentos!$N$27</definedName>
    <definedName name="CA25I">[2]Equipamentos!$P$26</definedName>
    <definedName name="CA25P">[2]Equipamentos!$N$26</definedName>
    <definedName name="cacb18" localSheetId="4">[3]Insumos!$F$153</definedName>
    <definedName name="cacb18">[3]Insumos!$F$153</definedName>
    <definedName name="cadm">[2]Insumos!$E$72</definedName>
    <definedName name="cadr250" localSheetId="4">[1]Insumos!$H$1415</definedName>
    <definedName name="cadr250">[1]Insumos!$H$1415</definedName>
    <definedName name="caei3_4" localSheetId="4">[1]Insumos!$H$169</definedName>
    <definedName name="caei3_4">[1]Insumos!$H$169</definedName>
    <definedName name="caei3_8" localSheetId="4">[1]Insumos!$H$170</definedName>
    <definedName name="caei3_8">[1]Insumos!$H$170</definedName>
    <definedName name="caf" localSheetId="4">[1]Insumos!$H$1467</definedName>
    <definedName name="caf">[1]Insumos!$H$1467</definedName>
    <definedName name="caf1_8" localSheetId="4">[1]Insumos!$H$150</definedName>
    <definedName name="caf1_8">[1]Insumos!$H$150</definedName>
    <definedName name="caf3_16" localSheetId="4">[1]Insumos!$H$149</definedName>
    <definedName name="caf3_16">[1]Insumos!$H$149</definedName>
    <definedName name="cag1_4" localSheetId="4">[1]Insumos!$H$148</definedName>
    <definedName name="cag1_4">[1]Insumos!$H$148</definedName>
    <definedName name="cag20x10">[2]Insumos!$E$464</definedName>
    <definedName name="cag20x15" localSheetId="4">[1]Insumos!$H$979</definedName>
    <definedName name="cag20x15">[1]Insumos!$H$979</definedName>
    <definedName name="cag25x15" localSheetId="4">[1]Insumos!$H$980</definedName>
    <definedName name="cag25x15">[1]Insumos!$H$980</definedName>
    <definedName name="cag3_8" localSheetId="4">[1]Insumos!$H$147</definedName>
    <definedName name="cag3_8">[1]Insumos!$H$147</definedName>
    <definedName name="cag40x20" localSheetId="4">[1]Insumos!$H$981</definedName>
    <definedName name="cag40x20">[1]Insumos!$H$981</definedName>
    <definedName name="cag6x15" localSheetId="4">[1]Insumos!$H$977</definedName>
    <definedName name="cag6x15">[1]Insumos!$H$977</definedName>
    <definedName name="cagf50x270" localSheetId="4">[1]Insumos!$H$171</definedName>
    <definedName name="cagf50x270">[1]Insumos!$H$171</definedName>
    <definedName name="cal">[2]Insumos!$E$22</definedName>
    <definedName name="calc" localSheetId="4">[1]Insumos!$H$28</definedName>
    <definedName name="calc">[1]Insumos!$H$28</definedName>
    <definedName name="capl400" localSheetId="4">[1]Insumos!$H$769</definedName>
    <definedName name="capl400">[1]Insumos!$H$769</definedName>
    <definedName name="car">[2]Insumos!$E$624</definedName>
    <definedName name="card250" localSheetId="4">[1]Insumos!$H$1437</definedName>
    <definedName name="card250">[1]Insumos!$H$1437</definedName>
    <definedName name="carmir" localSheetId="4">[1]Insumos!$H$1290</definedName>
    <definedName name="carmir">[1]Insumos!$H$1290</definedName>
    <definedName name="CARP" localSheetId="4">#REF!</definedName>
    <definedName name="CARP">#REF!</definedName>
    <definedName name="CARP_8" localSheetId="4">#REF!</definedName>
    <definedName name="CARP_8">#REF!</definedName>
    <definedName name="cas50_70" localSheetId="4">[1]Insumos!$H$217</definedName>
    <definedName name="cas50_70">[1]Insumos!$H$217</definedName>
    <definedName name="casinha" localSheetId="4">[1]Insumos!$H$1286</definedName>
    <definedName name="casinha">[1]Insumos!$H$1286</definedName>
    <definedName name="cav" localSheetId="4">[1]Insumos!$H$361</definedName>
    <definedName name="cav">[1]Insumos!$H$361</definedName>
    <definedName name="caval">[4]Insumos!$C$144</definedName>
    <definedName name="caval_1">NA()</definedName>
    <definedName name="caval_5">NA()</definedName>
    <definedName name="caval_6">NA()</definedName>
    <definedName name="CB10I">[2]Equipamentos!$P$33</definedName>
    <definedName name="CB10P">[2]Equipamentos!$N$33</definedName>
    <definedName name="CB4I">[2]Equipamentos!$P$35</definedName>
    <definedName name="CB4P">[2]Equipamentos!$N$35</definedName>
    <definedName name="CB6.5I">[2]Equipamentos!$P$37</definedName>
    <definedName name="CB6.5P">[2]Equipamentos!$N$37</definedName>
    <definedName name="CB6I">[2]Equipamentos!$P$34</definedName>
    <definedName name="CB6P">[2]Equipamentos!$N$34</definedName>
    <definedName name="cbca1">[2]Insumos!$E$367</definedName>
    <definedName name="cbp" localSheetId="4">[1]Insumos!$H$1079</definedName>
    <definedName name="cbp">[1]Insumos!$H$1079</definedName>
    <definedName name="cbs3m" localSheetId="4">[1]Insumos!$H$900</definedName>
    <definedName name="cbs3m">[1]Insumos!$H$900</definedName>
    <definedName name="cbs3t" localSheetId="4">[1]Insumos!$H$899</definedName>
    <definedName name="cbs3t">[1]Insumos!$H$899</definedName>
    <definedName name="cce50_10" localSheetId="4">[1]Insumos!$H$671</definedName>
    <definedName name="cce50_10">[1]Insumos!$H$671</definedName>
    <definedName name="cce50_20" localSheetId="4">[1]Insumos!$H$672</definedName>
    <definedName name="cce50_20">[1]Insumos!$H$672</definedName>
    <definedName name="ccp">[2]Insumos!$E$140</definedName>
    <definedName name="cda">[2]Insumos!$E$100</definedName>
    <definedName name="cdac">[2]Insumos!$E$485</definedName>
    <definedName name="cde">[2]Insumos!$E$484</definedName>
    <definedName name="cdm">[2]Insumos!$E$619</definedName>
    <definedName name="cdr">[2]Insumos!$E$615</definedName>
    <definedName name="cds">[2]Insumos!$E$483</definedName>
    <definedName name="ceat" localSheetId="4">[1]Insumos!$H$1409</definedName>
    <definedName name="ceat">[1]Insumos!$H$1409</definedName>
    <definedName name="cee" localSheetId="4">[1]Insumos!$H$177</definedName>
    <definedName name="cee">[1]Insumos!$H$177</definedName>
    <definedName name="cee10x10">[2]Insumos!$E$76</definedName>
    <definedName name="cee10x10\1">[2]Insumos!$E$75</definedName>
    <definedName name="cee10x10_1_1" localSheetId="4">[1]Insumos!$H$178</definedName>
    <definedName name="cee10x10_1_1">[1]Insumos!$H$178</definedName>
    <definedName name="cee10x10_4_1" localSheetId="4">[1]Insumos!$H$179</definedName>
    <definedName name="cee10x10_4_1">[1]Insumos!$H$179</definedName>
    <definedName name="cee20x20">[2]Insumos!$E$79</definedName>
    <definedName name="cee20x20\1">[2]Insumos!$E$77</definedName>
    <definedName name="cee20x20\4">[2]Insumos!$E$78</definedName>
    <definedName name="cee20x20_1_1" localSheetId="4">[1]Insumos!$H$181</definedName>
    <definedName name="cee20x20_1_1">[1]Insumos!$H$181</definedName>
    <definedName name="cee20x20_4_1" localSheetId="4">[1]Insumos!$H$182</definedName>
    <definedName name="cee20x20_4_1">[1]Insumos!$H$182</definedName>
    <definedName name="cee20x20_4_1_1" localSheetId="4">[1]Insumos!$H$182</definedName>
    <definedName name="cee20x20_4_1_1">[1]Insumos!$H$182</definedName>
    <definedName name="cee30x30">[2]Insumos!$E$82</definedName>
    <definedName name="cee30x30\1">[2]Insumos!$E$80</definedName>
    <definedName name="cee30x30\4">[2]Insumos!$E$81</definedName>
    <definedName name="cee30x30_1_1" localSheetId="4">[1]Insumos!$H$184</definedName>
    <definedName name="cee30x30_1_1">[1]Insumos!$H$184</definedName>
    <definedName name="cee30x30_4_1" localSheetId="4">[1]Insumos!$H$185</definedName>
    <definedName name="cee30x30_4_1">[1]Insumos!$H$185</definedName>
    <definedName name="cee30x30_4_1_1" localSheetId="4">[1]Insumos!$H$185</definedName>
    <definedName name="cee30x30_4_1_1">[1]Insumos!$H$185</definedName>
    <definedName name="cee30x30a" localSheetId="4">[1]Insumos!$H$187</definedName>
    <definedName name="cee30x30a">[1]Insumos!$H$187</definedName>
    <definedName name="cem">[2]Insumos!$E$201</definedName>
    <definedName name="cer1\2">[2]Insumos!$E$355</definedName>
    <definedName name="cer1_2_1_1" localSheetId="4">[1]Insumos!$H$706</definedName>
    <definedName name="cer1_2_1_1">[1]Insumos!$H$706</definedName>
    <definedName name="cer11_2_1_1" localSheetId="4">[1]Insumos!$H$710</definedName>
    <definedName name="cer11_2_1_1">[1]Insumos!$H$710</definedName>
    <definedName name="cer11_4_1_1" localSheetId="4">[1]Insumos!$H$709</definedName>
    <definedName name="cer11_4_1_1">[1]Insumos!$H$709</definedName>
    <definedName name="cer3\4">[2]Insumos!$E$356</definedName>
    <definedName name="cer3_4_1_1" localSheetId="4">[1]Insumos!$H$707</definedName>
    <definedName name="cer3_4_1_1">[1]Insumos!$H$707</definedName>
    <definedName name="cerp2x20">[2]Insumos!$E$299</definedName>
    <definedName name="cerp2x40">[2]Insumos!$E$298</definedName>
    <definedName name="cfg50mf" localSheetId="4">[1]Insumos!$H$124</definedName>
    <definedName name="cfg50mf">[1]Insumos!$H$124</definedName>
    <definedName name="cfgai1" localSheetId="4">[1]Insumos!$H$166</definedName>
    <definedName name="cfgai1">[1]Insumos!$H$166</definedName>
    <definedName name="cfgai11_4" localSheetId="4">[1]Insumos!$H$165</definedName>
    <definedName name="cfgai11_4">[1]Insumos!$H$165</definedName>
    <definedName name="cfgai3_4" localSheetId="4">[1]Insumos!$H$167</definedName>
    <definedName name="cfgai3_4">[1]Insumos!$H$167</definedName>
    <definedName name="cfgai3_8" localSheetId="4">[1]Insumos!$H$168</definedName>
    <definedName name="cfgai3_8">[1]Insumos!$H$168</definedName>
    <definedName name="cfl2x20">[2]Insumos!$E$297</definedName>
    <definedName name="cfl2x40">[2]Insumos!$E$295</definedName>
    <definedName name="cfm" localSheetId="4">[1]Insumos!$H$1462</definedName>
    <definedName name="cfm">[1]Insumos!$H$1462</definedName>
    <definedName name="cftp">[2]Insumos!$E$131</definedName>
    <definedName name="cha">[2]Insumos!$E$161</definedName>
    <definedName name="chac5_8_1" localSheetId="4">[1]Insumos!$H$726</definedName>
    <definedName name="chac5_8_1">[1]Insumos!$H$726</definedName>
    <definedName name="chap14x10" localSheetId="4">[1]Insumos!$H$1148</definedName>
    <definedName name="chap14x10">[1]Insumos!$H$1148</definedName>
    <definedName name="chap20x3" localSheetId="4">[1]Insumos!$H$1147</definedName>
    <definedName name="chap20x3">[1]Insumos!$H$1147</definedName>
    <definedName name="chap20x5" localSheetId="4">[1]Insumos!$H$1146</definedName>
    <definedName name="chap20x5">[1]Insumos!$H$1146</definedName>
    <definedName name="ci" localSheetId="4">#REF!</definedName>
    <definedName name="ci">#REF!</definedName>
    <definedName name="cib">[2]Insumos!$E$21</definedName>
    <definedName name="cil">[2]Insumos!$E$474</definedName>
    <definedName name="cim">[2]Insumos!$E$20</definedName>
    <definedName name="cin" localSheetId="4">[1]Insumos!$H$1078</definedName>
    <definedName name="cin">[1]Insumos!$H$1078</definedName>
    <definedName name="cip">[2]Insumos!$E$475</definedName>
    <definedName name="clb">[2]Insumos!$E$491</definedName>
    <definedName name="clbl">[2]Insumos!$E$473</definedName>
    <definedName name="clp">[2]Insumos!$E$363</definedName>
    <definedName name="clpl" localSheetId="4">[1]Insumos!$H$1312</definedName>
    <definedName name="clpl">[1]Insumos!$H$1312</definedName>
    <definedName name="clpt" localSheetId="4">[1]Insumos!$H$718</definedName>
    <definedName name="clpt">[1]Insumos!$H$718</definedName>
    <definedName name="clr1\2">[2]Insumos!$E$427</definedName>
    <definedName name="clr1_2_1_1" localSheetId="4">[1]Insumos!$H$868</definedName>
    <definedName name="clr1_2_1_1">[1]Insumos!$H$868</definedName>
    <definedName name="clz10x15" localSheetId="4">[1]Insumos!$H$984</definedName>
    <definedName name="clz10x15">[1]Insumos!$H$984</definedName>
    <definedName name="clz15x20" localSheetId="4">[1]Insumos!$H$985</definedName>
    <definedName name="clz15x20">[1]Insumos!$H$985</definedName>
    <definedName name="clz15x25" localSheetId="4">[1]Insumos!$H$986</definedName>
    <definedName name="clz15x25">[1]Insumos!$H$986</definedName>
    <definedName name="clz15x30" localSheetId="4">[1]Insumos!$H$987</definedName>
    <definedName name="clz15x30">[1]Insumos!$H$987</definedName>
    <definedName name="clz20x25" localSheetId="4">[1]Insumos!$H$988</definedName>
    <definedName name="clz20x25">[1]Insumos!$H$988</definedName>
    <definedName name="clz20x40">[2]Insumos!$E$465</definedName>
    <definedName name="clz6x10" localSheetId="4">[1]Insumos!$H$982</definedName>
    <definedName name="clz6x10">[1]Insumos!$H$982</definedName>
    <definedName name="clz6x15" localSheetId="4">[1]Insumos!$H$983</definedName>
    <definedName name="clz6x15">[1]Insumos!$H$983</definedName>
    <definedName name="CM9I">[2]Equipamentos!$P$38</definedName>
    <definedName name="CM9P">[2]Equipamentos!$N$38</definedName>
    <definedName name="cmn3b" localSheetId="4">[1]Insumos!$H$1307</definedName>
    <definedName name="cmn3b">[1]Insumos!$H$1307</definedName>
    <definedName name="cmn4b" localSheetId="4">[1]Insumos!$H$1306</definedName>
    <definedName name="cmn4b">[1]Insumos!$H$1306</definedName>
    <definedName name="cmr900x20" localSheetId="4">[1]Insumos!$H$904</definedName>
    <definedName name="cmr900x20">[1]Insumos!$H$904</definedName>
    <definedName name="COBERTURA" localSheetId="4">#REF!</definedName>
    <definedName name="COBERTURA">#REF!</definedName>
    <definedName name="com">[2]Insumos!$E$626</definedName>
    <definedName name="comp__da_base" localSheetId="4">#REF!</definedName>
    <definedName name="comp__da_base">#REF!</definedName>
    <definedName name="compac">[4]Insumos!$C$148</definedName>
    <definedName name="compac_1">NA()</definedName>
    <definedName name="compac_5">NA()</definedName>
    <definedName name="compac_6">NA()</definedName>
    <definedName name="COMPRIMENTO_PILAR" localSheetId="4">#REF!</definedName>
    <definedName name="COMPRIMENTO_PILAR">#REF!</definedName>
    <definedName name="concs13_5" localSheetId="4">[1]Insumos!$H$1438</definedName>
    <definedName name="concs13_5">[1]Insumos!$H$1438</definedName>
    <definedName name="cpacn" localSheetId="4">[1]Insumos!$H$1253</definedName>
    <definedName name="cpacn">[1]Insumos!$H$1253</definedName>
    <definedName name="cpi50_40s" localSheetId="4">[1]Insumos!$H$919</definedName>
    <definedName name="cpi50_40s">[1]Insumos!$H$919</definedName>
    <definedName name="cpi75_40s" localSheetId="4">[1]Insumos!$H$918</definedName>
    <definedName name="cpi75_40s">[1]Insumos!$H$918</definedName>
    <definedName name="cpj">[2]Insumos!$E$30</definedName>
    <definedName name="cpl">[2]Insumos!$E$344</definedName>
    <definedName name="cpt">[2]Insumos!$E$85</definedName>
    <definedName name="csi">[2]Insumos!$E$459</definedName>
    <definedName name="csp">[2]Insumos!$E$460</definedName>
    <definedName name="ct12r">[2]Insumos!$E$370</definedName>
    <definedName name="ct5r">[2]Insumos!$E$369</definedName>
    <definedName name="ctal" localSheetId="4">[1]Insumos!$H$78</definedName>
    <definedName name="ctal">[1]Insumos!$H$78</definedName>
    <definedName name="ctaz" localSheetId="4">[1]Insumos!$H$81</definedName>
    <definedName name="ctaz">[1]Insumos!$H$81</definedName>
    <definedName name="ctb" localSheetId="4">[1]Insumos!$H$1460</definedName>
    <definedName name="ctb">[1]Insumos!$H$1460</definedName>
    <definedName name="ctm">[2]Insumos!$E$618</definedName>
    <definedName name="cvd88_60" localSheetId="4">[1]Insumos!$H$1002</definedName>
    <definedName name="cvd88_60">[1]Insumos!$H$1002</definedName>
    <definedName name="cvi1\2">[2]Insumos!$E$407</definedName>
    <definedName name="cvi1_2_1" localSheetId="4">[1]Insumos!$H$823</definedName>
    <definedName name="cvi1_2_1">[1]Insumos!$H$823</definedName>
    <definedName name="cvi3_4" localSheetId="4">[1]Insumos!$H$824</definedName>
    <definedName name="cvi3_4">[1]Insumos!$H$824</definedName>
    <definedName name="cvi50_40s" localSheetId="4">[1]Insumos!$H$909</definedName>
    <definedName name="cvi50_40s">[1]Insumos!$H$909</definedName>
    <definedName name="cvi75_40s" localSheetId="4">[1]Insumos!$H$908</definedName>
    <definedName name="cvi75_40s">[1]Insumos!$H$908</definedName>
    <definedName name="cvp1\2">[2]Insumos!$E$406</definedName>
    <definedName name="cvp1_2_1" localSheetId="4">[1]Insumos!$H$821</definedName>
    <definedName name="cvp1_2_1">[1]Insumos!$H$821</definedName>
    <definedName name="cvp1_2s" localSheetId="4">[1]Insumos!$H$822</definedName>
    <definedName name="cvp1_2s">[1]Insumos!$H$822</definedName>
    <definedName name="cxfg4x2" localSheetId="4">[1]Insumos!$H$655</definedName>
    <definedName name="cxfg4x2">[1]Insumos!$H$655</definedName>
    <definedName name="cxp3x3s">[2]Insumos!$E$335</definedName>
    <definedName name="cxp4x2">[2]Insumos!$E$336</definedName>
    <definedName name="cxp4x2s">[2]Insumos!$E$334</definedName>
    <definedName name="cxp4x4">[2]Insumos!$E$337</definedName>
    <definedName name="D6I">[2]Equipamentos!$P$22</definedName>
    <definedName name="D6P">[2]Equipamentos!$N$22</definedName>
    <definedName name="D8I">[2]Equipamentos!$P$21</definedName>
    <definedName name="D8P">[2]Equipamentos!$N$21</definedName>
    <definedName name="dci1\2">[2]Insumos!$E$418</definedName>
    <definedName name="dci1_2_1" localSheetId="4">[1]Insumos!$H$838</definedName>
    <definedName name="dci1_2_1">[1]Insumos!$H$838</definedName>
    <definedName name="dcr">[2]Insumos!$E$253</definedName>
    <definedName name="ddd">[2]Insumos!$E$697</definedName>
    <definedName name="def_01" localSheetId="4">[1]Insumos!$H$1279</definedName>
    <definedName name="def_01">[1]Insumos!$H$1279</definedName>
    <definedName name="def_06" localSheetId="4">[1]Insumos!$H$1280</definedName>
    <definedName name="def_06">[1]Insumos!$H$1280</definedName>
    <definedName name="des">[2]Insumos!$E$621</definedName>
    <definedName name="DFFDGSADFHSAHADF">#N/A</definedName>
    <definedName name="dfm" localSheetId="4">[1]Insumos!$H$331</definedName>
    <definedName name="dfm">[1]Insumos!$H$331</definedName>
    <definedName name="dgd">[2]Insumos!$E$111</definedName>
    <definedName name="dgrn">[2]Insumos!$E$112</definedName>
    <definedName name="dgrn1" localSheetId="4">[1]Insumos!$H$246</definedName>
    <definedName name="dgrn1">[1]Insumos!$H$246</definedName>
    <definedName name="diap" localSheetId="4">[1]Insumos!$H$1400</definedName>
    <definedName name="diap">[1]Insumos!$H$1400</definedName>
    <definedName name="DIE">[2]Equipamentos!$A$12</definedName>
    <definedName name="DKM">[2]Insumos!$C$7</definedName>
    <definedName name="dnpc">[2]Insumos!$E$109</definedName>
    <definedName name="dns">[2]Insumos!$E$110</definedName>
    <definedName name="dnt11_2_40" localSheetId="4">[3]Insumos!$F$1290</definedName>
    <definedName name="dnt11_2_40">[3]Insumos!$F$1290</definedName>
    <definedName name="dnt2_40" localSheetId="4">[1]Insumos!$H$1308</definedName>
    <definedName name="dnt2_40">[1]Insumos!$H$1308</definedName>
    <definedName name="dpti" localSheetId="4">[1]Insumos!$H$1075</definedName>
    <definedName name="dpti">[1]Insumos!$H$1075</definedName>
    <definedName name="dptp" localSheetId="4">[1]Insumos!$H$1074</definedName>
    <definedName name="dptp">[1]Insumos!$H$1074</definedName>
    <definedName name="eaa">[2]Insumos!$E$181</definedName>
    <definedName name="ecpm16x16" localSheetId="4">[1]Insumos!$H$1149</definedName>
    <definedName name="ecpm16x16">[1]Insumos!$H$1149</definedName>
    <definedName name="eem">[2]Insumos!$E$200</definedName>
    <definedName name="EFI">[2]Insumos!$C$3</definedName>
    <definedName name="ele">[2]Insumos!$E$571</definedName>
    <definedName name="elf1_2" localSheetId="4">[1]Insumos!$H$697</definedName>
    <definedName name="elf1_2">[1]Insumos!$H$697</definedName>
    <definedName name="elf11_4" localSheetId="4">[1]Insumos!$H$700</definedName>
    <definedName name="elf11_4">[1]Insumos!$H$700</definedName>
    <definedName name="elf3_4" localSheetId="4">[1]Insumos!$H$698</definedName>
    <definedName name="elf3_4">[1]Insumos!$H$698</definedName>
    <definedName name="elfg1_2" localSheetId="4">[1]Insumos!$H$694</definedName>
    <definedName name="elfg1_2">[1]Insumos!$H$694</definedName>
    <definedName name="elfg11_2" localSheetId="4">[1]Insumos!$H$696</definedName>
    <definedName name="elfg11_2">[1]Insumos!$H$696</definedName>
    <definedName name="elfg3_4" localSheetId="4">[1]Insumos!$H$695</definedName>
    <definedName name="elfg3_4">[1]Insumos!$H$695</definedName>
    <definedName name="elr1\2">[2]Insumos!$E$353</definedName>
    <definedName name="elr1_2_1_1" localSheetId="4">[1]Insumos!$H$701</definedName>
    <definedName name="elr1_2_1_1">[1]Insumos!$H$701</definedName>
    <definedName name="elr11_2_1_1" localSheetId="4">[1]Insumos!$H$705</definedName>
    <definedName name="elr11_2_1_1">[1]Insumos!$H$705</definedName>
    <definedName name="elr11_4_1_1" localSheetId="4">[1]Insumos!$H$704</definedName>
    <definedName name="elr11_4_1_1">[1]Insumos!$H$704</definedName>
    <definedName name="elr3\4">[2]Insumos!$E$354</definedName>
    <definedName name="elr3_4_1_1" localSheetId="4">[1]Insumos!$H$702</definedName>
    <definedName name="elr3_4_1_1">[1]Insumos!$H$702</definedName>
    <definedName name="elv20x20" localSheetId="4">[1]Insumos!$H$1140</definedName>
    <definedName name="elv20x20">[1]Insumos!$H$1140</definedName>
    <definedName name="elv20x20_6_5" localSheetId="4">[1]Insumos!$H$1141</definedName>
    <definedName name="elv20x20_6_5">[1]Insumos!$H$1141</definedName>
    <definedName name="elv25x25">[2]Insumos!$E$532</definedName>
    <definedName name="elv40x40_7" localSheetId="4">[1]Insumos!$H$1138</definedName>
    <definedName name="elv40x40_7">[1]Insumos!$H$1138</definedName>
    <definedName name="elv50x40">[2]Insumos!$E$519</definedName>
    <definedName name="elv50x50">[2]Insumos!$E$520</definedName>
    <definedName name="elv50x50_7" localSheetId="4">[1]Insumos!$H$1137</definedName>
    <definedName name="elv50x50_7">[1]Insumos!$H$1137</definedName>
    <definedName name="emb">[2]Insumos!$E$590</definedName>
    <definedName name="emc">[2]Insumos!$E$583</definedName>
    <definedName name="enc" localSheetId="4">#REF!</definedName>
    <definedName name="enc">#REF!</definedName>
    <definedName name="enca" localSheetId="4">#REF!</definedName>
    <definedName name="enca">#REF!</definedName>
    <definedName name="encp" localSheetId="4">[1]Insumos!$H$16</definedName>
    <definedName name="encp">[1]Insumos!$H$16</definedName>
    <definedName name="ENE">[2]Equipamentos!$A$16</definedName>
    <definedName name="enf" localSheetId="4">[1]Insumos!$H$892</definedName>
    <definedName name="enf">[1]Insumos!$H$892</definedName>
    <definedName name="enf1_2" localSheetId="4">[1]Insumos!$H$893</definedName>
    <definedName name="enf1_2">[1]Insumos!$H$893</definedName>
    <definedName name="enf3_4" localSheetId="4">[1]Insumos!$H$894</definedName>
    <definedName name="enf3_4">[1]Insumos!$H$894</definedName>
    <definedName name="eng" localSheetId="4">[1]Insumos!$H$15</definedName>
    <definedName name="eng">[1]Insumos!$H$15</definedName>
    <definedName name="epc">[2]Insumos!$E$478</definedName>
    <definedName name="eqde125" localSheetId="4">[1]Insumos!$H$1015</definedName>
    <definedName name="eqde125">[1]Insumos!$H$1015</definedName>
    <definedName name="eqdi125" localSheetId="4">[1]Insumos!$H$1014</definedName>
    <definedName name="eqdi125">[1]Insumos!$H$1014</definedName>
    <definedName name="erm">[2]Insumos!$E$182</definedName>
    <definedName name="erp">[2]Insumos!$E$628</definedName>
    <definedName name="err1c" localSheetId="4">[1]Insumos!$H$216</definedName>
    <definedName name="err1c">[1]Insumos!$H$216</definedName>
    <definedName name="esc1.1000">[2]Insumos!$E$641</definedName>
    <definedName name="esc1.200">[2]Insumos!$E$637</definedName>
    <definedName name="esc1.400">[2]Insumos!$E$638</definedName>
    <definedName name="esc1.50">[2]Insumos!$E$636</definedName>
    <definedName name="esc1.600">[2]Insumos!$E$639</definedName>
    <definedName name="esc1.800">[2]Insumos!$E$640</definedName>
    <definedName name="esc1_1000" localSheetId="4">[1]Insumos!$H$1363</definedName>
    <definedName name="esc1_1000">[1]Insumos!$H$1363</definedName>
    <definedName name="esc1_200" localSheetId="4">[1]Insumos!$H$1359</definedName>
    <definedName name="esc1_200">[1]Insumos!$H$1359</definedName>
    <definedName name="esc1_400" localSheetId="4">[1]Insumos!$H$1360</definedName>
    <definedName name="esc1_400">[1]Insumos!$H$1360</definedName>
    <definedName name="esc1_50" localSheetId="4">[1]Insumos!$H$1358</definedName>
    <definedName name="esc1_50">[1]Insumos!$H$1358</definedName>
    <definedName name="esc1_600" localSheetId="4">[1]Insumos!$H$1361</definedName>
    <definedName name="esc1_600">[1]Insumos!$H$1361</definedName>
    <definedName name="esc1_800" localSheetId="4">[1]Insumos!$H$1362</definedName>
    <definedName name="esc1_800">[1]Insumos!$H$1362</definedName>
    <definedName name="esc2.50">[2]Insumos!$E$634</definedName>
    <definedName name="esc2_50" localSheetId="4">[1]Insumos!$H$1356</definedName>
    <definedName name="esc2_50">[1]Insumos!$H$1356</definedName>
    <definedName name="ESCAVAÇÃO_DAS_VALAS" localSheetId="4">#REF!</definedName>
    <definedName name="ESCAVAÇÃO_DAS_VALAS">#REF!</definedName>
    <definedName name="escg" localSheetId="4">[1]Insumos!$H$1288</definedName>
    <definedName name="escg">[1]Insumos!$H$1288</definedName>
    <definedName name="esg">[2]Insumos!$E$699</definedName>
    <definedName name="eshoriz" localSheetId="4">[1]Insumos!$H$1291</definedName>
    <definedName name="eshoriz">[1]Insumos!$H$1291</definedName>
    <definedName name="esm">[2]Insumos!$E$141</definedName>
    <definedName name="espc" localSheetId="4">[1]Insumos!$H$1310</definedName>
    <definedName name="espc">[1]Insumos!$H$1310</definedName>
    <definedName name="estc" localSheetId="4">[1]Insumos!$H$1309</definedName>
    <definedName name="estc">[1]Insumos!$H$1309</definedName>
    <definedName name="Excel_BuiltIn_Print_Area_1_1" localSheetId="4">#REF!</definedName>
    <definedName name="Excel_BuiltIn_Print_Area_1_1">#REF!</definedName>
    <definedName name="Excel_BuiltIn_Print_Area_10" localSheetId="4">#REF!</definedName>
    <definedName name="Excel_BuiltIn_Print_Area_10">#REF!</definedName>
    <definedName name="Excel_BuiltIn_Print_Area_10_1" localSheetId="4">#REF!</definedName>
    <definedName name="Excel_BuiltIn_Print_Area_10_1">#REF!</definedName>
    <definedName name="Excel_BuiltIn_Print_Area_10_1_1" localSheetId="4">#REF!</definedName>
    <definedName name="Excel_BuiltIn_Print_Area_10_1_1">#REF!</definedName>
    <definedName name="Excel_BuiltIn_Print_Area_11" localSheetId="4">#REF!</definedName>
    <definedName name="Excel_BuiltIn_Print_Area_11">#REF!</definedName>
    <definedName name="Excel_BuiltIn_Print_Area_11_1" localSheetId="4">#REF!</definedName>
    <definedName name="Excel_BuiltIn_Print_Area_11_1">#REF!</definedName>
    <definedName name="Excel_BuiltIn_Print_Area_12" localSheetId="4">#REF!</definedName>
    <definedName name="Excel_BuiltIn_Print_Area_12">#REF!</definedName>
    <definedName name="Excel_BuiltIn_Print_Area_12_1" localSheetId="4">#REF!</definedName>
    <definedName name="Excel_BuiltIn_Print_Area_12_1">#REF!</definedName>
    <definedName name="Excel_BuiltIn_Print_Area_14" localSheetId="4">#REF!</definedName>
    <definedName name="Excel_BuiltIn_Print_Area_14">#REF!</definedName>
    <definedName name="Excel_BuiltIn_Print_Area_14_1" localSheetId="4">#REF!</definedName>
    <definedName name="Excel_BuiltIn_Print_Area_14_1">#REF!</definedName>
    <definedName name="Excel_BuiltIn_Print_Area_15" localSheetId="4">#REF!</definedName>
    <definedName name="Excel_BuiltIn_Print_Area_15">#REF!</definedName>
    <definedName name="Excel_BuiltIn_Print_Area_15_1" localSheetId="4">#REF!</definedName>
    <definedName name="Excel_BuiltIn_Print_Area_15_1">#REF!</definedName>
    <definedName name="Excel_BuiltIn_Print_Area_2" localSheetId="4">#REF!</definedName>
    <definedName name="Excel_BuiltIn_Print_Area_2">#REF!</definedName>
    <definedName name="Excel_BuiltIn_Print_Area_3" localSheetId="4">#REF!</definedName>
    <definedName name="Excel_BuiltIn_Print_Area_3">#REF!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0" localSheetId="4">#REF!</definedName>
    <definedName name="Excel_BuiltIn_Print_Area_3_1_10">#REF!</definedName>
    <definedName name="Excel_BuiltIn_Print_Area_3_1_12" localSheetId="4">#REF!</definedName>
    <definedName name="Excel_BuiltIn_Print_Area_3_1_12">#REF!</definedName>
    <definedName name="Excel_BuiltIn_Print_Area_3_1_9" localSheetId="4">#REF!</definedName>
    <definedName name="Excel_BuiltIn_Print_Area_3_1_9">#REF!</definedName>
    <definedName name="Excel_BuiltIn_Print_Area_4" localSheetId="4">#REF!</definedName>
    <definedName name="Excel_BuiltIn_Print_Area_4">#REF!</definedName>
    <definedName name="Excel_BuiltIn_Print_Area_4_1" localSheetId="4">#REF!</definedName>
    <definedName name="Excel_BuiltIn_Print_Area_4_1">#REF!</definedName>
    <definedName name="Excel_BuiltIn_Print_Area_4_1_1">"$#REF!.$A$1:$F$19"</definedName>
    <definedName name="Excel_BuiltIn_Print_Area_4_1_10" localSheetId="4">#REF!</definedName>
    <definedName name="Excel_BuiltIn_Print_Area_4_1_10">#REF!</definedName>
    <definedName name="Excel_BuiltIn_Print_Area_4_1_12" localSheetId="4">#REF!</definedName>
    <definedName name="Excel_BuiltIn_Print_Area_4_1_12">#REF!</definedName>
    <definedName name="Excel_BuiltIn_Print_Area_4_1_9" localSheetId="4">#REF!</definedName>
    <definedName name="Excel_BuiltIn_Print_Area_4_1_9">#REF!</definedName>
    <definedName name="Excel_BuiltIn_Print_Area_5" localSheetId="4">#REF!</definedName>
    <definedName name="Excel_BuiltIn_Print_Area_5">#REF!</definedName>
    <definedName name="Excel_BuiltIn_Print_Area_5_1" localSheetId="4">#REF!</definedName>
    <definedName name="Excel_BuiltIn_Print_Area_5_1">#REF!</definedName>
    <definedName name="Excel_BuiltIn_Print_Area_5_1_1" localSheetId="4">#REF!</definedName>
    <definedName name="Excel_BuiltIn_Print_Area_5_1_1">#REF!</definedName>
    <definedName name="Excel_BuiltIn_Print_Area_5_1_1_1" localSheetId="4">#REF!</definedName>
    <definedName name="Excel_BuiltIn_Print_Area_5_1_1_1">#REF!</definedName>
    <definedName name="Excel_BuiltIn_Print_Area_6" localSheetId="4">#REF!</definedName>
    <definedName name="Excel_BuiltIn_Print_Area_6">#REF!</definedName>
    <definedName name="Excel_BuiltIn_Print_Area_6_1" localSheetId="4">#REF!</definedName>
    <definedName name="Excel_BuiltIn_Print_Area_6_1">#REF!</definedName>
    <definedName name="Excel_BuiltIn_Print_Area_6_1_1" localSheetId="4">#REF!</definedName>
    <definedName name="Excel_BuiltIn_Print_Area_6_1_1">#REF!</definedName>
    <definedName name="Excel_BuiltIn_Print_Area_6_1_1_1">"$#REF!.$A$1:$F$27"</definedName>
    <definedName name="Excel_BuiltIn_Print_Area_6_1_1_1_1" localSheetId="4">#REF!</definedName>
    <definedName name="Excel_BuiltIn_Print_Area_6_1_1_1_1">#REF!</definedName>
    <definedName name="Excel_BuiltIn_Print_Area_6_1_10" localSheetId="4">#REF!</definedName>
    <definedName name="Excel_BuiltIn_Print_Area_6_1_10">#REF!</definedName>
    <definedName name="Excel_BuiltIn_Print_Area_6_1_12" localSheetId="4">#REF!</definedName>
    <definedName name="Excel_BuiltIn_Print_Area_6_1_12">#REF!</definedName>
    <definedName name="Excel_BuiltIn_Print_Area_6_1_9" localSheetId="4">#REF!</definedName>
    <definedName name="Excel_BuiltIn_Print_Area_6_1_9">#REF!</definedName>
    <definedName name="Excel_BuiltIn_Print_Area_7" localSheetId="4">#REF!</definedName>
    <definedName name="Excel_BuiltIn_Print_Area_7">#REF!</definedName>
    <definedName name="Excel_BuiltIn_Print_Area_7_1" localSheetId="4">#REF!</definedName>
    <definedName name="Excel_BuiltIn_Print_Area_7_1">#REF!</definedName>
    <definedName name="Excel_BuiltIn_Print_Area_7_1_1" localSheetId="4">#REF!</definedName>
    <definedName name="Excel_BuiltIn_Print_Area_7_1_1">#REF!</definedName>
    <definedName name="Excel_BuiltIn_Print_Area_7_1_10" localSheetId="4">#REF!</definedName>
    <definedName name="Excel_BuiltIn_Print_Area_7_1_10">#REF!</definedName>
    <definedName name="Excel_BuiltIn_Print_Area_7_1_12" localSheetId="4">#REF!</definedName>
    <definedName name="Excel_BuiltIn_Print_Area_7_1_12">#REF!</definedName>
    <definedName name="Excel_BuiltIn_Print_Area_7_1_9" localSheetId="4">#REF!</definedName>
    <definedName name="Excel_BuiltIn_Print_Area_7_1_9">#REF!</definedName>
    <definedName name="Excel_BuiltIn_Print_Area_7_1_9_1" localSheetId="4">#REF!</definedName>
    <definedName name="Excel_BuiltIn_Print_Area_7_1_9_1">#REF!</definedName>
    <definedName name="Excel_BuiltIn_Print_Area_7_2" localSheetId="4">#REF!</definedName>
    <definedName name="Excel_BuiltIn_Print_Area_7_2">#REF!</definedName>
    <definedName name="Excel_BuiltIn_Print_Area_8" localSheetId="4">#REF!</definedName>
    <definedName name="Excel_BuiltIn_Print_Area_8">#REF!</definedName>
    <definedName name="Excel_BuiltIn_Print_Area_8_1" localSheetId="4">#REF!</definedName>
    <definedName name="Excel_BuiltIn_Print_Area_8_1">#REF!</definedName>
    <definedName name="Excel_BuiltIn_Print_Area_8_1_1" localSheetId="4">#REF!</definedName>
    <definedName name="Excel_BuiltIn_Print_Area_8_1_1">#REF!</definedName>
    <definedName name="Excel_BuiltIn_Print_Area_9" localSheetId="4">#REF!</definedName>
    <definedName name="Excel_BuiltIn_Print_Area_9">#REF!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Titles_1" localSheetId="4">#REF!</definedName>
    <definedName name="Excel_BuiltIn_Print_Titles_1">#REF!</definedName>
    <definedName name="Excel_BuiltIn_Print_Titles_10" localSheetId="4">#REF!</definedName>
    <definedName name="Excel_BuiltIn_Print_Titles_10">#REF!</definedName>
    <definedName name="Excel_BuiltIn_Print_Titles_11_1" localSheetId="4">#REF!</definedName>
    <definedName name="Excel_BuiltIn_Print_Titles_11_1">#REF!</definedName>
    <definedName name="Excel_BuiltIn_Print_Titles_12" localSheetId="4">#REF!</definedName>
    <definedName name="Excel_BuiltIn_Print_Titles_12">#REF!</definedName>
    <definedName name="Excel_BuiltIn_Print_Titles_2" localSheetId="4">#REF!</definedName>
    <definedName name="Excel_BuiltIn_Print_Titles_2">#REF!</definedName>
    <definedName name="Excel_BuiltIn_Print_Titles_2_1" localSheetId="4">#REF!</definedName>
    <definedName name="Excel_BuiltIn_Print_Titles_2_1">#REF!</definedName>
    <definedName name="Excel_BuiltIn_Print_Titles_2_1_1" localSheetId="4">#REF!</definedName>
    <definedName name="Excel_BuiltIn_Print_Titles_2_1_1">#REF!</definedName>
    <definedName name="Excel_BuiltIn_Print_Titles_3" localSheetId="4">#REF!</definedName>
    <definedName name="Excel_BuiltIn_Print_Titles_3">#REF!</definedName>
    <definedName name="Excel_BuiltIn_Print_Titles_3_1" localSheetId="4">#REF!</definedName>
    <definedName name="Excel_BuiltIn_Print_Titles_3_1">#REF!</definedName>
    <definedName name="Excel_BuiltIn_Print_Titles_3_10" localSheetId="4">#REF!</definedName>
    <definedName name="Excel_BuiltIn_Print_Titles_3_10">#REF!</definedName>
    <definedName name="Excel_BuiltIn_Print_Titles_3_12" localSheetId="4">#REF!</definedName>
    <definedName name="Excel_BuiltIn_Print_Titles_3_12">#REF!</definedName>
    <definedName name="Excel_BuiltIn_Print_Titles_3_9" localSheetId="4">#REF!</definedName>
    <definedName name="Excel_BuiltIn_Print_Titles_3_9">#REF!</definedName>
    <definedName name="Excel_BuiltIn_Print_Titles_4" localSheetId="4">#REF!</definedName>
    <definedName name="Excel_BuiltIn_Print_Titles_4">#REF!</definedName>
    <definedName name="Excel_BuiltIn_Print_Titles_4_1" localSheetId="4">#REF!</definedName>
    <definedName name="Excel_BuiltIn_Print_Titles_4_1">#REF!</definedName>
    <definedName name="Excel_BuiltIn_Print_Titles_4_1_1">"$#REF!.$A$1:$AMJ$6"</definedName>
    <definedName name="Excel_BuiltIn_Print_Titles_4_1_10" localSheetId="4">#REF!</definedName>
    <definedName name="Excel_BuiltIn_Print_Titles_4_1_10">#REF!</definedName>
    <definedName name="Excel_BuiltIn_Print_Titles_4_1_12" localSheetId="4">#REF!</definedName>
    <definedName name="Excel_BuiltIn_Print_Titles_4_1_12">#REF!</definedName>
    <definedName name="Excel_BuiltIn_Print_Titles_4_1_9" localSheetId="4">#REF!</definedName>
    <definedName name="Excel_BuiltIn_Print_Titles_4_1_9">#REF!</definedName>
    <definedName name="Excel_BuiltIn_Print_Titles_5" localSheetId="4">#REF!</definedName>
    <definedName name="Excel_BuiltIn_Print_Titles_5">#REF!</definedName>
    <definedName name="Excel_BuiltIn_Print_Titles_5_1" localSheetId="4">#REF!</definedName>
    <definedName name="Excel_BuiltIn_Print_Titles_5_1">#REF!</definedName>
    <definedName name="Excel_BuiltIn_Print_Titles_5_1_1" localSheetId="4">#REF!</definedName>
    <definedName name="Excel_BuiltIn_Print_Titles_5_1_1">#REF!</definedName>
    <definedName name="Excel_BuiltIn_Print_Titles_5_1_1_1" localSheetId="4">#REF!</definedName>
    <definedName name="Excel_BuiltIn_Print_Titles_5_1_1_1">#REF!</definedName>
    <definedName name="Excel_BuiltIn_Print_Titles_6">"$#REF!.$A$1:$AMJ$6"</definedName>
    <definedName name="Excel_BuiltIn_Print_Titles_6_1" localSheetId="4">#REF!</definedName>
    <definedName name="Excel_BuiltIn_Print_Titles_6_1">#REF!</definedName>
    <definedName name="Excel_BuiltIn_Print_Titles_6_2" localSheetId="4">#REF!</definedName>
    <definedName name="Excel_BuiltIn_Print_Titles_6_2">#REF!</definedName>
    <definedName name="Excel_BuiltIn_Print_Titles_7" localSheetId="4">#REF!</definedName>
    <definedName name="Excel_BuiltIn_Print_Titles_7">#REF!</definedName>
    <definedName name="Excel_BuiltIn_Print_Titles_8" localSheetId="4">#REF!</definedName>
    <definedName name="Excel_BuiltIn_Print_Titles_8">#REF!</definedName>
    <definedName name="Excel_BuiltIn_Print_Titles_9" localSheetId="4">#REF!</definedName>
    <definedName name="Excel_BuiltIn_Print_Titles_9">#REF!</definedName>
    <definedName name="exp">[2]Insumos!$E$623</definedName>
    <definedName name="Extenso">#N/A</definedName>
    <definedName name="faad5_" localSheetId="4">[1]Insumos!$H$203</definedName>
    <definedName name="faad5_">[1]Insumos!$H$203</definedName>
    <definedName name="faz" localSheetId="4">[1]Insumos!$H$1036</definedName>
    <definedName name="faz">[1]Insumos!$H$1036</definedName>
    <definedName name="fcm">[2]Insumos!$E$143</definedName>
    <definedName name="FCPA">NA()</definedName>
    <definedName name="fec" localSheetId="4">[1]Insumos!$H$520</definedName>
    <definedName name="fec">[1]Insumos!$H$520</definedName>
    <definedName name="fer">[2]Insumos!$E$64</definedName>
    <definedName name="ferev" localSheetId="4">[1]Insumos!$H$511</definedName>
    <definedName name="ferev">[1]Insumos!$H$511</definedName>
    <definedName name="ferram">[4]Insumos!$C$9</definedName>
    <definedName name="ferram_1">NA()</definedName>
    <definedName name="ferram_5">NA()</definedName>
    <definedName name="ferram_6">NA()</definedName>
    <definedName name="fev">[2]Insumos!$E$71</definedName>
    <definedName name="fgl">[2]Insumos!$E$127</definedName>
    <definedName name="fic" localSheetId="4">[1]Insumos!$H$522</definedName>
    <definedName name="fic">[1]Insumos!$H$522</definedName>
    <definedName name="fill" localSheetId="4">[1]Insumos!$H$46</definedName>
    <definedName name="fill">[1]Insumos!$H$46</definedName>
    <definedName name="fio2e5">[4]Insumos!$C$146</definedName>
    <definedName name="fio2e5_1">NA()</definedName>
    <definedName name="fio2e5_5">NA()</definedName>
    <definedName name="fio2e5_6">NA()</definedName>
    <definedName name="fioa4">[2]Insumos!$E$351</definedName>
    <definedName name="fiom">[2]Insumos!$E$352</definedName>
    <definedName name="fiot">[2]Insumos!$E$350</definedName>
    <definedName name="fjo" localSheetId="4">[1]Insumos!$H$1466</definedName>
    <definedName name="fjo">[1]Insumos!$H$1466</definedName>
    <definedName name="fpc5x25" localSheetId="4">[1]Insumos!$H$229</definedName>
    <definedName name="fpc5x25">[1]Insumos!$H$229</definedName>
    <definedName name="fpc5x30" localSheetId="4">[1]Insumos!$H$230</definedName>
    <definedName name="fpc5x30">[1]Insumos!$H$230</definedName>
    <definedName name="fpc5x40" localSheetId="4">[1]Insumos!$H$231</definedName>
    <definedName name="fpc5x40">[1]Insumos!$H$231</definedName>
    <definedName name="fpm5x25" localSheetId="4">[1]Insumos!$H$228</definedName>
    <definedName name="fpm5x25">[1]Insumos!$H$228</definedName>
    <definedName name="fpsf" localSheetId="4">[1]Insumos!$H$232</definedName>
    <definedName name="fpsf">[1]Insumos!$H$232</definedName>
    <definedName name="frc">[2]Insumos!$E$249</definedName>
    <definedName name="frnh" localSheetId="4">[1]Insumos!$H$1471</definedName>
    <definedName name="frnh">[1]Insumos!$H$1471</definedName>
    <definedName name="frp">[2]Insumos!$E$126</definedName>
    <definedName name="fsgersfdgf" localSheetId="4">[5]Insumos!$F$535</definedName>
    <definedName name="fsgersfdgf">[5]Insumos!$F$535</definedName>
    <definedName name="ftcp50" localSheetId="4">[1]Insumos!$H$1191</definedName>
    <definedName name="ftcp50">[1]Insumos!$H$1191</definedName>
    <definedName name="ftp">[2]Insumos!$E$128</definedName>
    <definedName name="fvs" localSheetId="4">[1]Insumos!$H$972</definedName>
    <definedName name="fvs">[1]Insumos!$H$972</definedName>
    <definedName name="gabl" localSheetId="4">[1]Insumos!$H$1026</definedName>
    <definedName name="gabl">[1]Insumos!$H$1026</definedName>
    <definedName name="gabl1" localSheetId="4">[1]Insumos!$H$1027</definedName>
    <definedName name="gabl1">[1]Insumos!$H$1027</definedName>
    <definedName name="gabl2" localSheetId="4">[1]Insumos!$H$1025</definedName>
    <definedName name="gabl2">[1]Insumos!$H$1025</definedName>
    <definedName name="gabl3" localSheetId="4">[1]Insumos!$H$1023</definedName>
    <definedName name="gabl3">[1]Insumos!$H$1023</definedName>
    <definedName name="gabl4" localSheetId="4">[1]Insumos!$H$1024</definedName>
    <definedName name="gabl4">[1]Insumos!$H$1024</definedName>
    <definedName name="gang4" localSheetId="4">[1]Insumos!$H$1287</definedName>
    <definedName name="gang4">[1]Insumos!$H$1287</definedName>
    <definedName name="gang6" localSheetId="4">[1]Insumos!$H$1289</definedName>
    <definedName name="gang6">[1]Insumos!$H$1289</definedName>
    <definedName name="GAS">[2]Equipamentos!$A$13</definedName>
    <definedName name="gcm">[2]Insumos!$E$202</definedName>
    <definedName name="gml">[2]Insumos!$E$235</definedName>
    <definedName name="gpc20x50" localSheetId="4">[1]Insumos!$H$1022</definedName>
    <definedName name="gpc20x50">[1]Insumos!$H$1022</definedName>
    <definedName name="gptm" localSheetId="4">[1]Insumos!$H$611</definedName>
    <definedName name="gptm">[1]Insumos!$H$611</definedName>
    <definedName name="grd">[2]Insumos!$E$211</definedName>
    <definedName name="GRI">[2]Equipamentos!$P$30</definedName>
    <definedName name="grm">[2]Insumos!$E$90</definedName>
    <definedName name="GRP">[2]Equipamentos!$N$30</definedName>
    <definedName name="grpaf" localSheetId="4">[1]Insumos!$H$101</definedName>
    <definedName name="grpaf">[1]Insumos!$H$101</definedName>
    <definedName name="grx">[2]Insumos!$E$574</definedName>
    <definedName name="gsgd33" localSheetId="4">[1]Insumos!$H$733</definedName>
    <definedName name="gsgd33">[1]Insumos!$H$733</definedName>
    <definedName name="gtfg5x20" localSheetId="4">[1]Insumos!$H$402</definedName>
    <definedName name="gtfg5x20">[1]Insumos!$H$402</definedName>
    <definedName name="gtfg5x20_1" localSheetId="4">[1]Insumos!$H$401</definedName>
    <definedName name="gtfg5x20_1">[1]Insumos!$H$401</definedName>
    <definedName name="h2o10" localSheetId="4">[1]Insumos!$H$1033</definedName>
    <definedName name="h2o10">[1]Insumos!$H$1033</definedName>
    <definedName name="hac5_8_1" localSheetId="4">[1]Insumos!$H$722</definedName>
    <definedName name="hac5_8_1">[1]Insumos!$H$722</definedName>
    <definedName name="hac5_8_3_1" localSheetId="4">[1]Insumos!$H$723</definedName>
    <definedName name="hac5_8_3_1">[1]Insumos!$H$723</definedName>
    <definedName name="hidro" localSheetId="4">[1]Insumos!$H$888</definedName>
    <definedName name="hidro">[1]Insumos!$H$888</definedName>
    <definedName name="hidro1" localSheetId="4">[1]Insumos!$H$887</definedName>
    <definedName name="hidro1">[1]Insumos!$H$887</definedName>
    <definedName name="hrg" localSheetId="4">[1]Insumos!$H$362</definedName>
    <definedName name="hrg">[1]Insumos!$H$362</definedName>
    <definedName name="ijz" localSheetId="4">[1]Insumos!$H$1417</definedName>
    <definedName name="ijz">[1]Insumos!$H$1417</definedName>
    <definedName name="instc" localSheetId="4">[1]Insumos!$H$57</definedName>
    <definedName name="instc">[1]Insumos!$H$57</definedName>
    <definedName name="ipc">[2]Insumos!$E$281</definedName>
    <definedName name="ipf">[2]Insumos!$E$282</definedName>
    <definedName name="ispl12" localSheetId="4">[1]Insumos!$H$750</definedName>
    <definedName name="ispl12">[1]Insumos!$H$750</definedName>
    <definedName name="ispl18" localSheetId="4">[1]Insumos!$H$751</definedName>
    <definedName name="ispl18">[1]Insumos!$H$751</definedName>
    <definedName name="ispl24" localSheetId="4">[1]Insumos!$H$752</definedName>
    <definedName name="ispl24">[1]Insumos!$H$752</definedName>
    <definedName name="ispl9" localSheetId="4">[1]Insumos!$H$749</definedName>
    <definedName name="ispl9">[1]Insumos!$H$749</definedName>
    <definedName name="ittp1">[2]Insumos!$E$312</definedName>
    <definedName name="ittwp1" localSheetId="4">[1]Insumos!$H$621</definedName>
    <definedName name="ittwp1">[1]Insumos!$H$621</definedName>
    <definedName name="itup1">[2]Insumos!$E$308</definedName>
    <definedName name="itup2">[2]Insumos!$E$309</definedName>
    <definedName name="itup3">[2]Insumos!$E$310</definedName>
    <definedName name="iusp1">[2]Insumos!$E$305</definedName>
    <definedName name="jef">[2]Insumos!$E$207</definedName>
    <definedName name="jef150x110">[2]Insumos!$E$209</definedName>
    <definedName name="jef180x110">[2]Insumos!$E$210</definedName>
    <definedName name="jef190x100">[2]Insumos!$E$210</definedName>
    <definedName name="jef200_110">[2]Insumos!$E$208</definedName>
    <definedName name="jef200x110">[2]Insumos!$E$208</definedName>
    <definedName name="jef251x110" localSheetId="4">[1]Insumos!$H$458</definedName>
    <definedName name="jef251x110">[1]Insumos!$H$458</definedName>
    <definedName name="jef251x130" localSheetId="4">[1]Insumos!$H$459</definedName>
    <definedName name="jef251x130">[1]Insumos!$H$459</definedName>
    <definedName name="jef400x110" localSheetId="4">[1]Insumos!$H$460</definedName>
    <definedName name="jef400x110">[1]Insumos!$H$460</definedName>
    <definedName name="jfq">[2]Insumos!$E$204</definedName>
    <definedName name="jfq100x110">[2]Insumos!$E$206</definedName>
    <definedName name="jfq150x110">[2]Insumos!$E$205</definedName>
    <definedName name="jfq200x110" localSheetId="4">[1]Insumos!$H$448</definedName>
    <definedName name="jfq200x110">[1]Insumos!$H$448</definedName>
    <definedName name="jfq200x90" localSheetId="4">[1]Insumos!$H$449</definedName>
    <definedName name="jfq200x90">[1]Insumos!$H$449</definedName>
    <definedName name="jfq310x110" localSheetId="4">[1]Insumos!$H$452</definedName>
    <definedName name="jfq310x110">[1]Insumos!$H$452</definedName>
    <definedName name="jfq360x110" localSheetId="4">[1]Insumos!$H$451</definedName>
    <definedName name="jfq360x110">[1]Insumos!$H$451</definedName>
    <definedName name="jfq390x110" localSheetId="4">[1]Insumos!$H$450</definedName>
    <definedName name="jfq390x110">[1]Insumos!$H$450</definedName>
    <definedName name="jfqm" localSheetId="4">[1]Insumos!$H$445</definedName>
    <definedName name="jfqm">[1]Insumos!$H$445</definedName>
    <definedName name="jla1\220">[2]Insumos!$E$402</definedName>
    <definedName name="jla1_220_1_1" localSheetId="4">[1]Insumos!$H$794</definedName>
    <definedName name="jla1_220_1_1">[1]Insumos!$H$794</definedName>
    <definedName name="jla1_220L" localSheetId="4">[1]Insumos!$H$796</definedName>
    <definedName name="jla1_220L">[1]Insumos!$H$796</definedName>
    <definedName name="jla3_425_" localSheetId="4">[1]Insumos!$H$795</definedName>
    <definedName name="jla3_425_">[1]Insumos!$H$795</definedName>
    <definedName name="jla3_425L" localSheetId="4">[1]Insumos!$H$797</definedName>
    <definedName name="jla3_425L">[1]Insumos!$H$797</definedName>
    <definedName name="jmv">[2]Insumos!$E$211</definedName>
    <definedName name="jmv410x110" localSheetId="4">[1]Insumos!$H$444</definedName>
    <definedName name="jmv410x110">[1]Insumos!$H$444</definedName>
    <definedName name="JR_PAGE_ANCHOR_0_1" localSheetId="4">[9]ORCAMENTO!#REF!</definedName>
    <definedName name="JR_PAGE_ANCHOR_0_1" localSheetId="3">[9]ORCAMENTO!#REF!</definedName>
    <definedName name="JR_PAGE_ANCHOR_0_1" localSheetId="1">SUGESQ!$A$8</definedName>
    <definedName name="JR_PAGE_ANCHOR_0_1">AUDITORIO!#REF!</definedName>
    <definedName name="JR_PAGE_ANCHOR_1_1" localSheetId="4">#REF!</definedName>
    <definedName name="JR_PAGE_ANCHOR_1_1" localSheetId="3">#REF!</definedName>
    <definedName name="JR_PAGE_ANCHOR_1_1">#REF!</definedName>
    <definedName name="JR_PAGE_ANCHOR_10_1" localSheetId="4">[9]BDI!#REF!</definedName>
    <definedName name="JR_PAGE_ANCHOR_10_1" localSheetId="3">[9]BDI!#REF!</definedName>
    <definedName name="JR_PAGE_ANCHOR_10_1">#REF!</definedName>
    <definedName name="JR_PAGE_ANCHOR_11_1" localSheetId="3">'[9]ENCARGOS SOCIAIS'!#REF!</definedName>
    <definedName name="JR_PAGE_ANCHOR_11_1">#REF!</definedName>
    <definedName name="JR_PAGE_ANCHOR_2_1" localSheetId="3">[9]RESUMO!#REF!</definedName>
    <definedName name="JR_PAGE_ANCHOR_2_1">#REF!</definedName>
    <definedName name="JR_PAGE_ANCHOR_3_1" localSheetId="3">[9]COMPOSICOES!#REF!</definedName>
    <definedName name="JR_PAGE_ANCHOR_3_1">#REF!</definedName>
    <definedName name="JR_PAGE_ANCHOR_4_1" localSheetId="3">'[9]COMPOSICOES PROPRIAS'!#REF!</definedName>
    <definedName name="JR_PAGE_ANCHOR_4_1">#REF!</definedName>
    <definedName name="JR_PAGE_ANCHOR_5_1" localSheetId="4">#REF!</definedName>
    <definedName name="JR_PAGE_ANCHOR_5_1" localSheetId="3">#REF!</definedName>
    <definedName name="JR_PAGE_ANCHOR_5_1">#REF!</definedName>
    <definedName name="JR_PAGE_ANCHOR_6_1" localSheetId="4">'[9]CURVA ABC SERVICOS'!#REF!</definedName>
    <definedName name="JR_PAGE_ANCHOR_6_1" localSheetId="3">'[9]CURVA ABC SERVICOS'!#REF!</definedName>
    <definedName name="JR_PAGE_ANCHOR_6_1">#REF!</definedName>
    <definedName name="JR_PAGE_ANCHOR_7_1" localSheetId="4">#REF!</definedName>
    <definedName name="JR_PAGE_ANCHOR_7_1" localSheetId="3">#REF!</definedName>
    <definedName name="JR_PAGE_ANCHOR_7_1">#REF!</definedName>
    <definedName name="JR_PAGE_ANCHOR_8_1" localSheetId="4">[9]CRONOGRAMA!#REF!</definedName>
    <definedName name="JR_PAGE_ANCHOR_8_1" localSheetId="3">[9]CRONOGRAMA!#REF!</definedName>
    <definedName name="JR_PAGE_ANCHOR_8_1">CRONOGRAMA!#REF!</definedName>
    <definedName name="JR_PAGE_ANCHOR_9_1" localSheetId="4">#REF!</definedName>
    <definedName name="JR_PAGE_ANCHOR_9_1" localSheetId="3">#REF!</definedName>
    <definedName name="JR_PAGE_ANCHOR_9_1">#REF!</definedName>
    <definedName name="JRS">[2]Equipamentos!$F$12</definedName>
    <definedName name="jtp1.5x3">[2]Insumos!$E$607</definedName>
    <definedName name="jtp1_5x3" localSheetId="4">[1]Insumos!$H$1329</definedName>
    <definedName name="jtp1_5x3">[1]Insumos!$H$1329</definedName>
    <definedName name="jtp2_5x4" localSheetId="4">[1]Insumos!$H$1327</definedName>
    <definedName name="jtp2_5x4">[1]Insumos!$H$1327</definedName>
    <definedName name="jtp2x3">[2]Insumos!$E$606</definedName>
    <definedName name="jvm100x110">[2]Insumos!$E$232</definedName>
    <definedName name="jvm120x110">[2]Insumos!$E$233</definedName>
    <definedName name="jvm150x110">[2]Insumos!$E$234</definedName>
    <definedName name="jvtf130x105">[2]Insumos!$E$239</definedName>
    <definedName name="jvtt135x50">[2]Insumos!$E$238</definedName>
    <definedName name="klar">[2]Insumos!$E$404</definedName>
    <definedName name="kprod">[4]Insumos!$C$7</definedName>
    <definedName name="kprod_1">NA()</definedName>
    <definedName name="kprod_5">NA()</definedName>
    <definedName name="kprod_6">NA()</definedName>
    <definedName name="lal_06" localSheetId="4">[1]Insumos!$H$1268</definedName>
    <definedName name="lal_06">[1]Insumos!$H$1268</definedName>
    <definedName name="lal_07" localSheetId="4">[1]Insumos!$H$1269</definedName>
    <definedName name="lal_07">[1]Insumos!$H$1269</definedName>
    <definedName name="lal_09" localSheetId="4">[1]Insumos!$H$1270</definedName>
    <definedName name="lal_09">[1]Insumos!$H$1270</definedName>
    <definedName name="lal_15" localSheetId="4">[1]Insumos!$H$1271</definedName>
    <definedName name="lal_15">[1]Insumos!$H$1271</definedName>
    <definedName name="lal_18" localSheetId="4">[1]Insumos!$H$1272</definedName>
    <definedName name="lal_18">[1]Insumos!$H$1272</definedName>
    <definedName name="lal_19" localSheetId="4">[1]Insumos!$H$1273</definedName>
    <definedName name="lal_19">[1]Insumos!$H$1273</definedName>
    <definedName name="lal_34" localSheetId="4">[1]Insumos!$H$1274</definedName>
    <definedName name="lal_34">[1]Insumos!$H$1274</definedName>
    <definedName name="lal_58" localSheetId="4">[1]Insumos!$H$1275</definedName>
    <definedName name="lal_58">[1]Insumos!$H$1275</definedName>
    <definedName name="lal_59" localSheetId="4">[1]Insumos!$H$1276</definedName>
    <definedName name="lal_59">[1]Insumos!$H$1276</definedName>
    <definedName name="lal_70" localSheetId="4">[1]Insumos!$H$1277</definedName>
    <definedName name="lal_70">[1]Insumos!$H$1277</definedName>
    <definedName name="lal_71" localSheetId="4">[1]Insumos!$H$1278</definedName>
    <definedName name="lal_71">[1]Insumos!$H$1278</definedName>
    <definedName name="largura_cinta" localSheetId="4">#REF!</definedName>
    <definedName name="largura_cinta">#REF!</definedName>
    <definedName name="largura_da_base" localSheetId="4">#REF!</definedName>
    <definedName name="largura_da_base">#REF!</definedName>
    <definedName name="LARGURA_PILAR" localSheetId="4">#REF!</definedName>
    <definedName name="LARGURA_PILAR">#REF!</definedName>
    <definedName name="largura_vala" localSheetId="4">#REF!</definedName>
    <definedName name="largura_vala">#REF!</definedName>
    <definedName name="lca5e" localSheetId="4">[1]Insumos!$H$762</definedName>
    <definedName name="lca5e">[1]Insumos!$H$762</definedName>
    <definedName name="lcpl20" localSheetId="4">[1]Insumos!$H$591</definedName>
    <definedName name="lcpl20">[1]Insumos!$H$591</definedName>
    <definedName name="lcpl20s" localSheetId="4">[1]Insumos!$H$592</definedName>
    <definedName name="lcpl20s">[1]Insumos!$H$592</definedName>
    <definedName name="ldr10_1" localSheetId="4">[1]Insumos!$H$1403</definedName>
    <definedName name="ldr10_1">[1]Insumos!$H$1403</definedName>
    <definedName name="lem2x8" localSheetId="4">[1]Insumos!$H$590</definedName>
    <definedName name="lem2x8">[1]Insumos!$H$590</definedName>
    <definedName name="lfl2x40">[2]Insumos!$E$293</definedName>
    <definedName name="lgtm" localSheetId="4">[1]Insumos!$H$603</definedName>
    <definedName name="lgtm">[1]Insumos!$H$603</definedName>
    <definedName name="lh20x20" localSheetId="4">[1]Insumos!$H$202</definedName>
    <definedName name="lh20x20">[1]Insumos!$H$202</definedName>
    <definedName name="lh25x25" localSheetId="4">[1]Insumos!$H$201</definedName>
    <definedName name="lh25x25">[1]Insumos!$H$201</definedName>
    <definedName name="liga1">[2]Insumos!$E$707</definedName>
    <definedName name="liga2">[2]Insumos!$E$708</definedName>
    <definedName name="liga3">[2]Insumos!$E$709</definedName>
    <definedName name="ligaa" localSheetId="4">[1]Insumos!$H$1444</definedName>
    <definedName name="ligaa">[1]Insumos!$H$1444</definedName>
    <definedName name="ligae" localSheetId="4">[1]Insumos!$H$1443</definedName>
    <definedName name="ligae">[1]Insumos!$H$1443</definedName>
    <definedName name="lige1">[2]Insumos!$E$710</definedName>
    <definedName name="lige2">[2]Insumos!$E$711</definedName>
    <definedName name="lige3">[2]Insumos!$E$712</definedName>
    <definedName name="ligee1" localSheetId="4">[1]Insumos!$H$1451</definedName>
    <definedName name="ligee1">[1]Insumos!$H$1451</definedName>
    <definedName name="lim">[2]Insumos!$E$622</definedName>
    <definedName name="linha_das_paredes" localSheetId="4">#REF!</definedName>
    <definedName name="linha_das_paredes">#REF!</definedName>
    <definedName name="lit5x15" localSheetId="4">[1]Insumos!$H$234</definedName>
    <definedName name="lit5x15">[1]Insumos!$H$234</definedName>
    <definedName name="lit5x30" localSheetId="4">[1]Insumos!$H$235</definedName>
    <definedName name="lit5x30">[1]Insumos!$H$235</definedName>
    <definedName name="llb">[2]Insumos!$E$472</definedName>
    <definedName name="llbc" localSheetId="4">[1]Insumos!$H$1044</definedName>
    <definedName name="llbc">[1]Insumos!$H$1044</definedName>
    <definedName name="llbs" localSheetId="4">[1]Insumos!$H$1043</definedName>
    <definedName name="llbs">[1]Insumos!$H$1043</definedName>
    <definedName name="lnm">[2]Insumos!$E$145</definedName>
    <definedName name="LOC" localSheetId="4">#REF!</definedName>
    <definedName name="LOC">#REF!</definedName>
    <definedName name="lon" localSheetId="4">[1]Insumos!$H$1305</definedName>
    <definedName name="lon">[1]Insumos!$H$1305</definedName>
    <definedName name="lpb">[2]Insumos!$E$471</definedName>
    <definedName name="lpfl20">[2]Insumos!$E$289</definedName>
    <definedName name="lpfl40">[2]Insumos!$E$288</definedName>
    <definedName name="lpm8f">[2]Insumos!$E$125</definedName>
    <definedName name="lpm8p" localSheetId="4">[1]Insumos!$H$261</definedName>
    <definedName name="lpm8p">[1]Insumos!$H$261</definedName>
    <definedName name="lpopl45" localSheetId="4">[1]Insumos!$H$593</definedName>
    <definedName name="lpopl45">[1]Insumos!$H$593</definedName>
    <definedName name="lpt400v" localSheetId="4">[1]Insumos!$H$601</definedName>
    <definedName name="lpt400v">[1]Insumos!$H$601</definedName>
    <definedName name="lrfg50_40" localSheetId="4">[1]Insumos!$H$127</definedName>
    <definedName name="lrfg50_40">[1]Insumos!$H$127</definedName>
    <definedName name="lso">'[8]Insumos (não imprimir)'!$C$2</definedName>
    <definedName name="lso_11">"'file:///A:/Dudu-corre%C3%A7%C3%A3o.XLS'#$'Insumos (não imprimir)'.$C$2"</definedName>
    <definedName name="lso_7">"'file:///A:/Dudu-corre%C3%A7%C3%A3o.XLS'#$'Insumos (não imprimir)'.$C$2"</definedName>
    <definedName name="lso_8">"'file:///A:/Dudu-corre%C3%A7%C3%A3o.XLS'#$'Insumos (não imprimir)'.$C$2"</definedName>
    <definedName name="lso_9">"'file:///A:/Dudu-corre%C3%A7%C3%A3o.XLS'#$'Insumos (não imprimir)'.$C$2"</definedName>
    <definedName name="lsoc">[4]Insumos!$C$8</definedName>
    <definedName name="lsoc_1">NA()</definedName>
    <definedName name="lsoc_5">NA()</definedName>
    <definedName name="lsoc_6">NA()</definedName>
    <definedName name="lta">[2]Insumos!$E$596</definedName>
    <definedName name="lub">[2]Insumos!$E$573</definedName>
    <definedName name="lube" localSheetId="4">[1]Insumos!$H$1232</definedName>
    <definedName name="lube">[1]Insumos!$H$1232</definedName>
    <definedName name="lvp1\2">[2]Insumos!$E$428</definedName>
    <definedName name="lvp1_2_1_1" localSheetId="4">[1]Insumos!$H$869</definedName>
    <definedName name="lvp1_2_1_1">[1]Insumos!$H$869</definedName>
    <definedName name="lxa">[2]Insumos!$E$543</definedName>
    <definedName name="mac">[2]Insumos!$E$537</definedName>
    <definedName name="mad">[2]Insumos!$E$144</definedName>
    <definedName name="map">[2]Insumos!$E$535</definedName>
    <definedName name="mas">[2]Insumos!$E$26</definedName>
    <definedName name="mbo">[2]Insumos!$E$536</definedName>
    <definedName name="mbp">[2]Insumos!$E$534</definedName>
    <definedName name="mcr" localSheetId="4">[1]Insumos!$H$1470</definedName>
    <definedName name="mcr">[1]Insumos!$H$1470</definedName>
    <definedName name="medo" localSheetId="4">[1]Insumos!$H$1189</definedName>
    <definedName name="medo">[1]Insumos!$H$1189</definedName>
    <definedName name="mepm" localSheetId="4">[1]Insumos!$H$1188</definedName>
    <definedName name="mepm">[1]Insumos!$H$1188</definedName>
    <definedName name="mepp" localSheetId="4">[1]Insumos!$H$1431</definedName>
    <definedName name="mepp">[1]Insumos!$H$1431</definedName>
    <definedName name="mftp">[2]Insumos!$E$132</definedName>
    <definedName name="mgr">[2]Insumos!$E$122</definedName>
    <definedName name="mgr11_4x50" localSheetId="4">[1]Insumos!$H$923</definedName>
    <definedName name="mgr11_4x50">[1]Insumos!$H$923</definedName>
    <definedName name="mgr1x50" localSheetId="4">[1]Insumos!$H$922</definedName>
    <definedName name="mgr1x50">[1]Insumos!$H$922</definedName>
    <definedName name="mgr3_4x25" localSheetId="4">[1]Insumos!$H$920</definedName>
    <definedName name="mgr3_4x25">[1]Insumos!$H$920</definedName>
    <definedName name="mgr3_4x50" localSheetId="4">[1]Insumos!$H$921</definedName>
    <definedName name="mgr3_4x50">[1]Insumos!$H$921</definedName>
    <definedName name="mic130x50" localSheetId="4">[1]Insumos!$H$1068</definedName>
    <definedName name="mic130x50">[1]Insumos!$H$1068</definedName>
    <definedName name="mic200x50" localSheetId="4">[1]Insumos!$H$1064</definedName>
    <definedName name="mic200x50">[1]Insumos!$H$1064</definedName>
    <definedName name="mic236x50" localSheetId="4">[1]Insumos!$H$1069</definedName>
    <definedName name="mic236x50">[1]Insumos!$H$1069</definedName>
    <definedName name="mic295x50" localSheetId="4">[1]Insumos!$H$1063</definedName>
    <definedName name="mic295x50">[1]Insumos!$H$1063</definedName>
    <definedName name="mic50x50" localSheetId="4">[1]Insumos!$H$1067</definedName>
    <definedName name="mic50x50">[1]Insumos!$H$1067</definedName>
    <definedName name="mic58x30" localSheetId="4">[1]Insumos!$H$1066</definedName>
    <definedName name="mic58x30">[1]Insumos!$H$1066</definedName>
    <definedName name="mimp1">[2]Insumos!$E$558</definedName>
    <definedName name="mimp2" localSheetId="4">[1]Insumos!$H$1198</definedName>
    <definedName name="mimp2">[1]Insumos!$H$1198</definedName>
    <definedName name="mimp3" localSheetId="4">[1]Insumos!$H$1199</definedName>
    <definedName name="mimp3">[1]Insumos!$H$1199</definedName>
    <definedName name="mjap270" localSheetId="4">[1]Insumos!$H$1436</definedName>
    <definedName name="mjap270">[1]Insumos!$H$1436</definedName>
    <definedName name="mlb">[2]Insumos!$E$487</definedName>
    <definedName name="mmt">[2]Insumos!$E$584</definedName>
    <definedName name="MNI">[2]Equipamentos!$P$23</definedName>
    <definedName name="MNP">[2]Equipamentos!$N$23</definedName>
    <definedName name="mntc" localSheetId="4">[1]Insumos!$H$1410</definedName>
    <definedName name="mntc">[1]Insumos!$H$1410</definedName>
    <definedName name="mnte" localSheetId="4">[1]Insumos!$H$1411</definedName>
    <definedName name="mnte">[1]Insumos!$H$1411</definedName>
    <definedName name="mob">[2]Insumos!$E$694</definedName>
    <definedName name="mpc1_3m" localSheetId="4">[1]Insumos!$H$1439</definedName>
    <definedName name="mpc1_3m">[1]Insumos!$H$1439</definedName>
    <definedName name="mpv" localSheetId="4">[1]Insumos!$H$512</definedName>
    <definedName name="mpv">[1]Insumos!$H$512</definedName>
    <definedName name="mqp">[2]Insumos!$E$608</definedName>
    <definedName name="mra" localSheetId="4">[1]Insumos!$H$56</definedName>
    <definedName name="mra">[1]Insumos!$H$56</definedName>
    <definedName name="msm" localSheetId="4">[1]Insumos!$H$1468</definedName>
    <definedName name="msm">[1]Insumos!$H$1468</definedName>
    <definedName name="msv">[2]Insumos!$E$431</definedName>
    <definedName name="mtpn36" localSheetId="4">[1]Insumos!$H$1416</definedName>
    <definedName name="mtpn36">[1]Insumos!$H$1416</definedName>
    <definedName name="mud">[2]Insumos!$E$568</definedName>
    <definedName name="mult" localSheetId="4">#REF!</definedName>
    <definedName name="mult">#REF!</definedName>
    <definedName name="mvb">[2]Insumos!$E$565</definedName>
    <definedName name="nip1_2" localSheetId="4">[1]Insumos!$H$895</definedName>
    <definedName name="nip1_2">[1]Insumos!$H$895</definedName>
    <definedName name="nip3_4" localSheetId="4">[1]Insumos!$H$896</definedName>
    <definedName name="nip3_4">[1]Insumos!$H$896</definedName>
    <definedName name="niv" localSheetId="4">[1]Insumos!$H$1414</definedName>
    <definedName name="niv">[1]Insumos!$H$1414</definedName>
    <definedName name="ocb1a" localSheetId="4">[1]Insumos!$H$1229</definedName>
    <definedName name="ocb1a">[1]Insumos!$H$1229</definedName>
    <definedName name="odi">[2]Insumos!$E$572</definedName>
    <definedName name="ofi">[2]Insumos!$E$16</definedName>
    <definedName name="ofic">[4]Insumos!$C$6</definedName>
    <definedName name="ofic_1">NA()</definedName>
    <definedName name="ofic_5">NA()</definedName>
    <definedName name="ofic_6">NA()</definedName>
    <definedName name="oqx">[2]Insumos!$E$547</definedName>
    <definedName name="osj" localSheetId="4">[1]Insumos!$H$1469</definedName>
    <definedName name="osj">[1]Insumos!$H$1469</definedName>
    <definedName name="paeu11_2x3_4" localSheetId="4">[1]Insumos!$H$160</definedName>
    <definedName name="paeu11_2x3_4">[1]Insumos!$H$160</definedName>
    <definedName name="paeu11_4x5_8" localSheetId="4">[1]Insumos!$H$161</definedName>
    <definedName name="paeu11_4x5_8">[1]Insumos!$H$161</definedName>
    <definedName name="paeu21_2x11_4" localSheetId="4">[1]Insumos!$H$159</definedName>
    <definedName name="paeu21_2x11_4">[1]Insumos!$H$159</definedName>
    <definedName name="paeu3x11_2" localSheetId="4">[1]Insumos!$H$158</definedName>
    <definedName name="paeu3x11_2">[1]Insumos!$H$158</definedName>
    <definedName name="paeu6x2" localSheetId="4">[1]Insumos!$H$157</definedName>
    <definedName name="paeu6x2">[1]Insumos!$H$157</definedName>
    <definedName name="pal">[2]Insumos!$E$247</definedName>
    <definedName name="pal100x210">[2]Insumos!$E$230</definedName>
    <definedName name="pal60x210">[2]Insumos!$E$226</definedName>
    <definedName name="pal70x210">[2]Insumos!$E$227</definedName>
    <definedName name="pal80x100">[2]Insumos!$E$229</definedName>
    <definedName name="pal80x210">[2]Insumos!$E$228</definedName>
    <definedName name="pan60x160" localSheetId="4">[1]Insumos!$H$379</definedName>
    <definedName name="pan60x160">[1]Insumos!$H$379</definedName>
    <definedName name="pan60x180" localSheetId="4">[1]Insumos!$H$380</definedName>
    <definedName name="pan60x180">[1]Insumos!$H$380</definedName>
    <definedName name="pas10x10" localSheetId="4">[1]Insumos!$H$224</definedName>
    <definedName name="pas10x10">[1]Insumos!$H$224</definedName>
    <definedName name="pas120x8" localSheetId="4">[1]Insumos!$H$225</definedName>
    <definedName name="pas120x8">[1]Insumos!$H$225</definedName>
    <definedName name="pas5x5\1">[2]Insumos!$E$101</definedName>
    <definedName name="pas5x5\2">[2]Insumos!$E$102</definedName>
    <definedName name="pas5x5_1_1" localSheetId="4">[1]Insumos!$H$222</definedName>
    <definedName name="pas5x5_1_1">[1]Insumos!$H$222</definedName>
    <definedName name="pas5x5_2_1" localSheetId="4">[1]Insumos!$H$223</definedName>
    <definedName name="pas5x5_2_1">[1]Insumos!$H$223</definedName>
    <definedName name="PassaExtenso">[10]!PassaExtenso</definedName>
    <definedName name="pav">[2]Insumos!$E$121</definedName>
    <definedName name="pavb" localSheetId="4">[1]Insumos!$H$381</definedName>
    <definedName name="pavb">[1]Insumos!$H$381</definedName>
    <definedName name="pbas">[2]Insumos!$E$87</definedName>
    <definedName name="pbf">[2]Insumos!$E$179</definedName>
    <definedName name="pbf300x210">[2]Insumos!$E$178</definedName>
    <definedName name="pbf80X210">[2]Insumos!$E$180</definedName>
    <definedName name="pbl85x210">[2]Insumos!$E$240</definedName>
    <definedName name="pbr100x210" localSheetId="4">[1]Insumos!$H$468</definedName>
    <definedName name="pbr100x210">[1]Insumos!$H$468</definedName>
    <definedName name="pbr120x210" localSheetId="4">[1]Insumos!$H$469</definedName>
    <definedName name="pbr120x210">[1]Insumos!$H$469</definedName>
    <definedName name="pbr70x210" localSheetId="4">[1]Insumos!$H$466</definedName>
    <definedName name="pbr70x210">[1]Insumos!$H$466</definedName>
    <definedName name="pbr80x210" localSheetId="4">[1]Insumos!$H$467</definedName>
    <definedName name="pbr80x210">[1]Insumos!$H$467</definedName>
    <definedName name="pca145x25">[2]Insumos!$E$521</definedName>
    <definedName name="pca5e" localSheetId="4">[1]Insumos!$H$761</definedName>
    <definedName name="pca5e">[1]Insumos!$H$761</definedName>
    <definedName name="pcdlm" localSheetId="4">[1]Insumos!$H$58</definedName>
    <definedName name="pcdlm">[1]Insumos!$H$58</definedName>
    <definedName name="pcdz" localSheetId="4">[1]Insumos!$H$531</definedName>
    <definedName name="pcdz">[1]Insumos!$H$531</definedName>
    <definedName name="pcf100x210" localSheetId="4">[1]Insumos!$H$373</definedName>
    <definedName name="pcf100x210">[1]Insumos!$H$373</definedName>
    <definedName name="pcf130x110" localSheetId="4">[1]Insumos!$H$366</definedName>
    <definedName name="pcf130x110">[1]Insumos!$H$366</definedName>
    <definedName name="pcf150x210">[2]Insumos!$E$174</definedName>
    <definedName name="pcf200x210">[2]Insumos!$E$173</definedName>
    <definedName name="pcf250x210">[2]Insumos!$E$174</definedName>
    <definedName name="pcf60x180">[2]Insumos!$E$172</definedName>
    <definedName name="pcf60x210" localSheetId="4">[1]Insumos!$H$368</definedName>
    <definedName name="pcf60x210">[1]Insumos!$H$368</definedName>
    <definedName name="pcf70x210" localSheetId="4">[1]Insumos!$H$369</definedName>
    <definedName name="pcf70x210">[1]Insumos!$H$369</definedName>
    <definedName name="pcf80x210" localSheetId="4">[1]Insumos!$H$370</definedName>
    <definedName name="pcf80x210">[1]Insumos!$H$370</definedName>
    <definedName name="pcf80x80" localSheetId="4">[1]Insumos!$H$365</definedName>
    <definedName name="pcf80x80">[1]Insumos!$H$365</definedName>
    <definedName name="pcf87x210" localSheetId="4">[1]Insumos!$H$371</definedName>
    <definedName name="pcf87x210">[1]Insumos!$H$371</definedName>
    <definedName name="pcf90x210" localSheetId="4">[1]Insumos!$H$372</definedName>
    <definedName name="pcf90x210">[1]Insumos!$H$372</definedName>
    <definedName name="pcg40x20" localSheetId="4">[1]Insumos!$H$1294</definedName>
    <definedName name="pcg40x20">[1]Insumos!$H$1294</definedName>
    <definedName name="pchp" localSheetId="4">[1]Insumos!$H$233</definedName>
    <definedName name="pchp">[1]Insumos!$H$233</definedName>
    <definedName name="pcl160x210" localSheetId="4">[1]Insumos!$H$486</definedName>
    <definedName name="pcl160x210">[1]Insumos!$H$486</definedName>
    <definedName name="pcl180x210" localSheetId="4">[1]Insumos!$H$487</definedName>
    <definedName name="pcl180x210">[1]Insumos!$H$487</definedName>
    <definedName name="pcl200x210" localSheetId="4">[1]Insumos!$H$488</definedName>
    <definedName name="pcl200x210">[1]Insumos!$H$488</definedName>
    <definedName name="pcl50x160">[2]Insumos!$E$218</definedName>
    <definedName name="pcl60x100" localSheetId="4">[1]Insumos!$H$476</definedName>
    <definedName name="pcl60x100">[1]Insumos!$H$476</definedName>
    <definedName name="pcl60x160" localSheetId="4">[1]Insumos!$H$478</definedName>
    <definedName name="pcl60x160">[1]Insumos!$H$478</definedName>
    <definedName name="pcl60x210">[2]Insumos!$E$219</definedName>
    <definedName name="pcl70x180" localSheetId="4">[1]Insumos!$H$481</definedName>
    <definedName name="pcl70x180">[1]Insumos!$H$481</definedName>
    <definedName name="pcl70x210">[2]Insumos!$E$220</definedName>
    <definedName name="pcl80x160" localSheetId="4">[1]Insumos!$H$479</definedName>
    <definedName name="pcl80x160">[1]Insumos!$H$479</definedName>
    <definedName name="pcl80x210">[2]Insumos!$E$221</definedName>
    <definedName name="pcl80x210v">[2]Insumos!$E$222</definedName>
    <definedName name="pcl90x160" localSheetId="4">[1]Insumos!$H$480</definedName>
    <definedName name="pcl90x160">[1]Insumos!$H$480</definedName>
    <definedName name="pcl90x210" localSheetId="4">[1]Insumos!$H$485</definedName>
    <definedName name="pcl90x210">[1]Insumos!$H$485</definedName>
    <definedName name="pclf" localSheetId="4">[1]Insumos!$H$470</definedName>
    <definedName name="pclf">[1]Insumos!$H$470</definedName>
    <definedName name="pclf50x160">[2]Insumos!$E$215</definedName>
    <definedName name="pclf50x60" localSheetId="4">[1]Insumos!$H$471</definedName>
    <definedName name="pclf50x60">[1]Insumos!$H$471</definedName>
    <definedName name="pclf55x110">[2]Insumos!$E$214</definedName>
    <definedName name="pclf60x160">[2]Insumos!$E$216</definedName>
    <definedName name="pclf80x210">[2]Insumos!$E$217</definedName>
    <definedName name="pco">[2]Insumos!$E$595</definedName>
    <definedName name="pcu200x50x2" localSheetId="4">[1]Insumos!$H$162</definedName>
    <definedName name="pcu200x50x2">[1]Insumos!$H$162</definedName>
    <definedName name="pcue100x40x17x2_65" localSheetId="4">[1]Insumos!$H$164</definedName>
    <definedName name="pcue100x40x17x2_65">[1]Insumos!$H$164</definedName>
    <definedName name="pcue100x50x17x2" localSheetId="4">[1]Insumos!$H$163</definedName>
    <definedName name="pcue100x50x17x2">[1]Insumos!$H$163</definedName>
    <definedName name="pdc" localSheetId="4">[1]Insumos!$H$210</definedName>
    <definedName name="pdc">[1]Insumos!$H$210</definedName>
    <definedName name="pdcr" localSheetId="4">[1]Insumos!$H$211</definedName>
    <definedName name="pdcr">[1]Insumos!$H$211</definedName>
    <definedName name="pdm">[2]Insumos!$E$29</definedName>
    <definedName name="pdn80x210">[2]Insumos!$E$231</definedName>
    <definedName name="pdp">[2]Insumos!$E$94</definedName>
    <definedName name="pdq">[2]Insumos!$E$93</definedName>
    <definedName name="pdr" localSheetId="4">[1]Insumos!$H$51</definedName>
    <definedName name="pdr">[1]Insumos!$H$51</definedName>
    <definedName name="pe" localSheetId="4">#REF!</definedName>
    <definedName name="pe">#REF!</definedName>
    <definedName name="PÉ_DIREITO" localSheetId="4">#REF!</definedName>
    <definedName name="PÉ_DIREITO">#REF!</definedName>
    <definedName name="pears" localSheetId="4">[1]Insumos!$H$646</definedName>
    <definedName name="pears">[1]Insumos!$H$646</definedName>
    <definedName name="pedr">[7]FUNDAÇÕES!$E$48</definedName>
    <definedName name="pedr_4" localSheetId="4">#REF!</definedName>
    <definedName name="pedr_4">#REF!</definedName>
    <definedName name="pef" localSheetId="4">[1]Insumos!$H$382</definedName>
    <definedName name="pef">[1]Insumos!$H$382</definedName>
    <definedName name="peir20x45" localSheetId="4">[1]Insumos!$H$1301</definedName>
    <definedName name="peir20x45">[1]Insumos!$H$1301</definedName>
    <definedName name="peir25x45" localSheetId="4">[1]Insumos!$H$1300</definedName>
    <definedName name="peir25x45">[1]Insumos!$H$1300</definedName>
    <definedName name="pem10x50">[2]Insumos!$E$582</definedName>
    <definedName name="PERIMETRO_WC" localSheetId="4">#REF!</definedName>
    <definedName name="PERIMETRO_WC">#REF!</definedName>
    <definedName name="pesv30x45" localSheetId="4">[1]Insumos!$H$1298</definedName>
    <definedName name="pesv30x45">[1]Insumos!$H$1298</definedName>
    <definedName name="pesv50x75" localSheetId="4">[1]Insumos!$H$1299</definedName>
    <definedName name="pesv50x75">[1]Insumos!$H$1299</definedName>
    <definedName name="pfb4_8x40" localSheetId="4">[1]Insumos!$H$339</definedName>
    <definedName name="pfb4_8x40">[1]Insumos!$H$339</definedName>
    <definedName name="pfb4_8x75" localSheetId="4">[1]Insumos!$H$340</definedName>
    <definedName name="pfb4_8x75">[1]Insumos!$H$340</definedName>
    <definedName name="pfb7x65" localSheetId="4">[1]Insumos!$H$341</definedName>
    <definedName name="pfb7x65">[1]Insumos!$H$341</definedName>
    <definedName name="pfb8x100" localSheetId="4">[1]Insumos!$H$342</definedName>
    <definedName name="pfb8x100">[1]Insumos!$H$342</definedName>
    <definedName name="pfg80x6" localSheetId="4">[1]Insumos!$H$557</definedName>
    <definedName name="pfg80x6">[1]Insumos!$H$557</definedName>
    <definedName name="pfqm" localSheetId="4">[1]Insumos!$H$378</definedName>
    <definedName name="pfqm">[1]Insumos!$H$378</definedName>
    <definedName name="pft8x110">[2]Insumos!$E$168</definedName>
    <definedName name="pgr" localSheetId="4">[1]Insumos!$H$538</definedName>
    <definedName name="pgr">[1]Insumos!$H$538</definedName>
    <definedName name="pgr30x30">[2]Insumos!$E$84</definedName>
    <definedName name="pgr40x40">[2]Insumos!$E$83</definedName>
    <definedName name="pgt5x20" localSheetId="4">[1]Insumos!$H$396</definedName>
    <definedName name="pgt5x20">[1]Insumos!$H$396</definedName>
    <definedName name="pgt5x20e" localSheetId="4">[1]Insumos!$H$397</definedName>
    <definedName name="pgt5x20e">[1]Insumos!$H$397</definedName>
    <definedName name="pia">[2]Insumos!$E$691</definedName>
    <definedName name="pian" localSheetId="4">[1]Insumos!$H$1389</definedName>
    <definedName name="pian">[1]Insumos!$H$1389</definedName>
    <definedName name="pic">[2]Insumos!$E$687</definedName>
    <definedName name="pie">[2]Insumos!$E$685</definedName>
    <definedName name="pih">[2]Insumos!$E$688</definedName>
    <definedName name="pii">[2]Insumos!$E$690</definedName>
    <definedName name="pin">[2]Insumos!$E$70</definedName>
    <definedName name="PIP">[2]Equipamentos!$N$32</definedName>
    <definedName name="pis">[2]Insumos!$E$689</definedName>
    <definedName name="pit">[2]Insumos!$E$686</definedName>
    <definedName name="piv">[2]Insumos!$E$69</definedName>
    <definedName name="plb">[2]Insumos!$E$488</definedName>
    <definedName name="plc">[2]Insumos!$E$142</definedName>
    <definedName name="plc3x3">[2]Insumos!$E$331</definedName>
    <definedName name="plc4x2" localSheetId="4">[1]Insumos!$H$642</definedName>
    <definedName name="plc4x2">[1]Insumos!$H$642</definedName>
    <definedName name="plc4x4" localSheetId="4">[1]Insumos!$H$644</definedName>
    <definedName name="plc4x4">[1]Insumos!$H$644</definedName>
    <definedName name="plie" localSheetId="4">[1]Insumos!$H$1038</definedName>
    <definedName name="plie">[1]Insumos!$H$1038</definedName>
    <definedName name="pmr">[2]Insumos!$E$120</definedName>
    <definedName name="pms">[2]Insumos!$E$146</definedName>
    <definedName name="pomr150x210">[2]Insumos!$E$224</definedName>
    <definedName name="pomr165x210">[2]Insumos!$E$225</definedName>
    <definedName name="pomr80x210">[2]Insumos!$E$223</definedName>
    <definedName name="ppa24_6" localSheetId="4">[1]Insumos!$H$764</definedName>
    <definedName name="ppa24_6">[1]Insumos!$H$764</definedName>
    <definedName name="ppb">[2]Insumos!$E$489</definedName>
    <definedName name="pphi" localSheetId="4">[1]Insumos!$H$1084</definedName>
    <definedName name="pphi">[1]Insumos!$H$1084</definedName>
    <definedName name="pphl">[2]Insumos!$E$493</definedName>
    <definedName name="pphp">[2]Insumos!$E$494</definedName>
    <definedName name="ppmc" localSheetId="4">[1]Insumos!$H$214</definedName>
    <definedName name="ppmc">[1]Insumos!$H$214</definedName>
    <definedName name="ppmi" localSheetId="4">[1]Insumos!$H$213</definedName>
    <definedName name="ppmi">[1]Insumos!$H$213</definedName>
    <definedName name="ppp">[2]Insumos!$E$96</definedName>
    <definedName name="ppt">[2]Insumos!$E$95</definedName>
    <definedName name="PREF" localSheetId="4">[1]Dados!$B$15</definedName>
    <definedName name="PREF">[1]Dados!$B$15</definedName>
    <definedName name="prg">[2]Insumos!$E$169</definedName>
    <definedName name="prl250m">[2]Insumos!$E$286</definedName>
    <definedName name="prli" localSheetId="4">[1]Insumos!$H$1190</definedName>
    <definedName name="prli">[1]Insumos!$H$1190</definedName>
    <definedName name="prnch">[4]Insumos!$C$39</definedName>
    <definedName name="prnch_1">NA()</definedName>
    <definedName name="prnch_5">NA()</definedName>
    <definedName name="prnch_6">NA()</definedName>
    <definedName name="prs3_8" localSheetId="4">[1]Insumos!$H$334</definedName>
    <definedName name="prs3_8">[1]Insumos!$H$334</definedName>
    <definedName name="prsv" localSheetId="4">[1]Insumos!$H$1295</definedName>
    <definedName name="prsv">[1]Insumos!$H$1295</definedName>
    <definedName name="prsv30x45" localSheetId="4">[1]Insumos!$H$1296</definedName>
    <definedName name="prsv30x45">[1]Insumos!$H$1296</definedName>
    <definedName name="prsv50x75" localSheetId="4">[1]Insumos!$H$1297</definedName>
    <definedName name="prsv50x75">[1]Insumos!$H$1297</definedName>
    <definedName name="pshi" localSheetId="4">[1]Insumos!$H$1086</definedName>
    <definedName name="pshi">[1]Insumos!$H$1086</definedName>
    <definedName name="pshp" localSheetId="4">[1]Insumos!$H$1085</definedName>
    <definedName name="pshp">[1]Insumos!$H$1085</definedName>
    <definedName name="psi">[2]Insumos!$E$496</definedName>
    <definedName name="pslp">[2]Insumos!$E$495</definedName>
    <definedName name="pso" localSheetId="4">[1]Insumos!$H$1459</definedName>
    <definedName name="pso">[1]Insumos!$H$1459</definedName>
    <definedName name="psp" localSheetId="4">[1]Insumos!$H$1080</definedName>
    <definedName name="psp">[1]Insumos!$H$1080</definedName>
    <definedName name="pss" localSheetId="4">[1]Insumos!$H$1037</definedName>
    <definedName name="pss">[1]Insumos!$H$1037</definedName>
    <definedName name="ptb25x25" localSheetId="4">[1]Insumos!$H$200</definedName>
    <definedName name="ptb25x25">[1]Insumos!$H$200</definedName>
    <definedName name="ptcf100x210" localSheetId="4">[1]Insumos!$H$388</definedName>
    <definedName name="ptcf100x210">[1]Insumos!$H$388</definedName>
    <definedName name="ptcf160x220" localSheetId="4">[1]Insumos!$H$390</definedName>
    <definedName name="ptcf160x220">[1]Insumos!$H$390</definedName>
    <definedName name="ptcf200x200" localSheetId="4">[1]Insumos!$H$395</definedName>
    <definedName name="ptcf200x200">[1]Insumos!$H$395</definedName>
    <definedName name="ptcf220x240" localSheetId="4">[1]Insumos!$H$391</definedName>
    <definedName name="ptcf220x240">[1]Insumos!$H$391</definedName>
    <definedName name="ptcf300x210" localSheetId="4">[1]Insumos!$H$389</definedName>
    <definedName name="ptcf300x210">[1]Insumos!$H$389</definedName>
    <definedName name="ptcf420x250" localSheetId="4">[1]Insumos!$H$393</definedName>
    <definedName name="ptcf420x250">[1]Insumos!$H$393</definedName>
    <definedName name="ptcf500x200" localSheetId="4">[1]Insumos!$H$394</definedName>
    <definedName name="ptcf500x200">[1]Insumos!$H$394</definedName>
    <definedName name="ptcf70x210" localSheetId="4">[1]Insumos!$H$387</definedName>
    <definedName name="ptcf70x210">[1]Insumos!$H$387</definedName>
    <definedName name="ptcf90x100" localSheetId="4">[1]Insumos!$H$386</definedName>
    <definedName name="ptcf90x100">[1]Insumos!$H$386</definedName>
    <definedName name="ptfg10" localSheetId="4">[1]Insumos!$H$556</definedName>
    <definedName name="ptfg10">[1]Insumos!$H$556</definedName>
    <definedName name="ptfg9" localSheetId="4">[1]Insumos!$H$555</definedName>
    <definedName name="ptfg9">[1]Insumos!$H$555</definedName>
    <definedName name="pti" localSheetId="4">[1]Insumos!$H$1077</definedName>
    <definedName name="pti">[1]Insumos!$H$1077</definedName>
    <definedName name="ptlb" localSheetId="4">[3]Insumos!$F$1060</definedName>
    <definedName name="ptlb">[3]Insumos!$F$1060</definedName>
    <definedName name="pttp" localSheetId="4">[1]Insumos!$H$647</definedName>
    <definedName name="pttp">[1]Insumos!$H$647</definedName>
    <definedName name="ptv30x30" localSheetId="4">[1]Insumos!$H$226</definedName>
    <definedName name="ptv30x30">[1]Insumos!$H$226</definedName>
    <definedName name="pux1x40" localSheetId="4">[1]Insumos!$H$132</definedName>
    <definedName name="pux1x40">[1]Insumos!$H$132</definedName>
    <definedName name="pux1x60" localSheetId="4">[1]Insumos!$H$131</definedName>
    <definedName name="pux1x60">[1]Insumos!$H$131</definedName>
    <definedName name="pvf">[2]Insumos!$E$86</definedName>
    <definedName name="pvo">[2]Insumos!$E$588</definedName>
    <definedName name="pvtf150x250">[2]Insumos!$E$241</definedName>
    <definedName name="pvtj95x245">[2]Insumos!$E$243</definedName>
    <definedName name="pvtt280x210">[2]Insumos!$E$242</definedName>
    <definedName name="pzf5_16x1_4" localSheetId="4">[1]Insumos!$H$349</definedName>
    <definedName name="pzf5_16x1_4">[1]Insumos!$H$349</definedName>
    <definedName name="pzf5_16x31_2" localSheetId="4">[1]Insumos!$H$348</definedName>
    <definedName name="pzf5_16x31_2">[1]Insumos!$H$348</definedName>
    <definedName name="qd12_" localSheetId="4">[1]Insumos!$H$566</definedName>
    <definedName name="qd12_">[1]Insumos!$H$566</definedName>
    <definedName name="qd18_" localSheetId="4">[1]Insumos!$H$565</definedName>
    <definedName name="qd18_">[1]Insumos!$H$565</definedName>
    <definedName name="qd6_" localSheetId="4">[1]Insumos!$H$567</definedName>
    <definedName name="qd6_">[1]Insumos!$H$567</definedName>
    <definedName name="qdt">[2]Insumos!$E$277</definedName>
    <definedName name="qgm">[2]Insumos!$E$269</definedName>
    <definedName name="qgt">[2]Insumos!$E$268</definedName>
    <definedName name="QQ_2">#N/A</definedName>
    <definedName name="QUANT__PILARES" localSheetId="4">#REF!</definedName>
    <definedName name="QUANT__PILARES">#REF!</definedName>
    <definedName name="QW" localSheetId="4">#REF!</definedName>
    <definedName name="QW">#REF!</definedName>
    <definedName name="QWERWT" localSheetId="4">#REF!</definedName>
    <definedName name="QWERWT">#REF!</definedName>
    <definedName name="ran3_5x1" localSheetId="4">[1]Insumos!$H$546</definedName>
    <definedName name="ran3_5x1">[1]Insumos!$H$546</definedName>
    <definedName name="rca25x3">[2]Insumos!$E$535</definedName>
    <definedName name="rca25x5">[2]Insumos!$E$522</definedName>
    <definedName name="rca40x3" localSheetId="4">[1]Insumos!$H$1143</definedName>
    <definedName name="rca40x3">[1]Insumos!$H$1143</definedName>
    <definedName name="rcv80_8" localSheetId="4">[1]Insumos!$H$1433</definedName>
    <definedName name="rcv80_8">[1]Insumos!$H$1433</definedName>
    <definedName name="rdv">[2]Insumos!$E$589</definedName>
    <definedName name="REATERRO" localSheetId="4">#REF!</definedName>
    <definedName name="REATERRO">#REF!</definedName>
    <definedName name="REATERRO_APILOADO" localSheetId="4">#REF!</definedName>
    <definedName name="REATERRO_APILOADO">#REF!</definedName>
    <definedName name="rec">[2]Insumos!$E$88</definedName>
    <definedName name="recp">[2]Insumos!$E$703</definedName>
    <definedName name="ree7x20">[2]Insumos!$E$258</definedName>
    <definedName name="ree7x20_4_1" localSheetId="4">[1]Insumos!$H$541</definedName>
    <definedName name="ree7x20_4_1">[1]Insumos!$H$541</definedName>
    <definedName name="ree7x30">[2]Insumos!$E$259</definedName>
    <definedName name="ree7x30_4_1" localSheetId="4">[1]Insumos!$H$543</definedName>
    <definedName name="ree7x30_4_1">[1]Insumos!$H$543</definedName>
    <definedName name="reg">[2]Insumos!$E$627</definedName>
    <definedName name="rei50_40s" localSheetId="4">[1]Insumos!$H$915</definedName>
    <definedName name="rei50_40s">[1]Insumos!$H$915</definedName>
    <definedName name="rei75_40s" localSheetId="4">[1]Insumos!$H$914</definedName>
    <definedName name="rei75_40s">[1]Insumos!$H$914</definedName>
    <definedName name="RES">[2]Equipamentos!$F$10</definedName>
    <definedName name="RESUMO">#N/A</definedName>
    <definedName name="REVEST_CERAMIC" localSheetId="4">#REF!</definedName>
    <definedName name="REVEST_CERAMIC">#REF!</definedName>
    <definedName name="rftp">[2]Insumos!$E$129</definedName>
    <definedName name="rgc1\2">[2]Insumos!$E$421</definedName>
    <definedName name="rgc1_2_1_1" localSheetId="4">[1]Insumos!$H$847</definedName>
    <definedName name="rgc1_2_1_1">[1]Insumos!$H$847</definedName>
    <definedName name="rgc11\2">[2]Insumos!$E$423</definedName>
    <definedName name="rgc11_2_1" localSheetId="4">[1]Insumos!$H$851</definedName>
    <definedName name="rgc11_2_1">[1]Insumos!$H$851</definedName>
    <definedName name="rgc11_4" localSheetId="4">[1]Insumos!$H$850</definedName>
    <definedName name="rgc11_4">[1]Insumos!$H$850</definedName>
    <definedName name="rgc3_4" localSheetId="4">[1]Insumos!$H$848</definedName>
    <definedName name="rgc3_4">[1]Insumos!$H$848</definedName>
    <definedName name="rgcr1" localSheetId="4">[1]Insumos!$H$859</definedName>
    <definedName name="rgcr1">[1]Insumos!$H$859</definedName>
    <definedName name="rgcr1\2">[2]Insumos!$E$426</definedName>
    <definedName name="rgcr1_2_1_1" localSheetId="4">[1]Insumos!$H$857</definedName>
    <definedName name="rgcr1_2_1_1">[1]Insumos!$H$857</definedName>
    <definedName name="rgcr11_2" localSheetId="4">[1]Insumos!$H$861</definedName>
    <definedName name="rgcr11_2">[1]Insumos!$H$861</definedName>
    <definedName name="rgcr11_4" localSheetId="4">[1]Insumos!$H$860</definedName>
    <definedName name="rgcr11_4">[1]Insumos!$H$860</definedName>
    <definedName name="rgcr3_4_1_1" localSheetId="4">[1]Insumos!$H$858</definedName>
    <definedName name="rgcr3_4_1_1">[1]Insumos!$H$858</definedName>
    <definedName name="rgp1\2">[2]Insumos!$E$419</definedName>
    <definedName name="rgp1_2_1_1" localSheetId="4">[1]Insumos!$H$845</definedName>
    <definedName name="rgp1_2_1_1">[1]Insumos!$H$845</definedName>
    <definedName name="rgpfr1" localSheetId="4">[1]Insumos!$H$841</definedName>
    <definedName name="rgpfr1">[1]Insumos!$H$841</definedName>
    <definedName name="rgpfr1_2" localSheetId="4">[1]Insumos!$H$839</definedName>
    <definedName name="rgpfr1_2">[1]Insumos!$H$839</definedName>
    <definedName name="rgpfr11_2" localSheetId="4">[1]Insumos!$H$843</definedName>
    <definedName name="rgpfr11_2">[1]Insumos!$H$843</definedName>
    <definedName name="rgpfr11_4" localSheetId="4">[1]Insumos!$H$842</definedName>
    <definedName name="rgpfr11_4">[1]Insumos!$H$842</definedName>
    <definedName name="rgpfr2" localSheetId="4">[1]Insumos!$H$844</definedName>
    <definedName name="rgpfr2">[1]Insumos!$H$844</definedName>
    <definedName name="rgpfr3_4" localSheetId="4">[1]Insumos!$H$840</definedName>
    <definedName name="rgpfr3_4">[1]Insumos!$H$840</definedName>
    <definedName name="rie">[2]Insumos!$E$379</definedName>
    <definedName name="RLI">[2]Equipamentos!$P$28</definedName>
    <definedName name="RLP">[2]Equipamentos!$N$28</definedName>
    <definedName name="rnt">[2]Insumos!$E$592</definedName>
    <definedName name="rpc1\2">[2]Insumos!$E$424</definedName>
    <definedName name="rpc1_2_1" localSheetId="4">[1]Insumos!$H$853</definedName>
    <definedName name="rpc1_2_1">[1]Insumos!$H$853</definedName>
    <definedName name="rpc3_4" localSheetId="4">[1]Insumos!$H$854</definedName>
    <definedName name="rpc3_4">[1]Insumos!$H$854</definedName>
    <definedName name="rpci" localSheetId="4">[1]Insumos!$H$532</definedName>
    <definedName name="rpci">[1]Insumos!$H$532</definedName>
    <definedName name="rpcr1\2">[2]Insumos!$E$425</definedName>
    <definedName name="rpcr1_2_1" localSheetId="4">[1]Insumos!$H$855</definedName>
    <definedName name="rpcr1_2_1">[1]Insumos!$H$855</definedName>
    <definedName name="rpcr3_4_1" localSheetId="4">[1]Insumos!$H$856</definedName>
    <definedName name="rpcr3_4_1">[1]Insumos!$H$856</definedName>
    <definedName name="rpcs" localSheetId="4">[1]Insumos!$H$533</definedName>
    <definedName name="rpcs">[1]Insumos!$H$533</definedName>
    <definedName name="rpg8x40">[2]Insumos!$E$260</definedName>
    <definedName name="RPI">[2]Equipamentos!$P$29</definedName>
    <definedName name="rplt" localSheetId="4">[1]Insumos!$H$756</definedName>
    <definedName name="rplt">[1]Insumos!$H$756</definedName>
    <definedName name="RPP">[2]Equipamentos!$N$29</definedName>
    <definedName name="rpp1\2">[2]Insumos!$E$420</definedName>
    <definedName name="rpp1_2_1" localSheetId="4">[1]Insumos!$H$846</definedName>
    <definedName name="rpp1_2_1">[1]Insumos!$H$846</definedName>
    <definedName name="rpqs12" localSheetId="4">[1]Insumos!$H$1035</definedName>
    <definedName name="rpqs12">[1]Insumos!$H$1035</definedName>
    <definedName name="rpqs6" localSheetId="4">[1]Insumos!$H$1034</definedName>
    <definedName name="rpqs6">[1]Insumos!$H$1034</definedName>
    <definedName name="rql" localSheetId="4">[1]Insumos!$H$227</definedName>
    <definedName name="rql">[1]Insumos!$H$227</definedName>
    <definedName name="rtb" localSheetId="4">[1]Insumos!$H$1263</definedName>
    <definedName name="rtb">[1]Insumos!$H$1263</definedName>
    <definedName name="sagfp" localSheetId="4">[1]Insumos!$H$173</definedName>
    <definedName name="sagfp">[1]Insumos!$H$173</definedName>
    <definedName name="sagfp1" localSheetId="4">[1]Insumos!$H$174</definedName>
    <definedName name="sagfp1">[1]Insumos!$H$174</definedName>
    <definedName name="SAL">[2]Insumos!$C$2</definedName>
    <definedName name="sar" localSheetId="4">[1]Insumos!$H$330</definedName>
    <definedName name="sar">[1]Insumos!$H$330</definedName>
    <definedName name="scsp" localSheetId="4">[3]Insumos!$F$61</definedName>
    <definedName name="scsp">[3]Insumos!$F$61</definedName>
    <definedName name="seixo" localSheetId="4">#REF!</definedName>
    <definedName name="seixo">#REF!</definedName>
    <definedName name="serv" localSheetId="4">#REF!</definedName>
    <definedName name="serv">#REF!</definedName>
    <definedName name="serv_1">NA()</definedName>
    <definedName name="serv_5">NA()</definedName>
    <definedName name="serv_6">NA()</definedName>
    <definedName name="serv_8" localSheetId="4">#REF!</definedName>
    <definedName name="serv_8">#REF!</definedName>
    <definedName name="sfi" localSheetId="4">[1]Insumos!$H$971</definedName>
    <definedName name="sfi">[1]Insumos!$H$971</definedName>
    <definedName name="sfm">[2]Insumos!$E$262</definedName>
    <definedName name="sfp" localSheetId="4">[1]Insumos!$H$970</definedName>
    <definedName name="sfp">[1]Insumos!$H$970</definedName>
    <definedName name="shdsm" localSheetId="4">[1]Insumos!$H$59</definedName>
    <definedName name="shdsm">[1]Insumos!$H$59</definedName>
    <definedName name="sika1">[4]Insumos!$C$60</definedName>
    <definedName name="sika1_1">NA()</definedName>
    <definedName name="sika1_5">NA()</definedName>
    <definedName name="sika1_6">NA()</definedName>
    <definedName name="sknl">[4]Insumos!$C$58</definedName>
    <definedName name="sknl_1">NA()</definedName>
    <definedName name="sknl_5">NA()</definedName>
    <definedName name="sknl_6">NA()</definedName>
    <definedName name="slb">[2]Insumos!$E$492</definedName>
    <definedName name="smf">[2]Insumos!$E$63</definedName>
    <definedName name="sol">[2]Insumos!$E$263</definedName>
    <definedName name="spl12a" localSheetId="4">[1]Insumos!$H$747</definedName>
    <definedName name="spl12a">[1]Insumos!$H$747</definedName>
    <definedName name="spl24a" localSheetId="4">[1]Insumos!$H$748</definedName>
    <definedName name="spl24a">[1]Insumos!$H$748</definedName>
    <definedName name="spl9a" localSheetId="4">[1]Insumos!$H$746</definedName>
    <definedName name="spl9a">[1]Insumos!$H$746</definedName>
    <definedName name="spp15x2" localSheetId="4">[1]Insumos!$H$552</definedName>
    <definedName name="spp15x2">[1]Insumos!$H$552</definedName>
    <definedName name="spp22x3_" localSheetId="4">[1]Insumos!$H$551</definedName>
    <definedName name="spp22x3_">[1]Insumos!$H$551</definedName>
    <definedName name="sptl4p" localSheetId="4">[1]Insumos!$H$768</definedName>
    <definedName name="sptl4p">[1]Insumos!$H$768</definedName>
    <definedName name="srv">[2]Insumos!$E$17</definedName>
    <definedName name="stdc1_4" localSheetId="4">[1]Insumos!$H$1435</definedName>
    <definedName name="stdc1_4">[1]Insumos!$H$1435</definedName>
    <definedName name="svt">[2]Insumos!$E$541</definedName>
    <definedName name="sxo">[2]Insumos!$E$27</definedName>
    <definedName name="tabb" localSheetId="4">[1]Insumos!$H$1261</definedName>
    <definedName name="tabb">[1]Insumos!$H$1261</definedName>
    <definedName name="tabb1" localSheetId="4">[1]Insumos!$H$1262</definedName>
    <definedName name="tabb1">[1]Insumos!$H$1262</definedName>
    <definedName name="tac">[2]Insumos!$E$333</definedName>
    <definedName name="tai11_2" localSheetId="4">[1]Insumos!$H$123</definedName>
    <definedName name="tai11_2">[1]Insumos!$H$123</definedName>
    <definedName name="tal" localSheetId="4">[1]Insumos!$H$77</definedName>
    <definedName name="tal">[1]Insumos!$H$77</definedName>
    <definedName name="tarp">[2]Insumos!$E$320</definedName>
    <definedName name="taz">[2]Insumos!$E$48</definedName>
    <definedName name="tazo" localSheetId="4">[1]Insumos!$H$82</definedName>
    <definedName name="tazo">[1]Insumos!$H$82</definedName>
    <definedName name="tbaz50" localSheetId="4">[1]Insumos!$H$121</definedName>
    <definedName name="tbaz50">[1]Insumos!$H$121</definedName>
    <definedName name="tbi50_40s" localSheetId="4">[1]Insumos!$H$907</definedName>
    <definedName name="tbi50_40s">[1]Insumos!$H$907</definedName>
    <definedName name="tbi75_40s" localSheetId="4">[1]Insumos!$H$906</definedName>
    <definedName name="tbi75_40s">[1]Insumos!$H$906</definedName>
    <definedName name="tbre200" localSheetId="4">[1]Insumos!$H$928</definedName>
    <definedName name="tbre200">[1]Insumos!$H$928</definedName>
    <definedName name="tbre250" localSheetId="4">[1]Insumos!$H$927</definedName>
    <definedName name="tbre250">[1]Insumos!$H$927</definedName>
    <definedName name="tbre300" localSheetId="4">[1]Insumos!$H$926</definedName>
    <definedName name="tbre300">[1]Insumos!$H$926</definedName>
    <definedName name="tbv">[2]Insumos!$E$139</definedName>
    <definedName name="tcda1_2" localSheetId="4">[1]Insumos!$H$834</definedName>
    <definedName name="tcda1_2">[1]Insumos!$H$834</definedName>
    <definedName name="tcef">[2]Insumos!$E$706</definedName>
    <definedName name="tcg1\2">[2]Insumos!$E$414</definedName>
    <definedName name="tcg1_2_1" localSheetId="4">[1]Insumos!$H$832</definedName>
    <definedName name="tcg1_2_1">[1]Insumos!$H$832</definedName>
    <definedName name="tcj3_4" localSheetId="4">[1]Insumos!$H$833</definedName>
    <definedName name="tcj3_4">[1]Insumos!$H$833</definedName>
    <definedName name="tcl1\2">[2]Insumos!$E$412</definedName>
    <definedName name="tcl1_2_1_1" localSheetId="4">[1]Insumos!$H$830</definedName>
    <definedName name="tcl1_2_1_1">[1]Insumos!$H$830</definedName>
    <definedName name="tco">[2]Insumos!$E$316</definedName>
    <definedName name="tcop">[2]Insumos!$E$317</definedName>
    <definedName name="tcopsp">[2]Insumos!$E$318</definedName>
    <definedName name="tcpp">[2]Insumos!$E$319</definedName>
    <definedName name="tea1_220L" localSheetId="4">[1]Insumos!$H$803</definedName>
    <definedName name="tea1_220L">[1]Insumos!$H$803</definedName>
    <definedName name="tea3_425L" localSheetId="4">[1]Insumos!$H$804</definedName>
    <definedName name="tea3_425L">[1]Insumos!$H$804</definedName>
    <definedName name="tec" localSheetId="4">[1]Insumos!$H$1161</definedName>
    <definedName name="tec">[1]Insumos!$H$1161</definedName>
    <definedName name="téc" localSheetId="4">[1]Insumos!$H$20</definedName>
    <definedName name="téc">[1]Insumos!$H$20</definedName>
    <definedName name="tei50_40s" localSheetId="4">[1]Insumos!$H$911</definedName>
    <definedName name="tei50_40s">[1]Insumos!$H$911</definedName>
    <definedName name="tei75_40s" localSheetId="4">[1]Insumos!$H$910</definedName>
    <definedName name="tei75_40s">[1]Insumos!$H$910</definedName>
    <definedName name="teid50x3_4_40rs" localSheetId="4">[1]Insumos!$H$916</definedName>
    <definedName name="teid50x3_4_40rs">[1]Insumos!$H$916</definedName>
    <definedName name="tel" localSheetId="4">[1]Insumos!$H$79</definedName>
    <definedName name="tel">[1]Insumos!$H$79</definedName>
    <definedName name="teo" localSheetId="4">[1]Insumos!$H$1413</definedName>
    <definedName name="teo">[1]Insumos!$H$1413</definedName>
    <definedName name="tepx" localSheetId="4">[1]Insumos!$H$1178</definedName>
    <definedName name="tepx">[1]Insumos!$H$1178</definedName>
    <definedName name="tev">[2]Insumos!$E$31</definedName>
    <definedName name="tfg50c" localSheetId="4">[1]Insumos!$H$103</definedName>
    <definedName name="tfg50c">[1]Insumos!$H$103</definedName>
    <definedName name="tfi40_" localSheetId="4">[1]Insumos!$H$117</definedName>
    <definedName name="tfi40_">[1]Insumos!$H$117</definedName>
    <definedName name="tfs">[2]Insumos!$E$591</definedName>
    <definedName name="tim">[2]Insumos!$E$585</definedName>
    <definedName name="_xlnm.Print_Titles" localSheetId="0">AUDITORIO!$7:$16</definedName>
    <definedName name="_xlnm.Print_Titles" localSheetId="3">COMPOSIÇÕES!$1:$6</definedName>
    <definedName name="tjf">[2]Insumos!$E$35</definedName>
    <definedName name="tjt">[2]Insumos!$E$248</definedName>
    <definedName name="tjv">[2]Insumos!$E$39</definedName>
    <definedName name="tla14x2">[2]Insumos!$E$57</definedName>
    <definedName name="tll">[2]Insumos!$E$326</definedName>
    <definedName name="tllp">[2]Insumos!$E$327</definedName>
    <definedName name="tllpsp">[2]Insumos!$E$328</definedName>
    <definedName name="tma" localSheetId="4">[1]Insumos!$H$640</definedName>
    <definedName name="tma">[1]Insumos!$H$640</definedName>
    <definedName name="tmap" localSheetId="4">[1]Insumos!$H$641</definedName>
    <definedName name="tmap">[1]Insumos!$H$641</definedName>
    <definedName name="tmf">[2]Insumos!$E$620</definedName>
    <definedName name="tmi">[2]Insumos!$E$329</definedName>
    <definedName name="tmip">[2]Insumos!$E$330</definedName>
    <definedName name="tmk">[2]Insumos!$E$625</definedName>
    <definedName name="tnc1\2">[2]Insumos!$E$411</definedName>
    <definedName name="tnc1_2_1_1" localSheetId="4">[1]Insumos!$H$828</definedName>
    <definedName name="tnc1_2_1_1">[1]Insumos!$H$828</definedName>
    <definedName name="tnc3_4" localSheetId="4">[1]Insumos!$H$829</definedName>
    <definedName name="tnc3_4">[1]Insumos!$H$829</definedName>
    <definedName name="tncb1\2">[2]Insumos!$E$413</definedName>
    <definedName name="tncb1_2_1" localSheetId="4">[1]Insumos!$H$831</definedName>
    <definedName name="tncb1_2_1">[1]Insumos!$H$831</definedName>
    <definedName name="tni1\2">[2]Insumos!$E$410</definedName>
    <definedName name="tni1_2_1" localSheetId="4">[1]Insumos!$H$827</definedName>
    <definedName name="tni1_2_1">[1]Insumos!$H$827</definedName>
    <definedName name="tnp1\2">[2]Insumos!$E$409</definedName>
    <definedName name="tnp1_2_1_1" localSheetId="4">[1]Insumos!$H$826</definedName>
    <definedName name="tnp1_2_1_1">[1]Insumos!$H$826</definedName>
    <definedName name="top" localSheetId="4">[1]Insumos!$H$18</definedName>
    <definedName name="top">[1]Insumos!$H$18</definedName>
    <definedName name="TOT" localSheetId="4">[1]Orçamento!$F$722</definedName>
    <definedName name="TOT">[1]Orçamento!$F$722</definedName>
    <definedName name="tpb">[2]Insumos!$E$490</definedName>
    <definedName name="TPI">[2]Equipamentos!$P$31</definedName>
    <definedName name="tpl1\2">[2]Insumos!$E$408</definedName>
    <definedName name="tpl1_2_1_1" localSheetId="4">[1]Insumos!$H$825</definedName>
    <definedName name="tpl1_2_1_1">[1]Insumos!$H$825</definedName>
    <definedName name="TPP">[2]Equipamentos!$N$31</definedName>
    <definedName name="tpq600f" localSheetId="4">[1]Insumos!$H$1028</definedName>
    <definedName name="tpq600f">[1]Insumos!$H$1028</definedName>
    <definedName name="tpr">[2]Insumos!$E$614</definedName>
    <definedName name="trc">[2]Insumos!$E$252</definedName>
    <definedName name="TRIBUNAL_DE_JUSTIÇA_DO_ESTADO_DO_PIAUÍ" localSheetId="4">#REF!</definedName>
    <definedName name="TRIBUNAL_DE_JUSTIÇA_DO_ESTADO_DO_PIAUÍ">#REF!</definedName>
    <definedName name="tsac" localSheetId="4">[1]Insumos!$H$534</definedName>
    <definedName name="tsac">[1]Insumos!$H$534</definedName>
    <definedName name="tsp">[2]Insumos!$E$321</definedName>
    <definedName name="tspp">[2]Insumos!$E$322</definedName>
    <definedName name="tta">[2]Insumos!$E$529</definedName>
    <definedName name="ttc">[2]Insumos!$E$545</definedName>
    <definedName name="tte">[2]Insumos!$E$540</definedName>
    <definedName name="ttea" localSheetId="4">[1]Insumos!$H$1174</definedName>
    <definedName name="ttea">[1]Insumos!$H$1174</definedName>
    <definedName name="tteaa" localSheetId="4">[1]Insumos!$H$83</definedName>
    <definedName name="tteaa">[1]Insumos!$H$83</definedName>
    <definedName name="tteat" localSheetId="4">[1]Insumos!$H$1176</definedName>
    <definedName name="tteat">[1]Insumos!$H$1176</definedName>
    <definedName name="ttef" localSheetId="4">[1]Insumos!$H$1175</definedName>
    <definedName name="ttef">[1]Insumos!$H$1175</definedName>
    <definedName name="ttel">[2]Insumos!$E$713</definedName>
    <definedName name="tter" localSheetId="4">[1]Insumos!$H$1177</definedName>
    <definedName name="tter">[1]Insumos!$H$1177</definedName>
    <definedName name="ttl">[2]Insumos!$E$530</definedName>
    <definedName name="tto">[2]Insumos!$E$539</definedName>
    <definedName name="ttp">[2]Insumos!$E$702</definedName>
    <definedName name="ttt">[2]Insumos!$E$323</definedName>
    <definedName name="tttp">[2]Insumos!$E$324</definedName>
    <definedName name="tttpsp">[2]Insumos!$E$325</definedName>
    <definedName name="tttrj11" localSheetId="4">[1]Insumos!$H$635</definedName>
    <definedName name="tttrj11">[1]Insumos!$H$635</definedName>
    <definedName name="ttv">[2]Insumos!$E$531</definedName>
    <definedName name="ttva">[2]Insumos!$E$532</definedName>
    <definedName name="tub100ca2">[2]Insumos!$E$506</definedName>
    <definedName name="tub40ps1" localSheetId="4">[1]Insumos!$H$1104</definedName>
    <definedName name="tub40ps1">[1]Insumos!$H$1104</definedName>
    <definedName name="tub60ca2">[2]Insumos!$E$504</definedName>
    <definedName name="tub80ca2">[2]Insumos!$E$505</definedName>
    <definedName name="tubaf110" localSheetId="4">#REF!</definedName>
    <definedName name="tubaf110">#REF!</definedName>
    <definedName name="tubaf20">'[11]COMP HIDRAULICA'!$E$9</definedName>
    <definedName name="tubaf25" localSheetId="4">#REF!</definedName>
    <definedName name="tubaf25">#REF!</definedName>
    <definedName name="tubaf32" localSheetId="4">#REF!</definedName>
    <definedName name="tubaf32">#REF!</definedName>
    <definedName name="tubaf50">'[11]COMP HIDRAULICA'!$E$36</definedName>
    <definedName name="tubaf60">'[11]COMP HIDRAULICA'!$E$45</definedName>
    <definedName name="tubaf75">'[11]COMP HIDRAULICA'!$E$54</definedName>
    <definedName name="tubaf85">'[11]COMP HIDRAULICA'!$E$63</definedName>
    <definedName name="tubo20" localSheetId="4">#REF!</definedName>
    <definedName name="tubo20">#REF!</definedName>
    <definedName name="tup">[2]Insumos!$E$314</definedName>
    <definedName name="tus">[2]Insumos!$E$313</definedName>
    <definedName name="tusp1">[2]Insumos!$E$315</definedName>
    <definedName name="txa">[2]Insumos!$E$533</definedName>
    <definedName name="unt" localSheetId="4">[1]Insumos!$H$1461</definedName>
    <definedName name="unt">[1]Insumos!$H$1461</definedName>
    <definedName name="USS">[2]Equipamentos!$A$15</definedName>
    <definedName name="vbi2_CI" localSheetId="4">[1]Insumos!$H$1430</definedName>
    <definedName name="vbi2_CI">[1]Insumos!$H$1430</definedName>
    <definedName name="vbi2_CP" localSheetId="4">[1]Insumos!$H$1429</definedName>
    <definedName name="vbi2_CP">[1]Insumos!$H$1429</definedName>
    <definedName name="vbi2_HP" localSheetId="4">[3]Insumos!$F$1413</definedName>
    <definedName name="vbi2_HP">[3]Insumos!$F$1413</definedName>
    <definedName name="vcc3.5">[2]Insumos!$E$566</definedName>
    <definedName name="vcc3_5_" localSheetId="4">[1]Insumos!$H$1209</definedName>
    <definedName name="vcc3_5_">[1]Insumos!$H$1209</definedName>
    <definedName name="vcpp" localSheetId="4">[1]Insumos!$H$1019</definedName>
    <definedName name="vcpp">[1]Insumos!$H$1019</definedName>
    <definedName name="vep">[2]Insumos!$E$609</definedName>
    <definedName name="vfi3.5">[2]Insumos!$E$557</definedName>
    <definedName name="vfi3_5_" localSheetId="4">[1]Insumos!$H$1207</definedName>
    <definedName name="vfi3_5_">[1]Insumos!$H$1207</definedName>
    <definedName name="VII">[2]Equipamentos!$P$39</definedName>
    <definedName name="VIP">[2]Equipamentos!$N$39</definedName>
    <definedName name="vli">[2]Insumos!$E$457</definedName>
    <definedName name="vlp">[2]Insumos!$E$458</definedName>
    <definedName name="VLR">[2]Equipamentos!$F$16</definedName>
    <definedName name="vmt10x50" localSheetId="4">[1]Insumos!$H$1246</definedName>
    <definedName name="vmt10x50">[1]Insumos!$H$1246</definedName>
    <definedName name="vmt690x10x50" localSheetId="4">[1]Insumos!$H$1247</definedName>
    <definedName name="vmt690x10x50">[1]Insumos!$H$1247</definedName>
    <definedName name="vpma" localSheetId="4">[1]Insumos!$H$462</definedName>
    <definedName name="vpma">[1]Insumos!$H$462</definedName>
    <definedName name="vsb">[2]Insumos!$E$479</definedName>
    <definedName name="vsbc">[2]Insumos!$E$481</definedName>
    <definedName name="vsbpc">[2]Insumos!$E$480</definedName>
    <definedName name="vtt">[2]Insumos!$E$368</definedName>
    <definedName name="vul" localSheetId="4">[1]Insumos!$H$1412</definedName>
    <definedName name="vul">[1]Insumos!$H$1412</definedName>
    <definedName name="WEWRWR">#N/A</definedName>
    <definedName name="wpta" localSheetId="4">[1]Insumos!$H$1187</definedName>
    <definedName name="wpta">[1]Insumos!$H$1187</definedName>
    <definedName name="XXX">#N/A</definedName>
    <definedName name="zba">[2]Insumos!$E$542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60" i="9" l="1"/>
  <c r="AF115" i="9"/>
  <c r="O110" i="9"/>
  <c r="E109" i="9"/>
  <c r="F109" i="9"/>
  <c r="G109" i="9"/>
  <c r="H109" i="9"/>
  <c r="I109" i="9"/>
  <c r="J109" i="9"/>
  <c r="K109" i="9"/>
  <c r="L109" i="9"/>
  <c r="M109" i="9"/>
  <c r="N109" i="9"/>
  <c r="O109" i="9"/>
  <c r="D109" i="9"/>
  <c r="C109" i="9"/>
  <c r="AF112" i="9"/>
  <c r="P20" i="9"/>
  <c r="S20" i="9" s="1"/>
  <c r="I542" i="20"/>
  <c r="I528" i="20"/>
  <c r="I517" i="20"/>
  <c r="I495" i="20"/>
  <c r="I486" i="20"/>
  <c r="I470" i="20"/>
  <c r="I274" i="20"/>
  <c r="I188" i="20"/>
  <c r="I128" i="20"/>
  <c r="I118" i="20"/>
  <c r="I110" i="20"/>
  <c r="I106" i="20"/>
  <c r="I92" i="20"/>
  <c r="I26" i="20"/>
  <c r="I11" i="20"/>
  <c r="S75" i="9"/>
  <c r="S76" i="9"/>
  <c r="S77" i="9"/>
  <c r="S79" i="9"/>
  <c r="S80" i="9"/>
  <c r="S81" i="9"/>
  <c r="S83" i="9"/>
  <c r="S85" i="9"/>
  <c r="S87" i="9"/>
  <c r="S89" i="9"/>
  <c r="S91" i="9"/>
  <c r="S93" i="9"/>
  <c r="S95" i="9"/>
  <c r="S96" i="9"/>
  <c r="S97" i="9"/>
  <c r="S99" i="9"/>
  <c r="S101" i="9"/>
  <c r="S103" i="9"/>
  <c r="S105" i="9"/>
  <c r="S107" i="9"/>
  <c r="P80" i="9"/>
  <c r="S19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I558" i="20" l="1"/>
  <c r="G1144" i="1"/>
  <c r="G1135" i="1"/>
  <c r="G1130" i="1"/>
  <c r="G1119" i="1"/>
  <c r="G1065" i="1"/>
  <c r="G764" i="1"/>
  <c r="G659" i="1"/>
  <c r="G614" i="1"/>
  <c r="G577" i="1"/>
  <c r="G550" i="1"/>
  <c r="G492" i="1"/>
  <c r="G438" i="1"/>
  <c r="G399" i="1"/>
  <c r="G251" i="1"/>
  <c r="G243" i="1"/>
  <c r="G230" i="1"/>
  <c r="G209" i="1"/>
  <c r="G205" i="1"/>
  <c r="G198" i="1"/>
  <c r="G191" i="1"/>
  <c r="G179" i="1"/>
  <c r="G170" i="1"/>
  <c r="G100" i="1"/>
  <c r="E501" i="1" l="1"/>
  <c r="E26" i="1"/>
  <c r="E25" i="1"/>
  <c r="I572" i="20"/>
  <c r="F436" i="20"/>
  <c r="L436" i="20" s="1"/>
  <c r="F12" i="20"/>
  <c r="L12" i="20" s="1"/>
  <c r="E1117" i="1"/>
  <c r="E1116" i="1"/>
  <c r="E1115" i="1"/>
  <c r="E137" i="1"/>
  <c r="E136" i="1"/>
  <c r="E135" i="1"/>
  <c r="E42" i="1"/>
  <c r="E36" i="1"/>
  <c r="E37" i="1"/>
  <c r="E38" i="1"/>
  <c r="E39" i="1"/>
  <c r="E35" i="1"/>
  <c r="E34" i="1"/>
  <c r="E33" i="1"/>
  <c r="E27" i="1"/>
  <c r="E24" i="1"/>
  <c r="E23" i="1"/>
  <c r="E22" i="1"/>
  <c r="E21" i="1"/>
  <c r="E19" i="1"/>
  <c r="E18" i="1"/>
  <c r="E485" i="1"/>
  <c r="G1175" i="1"/>
  <c r="F544" i="20"/>
  <c r="L544" i="20" s="1"/>
  <c r="F545" i="20"/>
  <c r="L545" i="20" s="1"/>
  <c r="F546" i="20"/>
  <c r="L546" i="20" s="1"/>
  <c r="F547" i="20"/>
  <c r="L547" i="20" s="1"/>
  <c r="F548" i="20"/>
  <c r="L548" i="20" s="1"/>
  <c r="F549" i="20"/>
  <c r="L549" i="20" s="1"/>
  <c r="F550" i="20"/>
  <c r="L550" i="20" s="1"/>
  <c r="F551" i="20"/>
  <c r="L551" i="20" s="1"/>
  <c r="F552" i="20"/>
  <c r="L552" i="20" s="1"/>
  <c r="F553" i="20"/>
  <c r="L553" i="20" s="1"/>
  <c r="F554" i="20"/>
  <c r="L554" i="20" s="1"/>
  <c r="F555" i="20"/>
  <c r="L555" i="20" s="1"/>
  <c r="F543" i="20"/>
  <c r="L543" i="20" s="1"/>
  <c r="F530" i="20"/>
  <c r="L530" i="20" s="1"/>
  <c r="F531" i="20"/>
  <c r="L531" i="20" s="1"/>
  <c r="F532" i="20"/>
  <c r="L532" i="20" s="1"/>
  <c r="F533" i="20"/>
  <c r="L533" i="20" s="1"/>
  <c r="F534" i="20"/>
  <c r="L534" i="20" s="1"/>
  <c r="F535" i="20"/>
  <c r="L535" i="20" s="1"/>
  <c r="F536" i="20"/>
  <c r="L536" i="20" s="1"/>
  <c r="F537" i="20"/>
  <c r="L537" i="20" s="1"/>
  <c r="F538" i="20"/>
  <c r="L538" i="20" s="1"/>
  <c r="F539" i="20"/>
  <c r="L539" i="20" s="1"/>
  <c r="F540" i="20"/>
  <c r="L540" i="20" s="1"/>
  <c r="F529" i="20"/>
  <c r="L529" i="20" s="1"/>
  <c r="F520" i="20"/>
  <c r="L520" i="20" s="1"/>
  <c r="F522" i="20"/>
  <c r="L522" i="20" s="1"/>
  <c r="F523" i="20"/>
  <c r="F524" i="20"/>
  <c r="L524" i="20" s="1"/>
  <c r="F525" i="20"/>
  <c r="L525" i="20" s="1"/>
  <c r="F526" i="20"/>
  <c r="L526" i="20" s="1"/>
  <c r="F519" i="20"/>
  <c r="L519" i="20" s="1"/>
  <c r="F508" i="20"/>
  <c r="L508" i="20" s="1"/>
  <c r="F509" i="20"/>
  <c r="L509" i="20" s="1"/>
  <c r="F510" i="20"/>
  <c r="L510" i="20" s="1"/>
  <c r="F511" i="20"/>
  <c r="L511" i="20" s="1"/>
  <c r="F512" i="20"/>
  <c r="L512" i="20" s="1"/>
  <c r="F513" i="20"/>
  <c r="L513" i="20" s="1"/>
  <c r="F514" i="20"/>
  <c r="L514" i="20" s="1"/>
  <c r="F515" i="20"/>
  <c r="L515" i="20" s="1"/>
  <c r="F507" i="20"/>
  <c r="L507" i="20" s="1"/>
  <c r="F498" i="20"/>
  <c r="L498" i="20" s="1"/>
  <c r="F499" i="20"/>
  <c r="L499" i="20" s="1"/>
  <c r="F500" i="20"/>
  <c r="L500" i="20" s="1"/>
  <c r="F501" i="20"/>
  <c r="L501" i="20" s="1"/>
  <c r="F502" i="20"/>
  <c r="L502" i="20" s="1"/>
  <c r="F503" i="20"/>
  <c r="L503" i="20" s="1"/>
  <c r="F504" i="20"/>
  <c r="L504" i="20" s="1"/>
  <c r="F505" i="20"/>
  <c r="L505" i="20" s="1"/>
  <c r="F497" i="20"/>
  <c r="L497" i="20" s="1"/>
  <c r="F488" i="20"/>
  <c r="L488" i="20" s="1"/>
  <c r="F489" i="20"/>
  <c r="L489" i="20" s="1"/>
  <c r="F490" i="20"/>
  <c r="L490" i="20" s="1"/>
  <c r="F491" i="20"/>
  <c r="L491" i="20" s="1"/>
  <c r="F492" i="20"/>
  <c r="L492" i="20" s="1"/>
  <c r="F493" i="20"/>
  <c r="L493" i="20" s="1"/>
  <c r="F487" i="20"/>
  <c r="L487" i="20" s="1"/>
  <c r="F483" i="20"/>
  <c r="L483" i="20" s="1"/>
  <c r="F484" i="20"/>
  <c r="L484" i="20" s="1"/>
  <c r="F482" i="20"/>
  <c r="L482" i="20" s="1"/>
  <c r="F473" i="20"/>
  <c r="L473" i="20" s="1"/>
  <c r="F474" i="20"/>
  <c r="L474" i="20" s="1"/>
  <c r="F475" i="20"/>
  <c r="L475" i="20" s="1"/>
  <c r="F476" i="20"/>
  <c r="L476" i="20" s="1"/>
  <c r="F477" i="20"/>
  <c r="L477" i="20" s="1"/>
  <c r="F478" i="20"/>
  <c r="L478" i="20" s="1"/>
  <c r="F479" i="20"/>
  <c r="L479" i="20" s="1"/>
  <c r="F480" i="20"/>
  <c r="L480" i="20" s="1"/>
  <c r="F472" i="20"/>
  <c r="L472" i="20" s="1"/>
  <c r="F468" i="20"/>
  <c r="L468" i="20" s="1"/>
  <c r="F467" i="20"/>
  <c r="L467" i="20" s="1"/>
  <c r="F465" i="20"/>
  <c r="L465" i="20" s="1"/>
  <c r="F461" i="20"/>
  <c r="L461" i="20" s="1"/>
  <c r="F462" i="20"/>
  <c r="L462" i="20" s="1"/>
  <c r="F463" i="20"/>
  <c r="L463" i="20" s="1"/>
  <c r="F460" i="20"/>
  <c r="L460" i="20" s="1"/>
  <c r="F450" i="20"/>
  <c r="L450" i="20" s="1"/>
  <c r="F451" i="20"/>
  <c r="F452" i="20"/>
  <c r="L452" i="20" s="1"/>
  <c r="F453" i="20"/>
  <c r="L453" i="20" s="1"/>
  <c r="F454" i="20"/>
  <c r="L454" i="20" s="1"/>
  <c r="F455" i="20"/>
  <c r="L455" i="20" s="1"/>
  <c r="F456" i="20"/>
  <c r="L456" i="20" s="1"/>
  <c r="F457" i="20"/>
  <c r="L457" i="20" s="1"/>
  <c r="F458" i="20"/>
  <c r="L458" i="20" s="1"/>
  <c r="F449" i="20"/>
  <c r="L449" i="20" s="1"/>
  <c r="F439" i="20"/>
  <c r="L439" i="20" s="1"/>
  <c r="F440" i="20"/>
  <c r="L440" i="20" s="1"/>
  <c r="F441" i="20"/>
  <c r="L441" i="20" s="1"/>
  <c r="F442" i="20"/>
  <c r="L442" i="20" s="1"/>
  <c r="F443" i="20"/>
  <c r="L443" i="20" s="1"/>
  <c r="F444" i="20"/>
  <c r="L444" i="20" s="1"/>
  <c r="F445" i="20"/>
  <c r="L445" i="20" s="1"/>
  <c r="F438" i="20"/>
  <c r="L438" i="20" s="1"/>
  <c r="F427" i="20"/>
  <c r="L427" i="20" s="1"/>
  <c r="F428" i="20"/>
  <c r="L428" i="20" s="1"/>
  <c r="F429" i="20"/>
  <c r="L429" i="20" s="1"/>
  <c r="F430" i="20"/>
  <c r="L430" i="20" s="1"/>
  <c r="F431" i="20"/>
  <c r="L431" i="20" s="1"/>
  <c r="F432" i="20"/>
  <c r="L432" i="20" s="1"/>
  <c r="F433" i="20"/>
  <c r="F434" i="20"/>
  <c r="L434" i="20" s="1"/>
  <c r="F426" i="20"/>
  <c r="L426" i="20" s="1"/>
  <c r="F415" i="20"/>
  <c r="L415" i="20" s="1"/>
  <c r="F416" i="20"/>
  <c r="L416" i="20" s="1"/>
  <c r="F417" i="20"/>
  <c r="L417" i="20" s="1"/>
  <c r="F418" i="20"/>
  <c r="L418" i="20" s="1"/>
  <c r="F419" i="20"/>
  <c r="L419" i="20" s="1"/>
  <c r="F420" i="20"/>
  <c r="L420" i="20" s="1"/>
  <c r="F421" i="20"/>
  <c r="F422" i="20"/>
  <c r="L422" i="20" s="1"/>
  <c r="F423" i="20"/>
  <c r="L423" i="20" s="1"/>
  <c r="F424" i="20"/>
  <c r="L424" i="20" s="1"/>
  <c r="F414" i="20"/>
  <c r="L414" i="20" s="1"/>
  <c r="F405" i="20"/>
  <c r="L405" i="20" s="1"/>
  <c r="F406" i="20"/>
  <c r="L406" i="20" s="1"/>
  <c r="F407" i="20"/>
  <c r="L407" i="20" s="1"/>
  <c r="F408" i="20"/>
  <c r="L408" i="20" s="1"/>
  <c r="F409" i="20"/>
  <c r="L409" i="20" s="1"/>
  <c r="F410" i="20"/>
  <c r="L410" i="20" s="1"/>
  <c r="F411" i="20"/>
  <c r="L411" i="20" s="1"/>
  <c r="F412" i="20"/>
  <c r="L412" i="20" s="1"/>
  <c r="F404" i="20"/>
  <c r="L404" i="20" s="1"/>
  <c r="F393" i="20"/>
  <c r="L393" i="20" s="1"/>
  <c r="F394" i="20"/>
  <c r="L394" i="20" s="1"/>
  <c r="F395" i="20"/>
  <c r="L395" i="20" s="1"/>
  <c r="F396" i="20"/>
  <c r="L396" i="20" s="1"/>
  <c r="F397" i="20"/>
  <c r="L397" i="20" s="1"/>
  <c r="F398" i="20"/>
  <c r="L398" i="20" s="1"/>
  <c r="F399" i="20"/>
  <c r="L399" i="20" s="1"/>
  <c r="F400" i="20"/>
  <c r="L400" i="20" s="1"/>
  <c r="F401" i="20"/>
  <c r="L401" i="20" s="1"/>
  <c r="F402" i="20"/>
  <c r="L402" i="20" s="1"/>
  <c r="F392" i="20"/>
  <c r="L392" i="20" s="1"/>
  <c r="F344" i="20"/>
  <c r="L344" i="20" s="1"/>
  <c r="F345" i="20"/>
  <c r="L345" i="20" s="1"/>
  <c r="F346" i="20"/>
  <c r="L346" i="20" s="1"/>
  <c r="F347" i="20"/>
  <c r="L347" i="20" s="1"/>
  <c r="F348" i="20"/>
  <c r="L348" i="20" s="1"/>
  <c r="F349" i="20"/>
  <c r="L349" i="20" s="1"/>
  <c r="F350" i="20"/>
  <c r="L350" i="20" s="1"/>
  <c r="F351" i="20"/>
  <c r="L351" i="20" s="1"/>
  <c r="F352" i="20"/>
  <c r="L352" i="20" s="1"/>
  <c r="F353" i="20"/>
  <c r="L353" i="20" s="1"/>
  <c r="F354" i="20"/>
  <c r="L354" i="20" s="1"/>
  <c r="F355" i="20"/>
  <c r="L355" i="20" s="1"/>
  <c r="F356" i="20"/>
  <c r="L356" i="20" s="1"/>
  <c r="F358" i="20"/>
  <c r="L358" i="20" s="1"/>
  <c r="F359" i="20"/>
  <c r="L359" i="20" s="1"/>
  <c r="F360" i="20"/>
  <c r="L360" i="20" s="1"/>
  <c r="F361" i="20"/>
  <c r="L361" i="20" s="1"/>
  <c r="F362" i="20"/>
  <c r="L362" i="20" s="1"/>
  <c r="F363" i="20"/>
  <c r="L363" i="20" s="1"/>
  <c r="F364" i="20"/>
  <c r="L364" i="20" s="1"/>
  <c r="F365" i="20"/>
  <c r="L365" i="20" s="1"/>
  <c r="F366" i="20"/>
  <c r="L366" i="20" s="1"/>
  <c r="F367" i="20"/>
  <c r="L367" i="20" s="1"/>
  <c r="F368" i="20"/>
  <c r="L368" i="20" s="1"/>
  <c r="F369" i="20"/>
  <c r="L369" i="20" s="1"/>
  <c r="F370" i="20"/>
  <c r="L370" i="20" s="1"/>
  <c r="F371" i="20"/>
  <c r="L371" i="20" s="1"/>
  <c r="F372" i="20"/>
  <c r="L372" i="20" s="1"/>
  <c r="F373" i="20"/>
  <c r="L373" i="20" s="1"/>
  <c r="F374" i="20"/>
  <c r="L374" i="20" s="1"/>
  <c r="F375" i="20"/>
  <c r="L375" i="20" s="1"/>
  <c r="F376" i="20"/>
  <c r="L376" i="20" s="1"/>
  <c r="F377" i="20"/>
  <c r="L377" i="20" s="1"/>
  <c r="F378" i="20"/>
  <c r="L378" i="20" s="1"/>
  <c r="F379" i="20"/>
  <c r="L379" i="20" s="1"/>
  <c r="F380" i="20"/>
  <c r="L380" i="20" s="1"/>
  <c r="F381" i="20"/>
  <c r="L381" i="20" s="1"/>
  <c r="F382" i="20"/>
  <c r="L382" i="20" s="1"/>
  <c r="F383" i="20"/>
  <c r="L383" i="20" s="1"/>
  <c r="F384" i="20"/>
  <c r="L384" i="20" s="1"/>
  <c r="F385" i="20"/>
  <c r="L385" i="20" s="1"/>
  <c r="F386" i="20"/>
  <c r="L386" i="20" s="1"/>
  <c r="F387" i="20"/>
  <c r="L387" i="20" s="1"/>
  <c r="F388" i="20"/>
  <c r="L388" i="20" s="1"/>
  <c r="F389" i="20"/>
  <c r="L389" i="20" s="1"/>
  <c r="F390" i="20"/>
  <c r="L390" i="20" s="1"/>
  <c r="F343" i="20"/>
  <c r="L343" i="20" s="1"/>
  <c r="F277" i="20"/>
  <c r="L277" i="20" s="1"/>
  <c r="F278" i="20"/>
  <c r="L278" i="20" s="1"/>
  <c r="F279" i="20"/>
  <c r="L279" i="20" s="1"/>
  <c r="F280" i="20"/>
  <c r="L280" i="20" s="1"/>
  <c r="F281" i="20"/>
  <c r="L281" i="20" s="1"/>
  <c r="F282" i="20"/>
  <c r="L282" i="20" s="1"/>
  <c r="F283" i="20"/>
  <c r="L283" i="20" s="1"/>
  <c r="F284" i="20"/>
  <c r="L284" i="20" s="1"/>
  <c r="F285" i="20"/>
  <c r="L285" i="20" s="1"/>
  <c r="F286" i="20"/>
  <c r="L286" i="20" s="1"/>
  <c r="F287" i="20"/>
  <c r="L287" i="20" s="1"/>
  <c r="F288" i="20"/>
  <c r="L288" i="20" s="1"/>
  <c r="F289" i="20"/>
  <c r="L289" i="20" s="1"/>
  <c r="F290" i="20"/>
  <c r="L290" i="20" s="1"/>
  <c r="F291" i="20"/>
  <c r="L291" i="20" s="1"/>
  <c r="F292" i="20"/>
  <c r="L292" i="20" s="1"/>
  <c r="F293" i="20"/>
  <c r="L293" i="20" s="1"/>
  <c r="F294" i="20"/>
  <c r="L294" i="20" s="1"/>
  <c r="F295" i="20"/>
  <c r="L295" i="20" s="1"/>
  <c r="F296" i="20"/>
  <c r="L296" i="20" s="1"/>
  <c r="F297" i="20"/>
  <c r="L297" i="20" s="1"/>
  <c r="F298" i="20"/>
  <c r="L298" i="20" s="1"/>
  <c r="F299" i="20"/>
  <c r="L299" i="20" s="1"/>
  <c r="F300" i="20"/>
  <c r="L300" i="20" s="1"/>
  <c r="F301" i="20"/>
  <c r="L301" i="20" s="1"/>
  <c r="F302" i="20"/>
  <c r="L302" i="20" s="1"/>
  <c r="F303" i="20"/>
  <c r="L303" i="20" s="1"/>
  <c r="F304" i="20"/>
  <c r="L304" i="20" s="1"/>
  <c r="F305" i="20"/>
  <c r="L305" i="20" s="1"/>
  <c r="F306" i="20"/>
  <c r="L306" i="20" s="1"/>
  <c r="F307" i="20"/>
  <c r="L307" i="20" s="1"/>
  <c r="F308" i="20"/>
  <c r="L308" i="20" s="1"/>
  <c r="F309" i="20"/>
  <c r="L309" i="20" s="1"/>
  <c r="F310" i="20"/>
  <c r="L310" i="20" s="1"/>
  <c r="F311" i="20"/>
  <c r="L311" i="20" s="1"/>
  <c r="F312" i="20"/>
  <c r="L312" i="20" s="1"/>
  <c r="F313" i="20"/>
  <c r="L313" i="20" s="1"/>
  <c r="F314" i="20"/>
  <c r="L314" i="20" s="1"/>
  <c r="F315" i="20"/>
  <c r="L315" i="20" s="1"/>
  <c r="F316" i="20"/>
  <c r="L316" i="20" s="1"/>
  <c r="F317" i="20"/>
  <c r="L317" i="20" s="1"/>
  <c r="F318" i="20"/>
  <c r="L318" i="20" s="1"/>
  <c r="F319" i="20"/>
  <c r="L319" i="20" s="1"/>
  <c r="F320" i="20"/>
  <c r="L320" i="20" s="1"/>
  <c r="F321" i="20"/>
  <c r="L321" i="20" s="1"/>
  <c r="F322" i="20"/>
  <c r="L322" i="20" s="1"/>
  <c r="F323" i="20"/>
  <c r="L323" i="20" s="1"/>
  <c r="F324" i="20"/>
  <c r="L324" i="20" s="1"/>
  <c r="F325" i="20"/>
  <c r="L325" i="20" s="1"/>
  <c r="F326" i="20"/>
  <c r="L326" i="20" s="1"/>
  <c r="F327" i="20"/>
  <c r="L327" i="20" s="1"/>
  <c r="F328" i="20"/>
  <c r="L328" i="20" s="1"/>
  <c r="F329" i="20"/>
  <c r="L329" i="20" s="1"/>
  <c r="F330" i="20"/>
  <c r="L330" i="20" s="1"/>
  <c r="F331" i="20"/>
  <c r="L331" i="20" s="1"/>
  <c r="F332" i="20"/>
  <c r="L332" i="20" s="1"/>
  <c r="F333" i="20"/>
  <c r="L333" i="20" s="1"/>
  <c r="F334" i="20"/>
  <c r="L334" i="20" s="1"/>
  <c r="F335" i="20"/>
  <c r="L335" i="20" s="1"/>
  <c r="F336" i="20"/>
  <c r="L336" i="20" s="1"/>
  <c r="F337" i="20"/>
  <c r="L337" i="20" s="1"/>
  <c r="F338" i="20"/>
  <c r="L338" i="20" s="1"/>
  <c r="F339" i="20"/>
  <c r="L339" i="20" s="1"/>
  <c r="F340" i="20"/>
  <c r="L340" i="20" s="1"/>
  <c r="F341" i="20"/>
  <c r="L341" i="20" s="1"/>
  <c r="F276" i="20"/>
  <c r="L276" i="20" s="1"/>
  <c r="F262" i="20"/>
  <c r="L262" i="20" s="1"/>
  <c r="F263" i="20"/>
  <c r="L263" i="20" s="1"/>
  <c r="F264" i="20"/>
  <c r="L264" i="20" s="1"/>
  <c r="F265" i="20"/>
  <c r="L265" i="20" s="1"/>
  <c r="F266" i="20"/>
  <c r="L266" i="20" s="1"/>
  <c r="F267" i="20"/>
  <c r="L267" i="20" s="1"/>
  <c r="F268" i="20"/>
  <c r="L268" i="20" s="1"/>
  <c r="F269" i="20"/>
  <c r="L269" i="20" s="1"/>
  <c r="F270" i="20"/>
  <c r="L270" i="20" s="1"/>
  <c r="F271" i="20"/>
  <c r="L271" i="20" s="1"/>
  <c r="F272" i="20"/>
  <c r="L272" i="20" s="1"/>
  <c r="F261" i="20"/>
  <c r="L261" i="20" s="1"/>
  <c r="F249" i="20"/>
  <c r="L249" i="20" s="1"/>
  <c r="F250" i="20"/>
  <c r="L250" i="20" s="1"/>
  <c r="F251" i="20"/>
  <c r="L251" i="20" s="1"/>
  <c r="F252" i="20"/>
  <c r="L252" i="20" s="1"/>
  <c r="F253" i="20"/>
  <c r="L253" i="20" s="1"/>
  <c r="F254" i="20"/>
  <c r="L254" i="20" s="1"/>
  <c r="F255" i="20"/>
  <c r="L255" i="20" s="1"/>
  <c r="F256" i="20"/>
  <c r="L256" i="20" s="1"/>
  <c r="F257" i="20"/>
  <c r="L257" i="20" s="1"/>
  <c r="F258" i="20"/>
  <c r="L258" i="20" s="1"/>
  <c r="F259" i="20"/>
  <c r="L259" i="20" s="1"/>
  <c r="F248" i="20"/>
  <c r="L248" i="20" s="1"/>
  <c r="F246" i="20"/>
  <c r="L246" i="20" s="1"/>
  <c r="F244" i="20"/>
  <c r="L244" i="20" s="1"/>
  <c r="F243" i="20"/>
  <c r="L243" i="20" s="1"/>
  <c r="F231" i="20"/>
  <c r="L231" i="20" s="1"/>
  <c r="F232" i="20"/>
  <c r="L232" i="20" s="1"/>
  <c r="F233" i="20"/>
  <c r="L233" i="20" s="1"/>
  <c r="F234" i="20"/>
  <c r="L234" i="20" s="1"/>
  <c r="F235" i="20"/>
  <c r="L235" i="20" s="1"/>
  <c r="F236" i="20"/>
  <c r="L236" i="20" s="1"/>
  <c r="F237" i="20"/>
  <c r="L237" i="20" s="1"/>
  <c r="F238" i="20"/>
  <c r="L238" i="20" s="1"/>
  <c r="F239" i="20"/>
  <c r="L239" i="20" s="1"/>
  <c r="F240" i="20"/>
  <c r="L240" i="20" s="1"/>
  <c r="F230" i="20"/>
  <c r="L230" i="20" s="1"/>
  <c r="F228" i="20"/>
  <c r="L228" i="20" s="1"/>
  <c r="F201" i="20"/>
  <c r="L201" i="20" s="1"/>
  <c r="F202" i="20"/>
  <c r="L202" i="20" s="1"/>
  <c r="F203" i="20"/>
  <c r="L203" i="20" s="1"/>
  <c r="F204" i="20"/>
  <c r="L204" i="20" s="1"/>
  <c r="F205" i="20"/>
  <c r="L205" i="20" s="1"/>
  <c r="F206" i="20"/>
  <c r="L206" i="20" s="1"/>
  <c r="F207" i="20"/>
  <c r="L207" i="20" s="1"/>
  <c r="F208" i="20"/>
  <c r="L208" i="20" s="1"/>
  <c r="F209" i="20"/>
  <c r="L209" i="20" s="1"/>
  <c r="F210" i="20"/>
  <c r="L210" i="20" s="1"/>
  <c r="F211" i="20"/>
  <c r="L211" i="20" s="1"/>
  <c r="F212" i="20"/>
  <c r="L212" i="20" s="1"/>
  <c r="F213" i="20"/>
  <c r="L213" i="20" s="1"/>
  <c r="F214" i="20"/>
  <c r="L214" i="20" s="1"/>
  <c r="F215" i="20"/>
  <c r="L215" i="20" s="1"/>
  <c r="F216" i="20"/>
  <c r="L216" i="20" s="1"/>
  <c r="F217" i="20"/>
  <c r="L217" i="20" s="1"/>
  <c r="F218" i="20"/>
  <c r="L218" i="20" s="1"/>
  <c r="F219" i="20"/>
  <c r="L219" i="20" s="1"/>
  <c r="F220" i="20"/>
  <c r="L220" i="20" s="1"/>
  <c r="F221" i="20"/>
  <c r="L221" i="20" s="1"/>
  <c r="F222" i="20"/>
  <c r="L222" i="20" s="1"/>
  <c r="F223" i="20"/>
  <c r="L223" i="20" s="1"/>
  <c r="F224" i="20"/>
  <c r="L224" i="20" s="1"/>
  <c r="F225" i="20"/>
  <c r="L225" i="20" s="1"/>
  <c r="F226" i="20"/>
  <c r="L226" i="20" s="1"/>
  <c r="F227" i="20"/>
  <c r="L227" i="20" s="1"/>
  <c r="F200" i="20"/>
  <c r="L200" i="20" s="1"/>
  <c r="F198" i="20"/>
  <c r="L198" i="20" s="1"/>
  <c r="F197" i="20"/>
  <c r="L197" i="20" s="1"/>
  <c r="F192" i="20"/>
  <c r="L192" i="20" s="1"/>
  <c r="F193" i="20"/>
  <c r="L193" i="20" s="1"/>
  <c r="F194" i="20"/>
  <c r="L194" i="20" s="1"/>
  <c r="F195" i="20"/>
  <c r="L195" i="20" s="1"/>
  <c r="F191" i="20"/>
  <c r="L191" i="20" s="1"/>
  <c r="F171" i="20"/>
  <c r="L171" i="20" s="1"/>
  <c r="F172" i="20"/>
  <c r="L172" i="20" s="1"/>
  <c r="F173" i="20"/>
  <c r="L173" i="20" s="1"/>
  <c r="F174" i="20"/>
  <c r="L174" i="20" s="1"/>
  <c r="F175" i="20"/>
  <c r="L175" i="20" s="1"/>
  <c r="F176" i="20"/>
  <c r="L176" i="20" s="1"/>
  <c r="F177" i="20"/>
  <c r="L177" i="20" s="1"/>
  <c r="F178" i="20"/>
  <c r="L178" i="20" s="1"/>
  <c r="F179" i="20"/>
  <c r="L179" i="20" s="1"/>
  <c r="F180" i="20"/>
  <c r="L180" i="20" s="1"/>
  <c r="F181" i="20"/>
  <c r="L181" i="20" s="1"/>
  <c r="F182" i="20"/>
  <c r="L182" i="20" s="1"/>
  <c r="F183" i="20"/>
  <c r="L183" i="20" s="1"/>
  <c r="F184" i="20"/>
  <c r="L184" i="20" s="1"/>
  <c r="F185" i="20"/>
  <c r="L185" i="20" s="1"/>
  <c r="F186" i="20"/>
  <c r="L186" i="20" s="1"/>
  <c r="F170" i="20"/>
  <c r="L170" i="20" s="1"/>
  <c r="F167" i="20"/>
  <c r="L167" i="20" s="1"/>
  <c r="F168" i="20"/>
  <c r="L168" i="20" s="1"/>
  <c r="F166" i="20"/>
  <c r="L166" i="20" s="1"/>
  <c r="F162" i="20"/>
  <c r="L162" i="20" s="1"/>
  <c r="F163" i="20"/>
  <c r="L163" i="20" s="1"/>
  <c r="F164" i="20"/>
  <c r="L164" i="20" s="1"/>
  <c r="F161" i="20"/>
  <c r="L161" i="20" s="1"/>
  <c r="F137" i="20"/>
  <c r="L137" i="20" s="1"/>
  <c r="F138" i="20"/>
  <c r="L138" i="20" s="1"/>
  <c r="F139" i="20"/>
  <c r="L139" i="20" s="1"/>
  <c r="F140" i="20"/>
  <c r="L140" i="20" s="1"/>
  <c r="F141" i="20"/>
  <c r="L141" i="20" s="1"/>
  <c r="F142" i="20"/>
  <c r="L142" i="20" s="1"/>
  <c r="F143" i="20"/>
  <c r="L143" i="20" s="1"/>
  <c r="F144" i="20"/>
  <c r="L144" i="20" s="1"/>
  <c r="F145" i="20"/>
  <c r="L145" i="20" s="1"/>
  <c r="F146" i="20"/>
  <c r="L146" i="20" s="1"/>
  <c r="F147" i="20"/>
  <c r="L147" i="20" s="1"/>
  <c r="F148" i="20"/>
  <c r="L148" i="20" s="1"/>
  <c r="F149" i="20"/>
  <c r="L149" i="20" s="1"/>
  <c r="F150" i="20"/>
  <c r="L150" i="20" s="1"/>
  <c r="F151" i="20"/>
  <c r="L151" i="20" s="1"/>
  <c r="F152" i="20"/>
  <c r="L152" i="20" s="1"/>
  <c r="F153" i="20"/>
  <c r="L153" i="20" s="1"/>
  <c r="F154" i="20"/>
  <c r="L154" i="20" s="1"/>
  <c r="F155" i="20"/>
  <c r="L155" i="20" s="1"/>
  <c r="F156" i="20"/>
  <c r="L156" i="20" s="1"/>
  <c r="F157" i="20"/>
  <c r="L157" i="20" s="1"/>
  <c r="F158" i="20"/>
  <c r="L158" i="20" s="1"/>
  <c r="F159" i="20"/>
  <c r="L159" i="20" s="1"/>
  <c r="F136" i="20"/>
  <c r="L136" i="20" s="1"/>
  <c r="F131" i="20"/>
  <c r="L131" i="20" s="1"/>
  <c r="F132" i="20"/>
  <c r="L132" i="20" s="1"/>
  <c r="F133" i="20"/>
  <c r="L133" i="20" s="1"/>
  <c r="F134" i="20"/>
  <c r="L134" i="20" s="1"/>
  <c r="F130" i="20"/>
  <c r="L130" i="20" s="1"/>
  <c r="F120" i="20"/>
  <c r="L120" i="20" s="1"/>
  <c r="F121" i="20"/>
  <c r="L121" i="20" s="1"/>
  <c r="F122" i="20"/>
  <c r="L122" i="20" s="1"/>
  <c r="F123" i="20"/>
  <c r="L123" i="20" s="1"/>
  <c r="F124" i="20"/>
  <c r="L124" i="20" s="1"/>
  <c r="F125" i="20"/>
  <c r="L125" i="20" s="1"/>
  <c r="F126" i="20"/>
  <c r="L126" i="20" s="1"/>
  <c r="F119" i="20"/>
  <c r="L119" i="20" s="1"/>
  <c r="F112" i="20"/>
  <c r="L112" i="20" s="1"/>
  <c r="F113" i="20"/>
  <c r="L113" i="20" s="1"/>
  <c r="F114" i="20"/>
  <c r="L114" i="20" s="1"/>
  <c r="F115" i="20"/>
  <c r="L115" i="20" s="1"/>
  <c r="F116" i="20"/>
  <c r="L116" i="20" s="1"/>
  <c r="F111" i="20"/>
  <c r="L111" i="20" s="1"/>
  <c r="F108" i="20"/>
  <c r="L108" i="20" s="1"/>
  <c r="F107" i="20"/>
  <c r="L107" i="20" s="1"/>
  <c r="F104" i="20"/>
  <c r="L104" i="20" s="1"/>
  <c r="F102" i="20"/>
  <c r="L102" i="20" s="1"/>
  <c r="F100" i="20"/>
  <c r="L100" i="20" s="1"/>
  <c r="F99" i="20"/>
  <c r="L99" i="20" s="1"/>
  <c r="F97" i="20"/>
  <c r="L97" i="20" s="1"/>
  <c r="F95" i="20"/>
  <c r="L95" i="20" s="1"/>
  <c r="F94" i="20"/>
  <c r="L94" i="20" s="1"/>
  <c r="F90" i="20"/>
  <c r="L90" i="20" s="1"/>
  <c r="F85" i="20"/>
  <c r="L85" i="20" s="1"/>
  <c r="F86" i="20"/>
  <c r="L86" i="20" s="1"/>
  <c r="F87" i="20"/>
  <c r="L87" i="20" s="1"/>
  <c r="F88" i="20"/>
  <c r="L88" i="20" s="1"/>
  <c r="F89" i="20"/>
  <c r="L89" i="20" s="1"/>
  <c r="F84" i="20"/>
  <c r="L84" i="20" s="1"/>
  <c r="F78" i="20"/>
  <c r="L78" i="20" s="1"/>
  <c r="F79" i="20"/>
  <c r="L79" i="20" s="1"/>
  <c r="F80" i="20"/>
  <c r="L80" i="20" s="1"/>
  <c r="F81" i="20"/>
  <c r="L81" i="20" s="1"/>
  <c r="F82" i="20"/>
  <c r="L82" i="20" s="1"/>
  <c r="F77" i="20"/>
  <c r="L77" i="20" s="1"/>
  <c r="F75" i="20"/>
  <c r="L75" i="20" s="1"/>
  <c r="F68" i="20"/>
  <c r="L68" i="20" s="1"/>
  <c r="F69" i="20"/>
  <c r="L69" i="20" s="1"/>
  <c r="F70" i="20"/>
  <c r="L70" i="20" s="1"/>
  <c r="F71" i="20"/>
  <c r="L71" i="20" s="1"/>
  <c r="F72" i="20"/>
  <c r="L72" i="20" s="1"/>
  <c r="F73" i="20"/>
  <c r="L73" i="20" s="1"/>
  <c r="F67" i="20"/>
  <c r="L67" i="20" s="1"/>
  <c r="F61" i="20"/>
  <c r="L61" i="20" s="1"/>
  <c r="F62" i="20"/>
  <c r="L62" i="20" s="1"/>
  <c r="F63" i="20"/>
  <c r="L63" i="20" s="1"/>
  <c r="F64" i="20"/>
  <c r="L64" i="20" s="1"/>
  <c r="F60" i="20"/>
  <c r="L60" i="20" s="1"/>
  <c r="F52" i="20"/>
  <c r="L52" i="20" s="1"/>
  <c r="F53" i="20"/>
  <c r="L53" i="20" s="1"/>
  <c r="F54" i="20"/>
  <c r="L54" i="20" s="1"/>
  <c r="F55" i="20"/>
  <c r="L55" i="20" s="1"/>
  <c r="F56" i="20"/>
  <c r="L56" i="20" s="1"/>
  <c r="F57" i="20"/>
  <c r="L57" i="20" s="1"/>
  <c r="F58" i="20"/>
  <c r="L58" i="20" s="1"/>
  <c r="F51" i="20"/>
  <c r="L51" i="20" s="1"/>
  <c r="F42" i="20"/>
  <c r="L42" i="20" s="1"/>
  <c r="F43" i="20"/>
  <c r="L43" i="20" s="1"/>
  <c r="F44" i="20"/>
  <c r="L44" i="20" s="1"/>
  <c r="F45" i="20"/>
  <c r="L45" i="20" s="1"/>
  <c r="F46" i="20"/>
  <c r="L46" i="20" s="1"/>
  <c r="F47" i="20"/>
  <c r="L47" i="20" s="1"/>
  <c r="F41" i="20"/>
  <c r="L41" i="20" s="1"/>
  <c r="F39" i="20"/>
  <c r="L39" i="20" s="1"/>
  <c r="F33" i="20"/>
  <c r="L33" i="20" s="1"/>
  <c r="F34" i="20"/>
  <c r="L34" i="20" s="1"/>
  <c r="F35" i="20"/>
  <c r="L35" i="20" s="1"/>
  <c r="F36" i="20"/>
  <c r="L36" i="20" s="1"/>
  <c r="F37" i="20"/>
  <c r="L37" i="20" s="1"/>
  <c r="F32" i="20"/>
  <c r="L32" i="20" s="1"/>
  <c r="F29" i="20"/>
  <c r="L29" i="20" s="1"/>
  <c r="F30" i="20"/>
  <c r="L30" i="20" s="1"/>
  <c r="F28" i="20"/>
  <c r="L28" i="20" s="1"/>
  <c r="F23" i="20"/>
  <c r="L23" i="20" s="1"/>
  <c r="F24" i="20"/>
  <c r="L24" i="20" s="1"/>
  <c r="F22" i="20"/>
  <c r="L22" i="20" s="1"/>
  <c r="F14" i="20"/>
  <c r="L14" i="20" s="1"/>
  <c r="F15" i="20"/>
  <c r="L15" i="20" s="1"/>
  <c r="F16" i="20"/>
  <c r="L16" i="20" s="1"/>
  <c r="F17" i="20"/>
  <c r="L17" i="20" s="1"/>
  <c r="F18" i="20"/>
  <c r="L18" i="20" s="1"/>
  <c r="F19" i="20"/>
  <c r="L19" i="20" s="1"/>
  <c r="F13" i="20"/>
  <c r="L13" i="20" s="1"/>
  <c r="L103" i="20"/>
  <c r="L421" i="20"/>
  <c r="L433" i="20"/>
  <c r="L451" i="20"/>
  <c r="L523" i="20"/>
  <c r="L556" i="20"/>
  <c r="L557" i="20"/>
  <c r="L558" i="20"/>
  <c r="L559" i="20"/>
  <c r="L560" i="20"/>
  <c r="E1163" i="1"/>
  <c r="E1162" i="1"/>
  <c r="E1152" i="1"/>
  <c r="E1153" i="1"/>
  <c r="E1154" i="1"/>
  <c r="E1155" i="1"/>
  <c r="E1156" i="1"/>
  <c r="E1157" i="1"/>
  <c r="E1158" i="1"/>
  <c r="E1159" i="1"/>
  <c r="E1151" i="1"/>
  <c r="E1149" i="1"/>
  <c r="E1147" i="1"/>
  <c r="E1146" i="1"/>
  <c r="E1137" i="1"/>
  <c r="E1138" i="1"/>
  <c r="E1139" i="1"/>
  <c r="E1140" i="1"/>
  <c r="E1141" i="1"/>
  <c r="E1142" i="1"/>
  <c r="E1136" i="1"/>
  <c r="E1132" i="1"/>
  <c r="E1133" i="1"/>
  <c r="E1131" i="1"/>
  <c r="E1121" i="1"/>
  <c r="E1122" i="1"/>
  <c r="E1123" i="1"/>
  <c r="E1124" i="1"/>
  <c r="E1125" i="1"/>
  <c r="E1126" i="1"/>
  <c r="E1127" i="1"/>
  <c r="E1128" i="1"/>
  <c r="E1120" i="1"/>
  <c r="E1109" i="1"/>
  <c r="E1110" i="1"/>
  <c r="E1111" i="1"/>
  <c r="E1112" i="1"/>
  <c r="E1113" i="1"/>
  <c r="E1108" i="1"/>
  <c r="E1105" i="1"/>
  <c r="E1106" i="1"/>
  <c r="E1104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085" i="1"/>
  <c r="E1074" i="1"/>
  <c r="E1075" i="1"/>
  <c r="E1076" i="1"/>
  <c r="E1077" i="1"/>
  <c r="E1078" i="1"/>
  <c r="E1079" i="1"/>
  <c r="E1080" i="1"/>
  <c r="E1081" i="1"/>
  <c r="E1082" i="1"/>
  <c r="E1083" i="1"/>
  <c r="E1073" i="1"/>
  <c r="E1069" i="1"/>
  <c r="E1070" i="1"/>
  <c r="E1071" i="1"/>
  <c r="E1068" i="1"/>
  <c r="E1059" i="1"/>
  <c r="E1060" i="1"/>
  <c r="E1061" i="1"/>
  <c r="E1062" i="1"/>
  <c r="E1063" i="1"/>
  <c r="E1058" i="1"/>
  <c r="E1056" i="1"/>
  <c r="E1055" i="1"/>
  <c r="E1049" i="1"/>
  <c r="E1050" i="1"/>
  <c r="E1051" i="1"/>
  <c r="E1052" i="1"/>
  <c r="E1053" i="1"/>
  <c r="E1048" i="1"/>
  <c r="E1044" i="1"/>
  <c r="E1043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28" i="1"/>
  <c r="E1022" i="1"/>
  <c r="E1023" i="1"/>
  <c r="E1024" i="1"/>
  <c r="E1025" i="1"/>
  <c r="E1026" i="1"/>
  <c r="E1021" i="1"/>
  <c r="E1019" i="1"/>
  <c r="E1018" i="1"/>
  <c r="E1007" i="1"/>
  <c r="E1008" i="1"/>
  <c r="E1009" i="1"/>
  <c r="E1010" i="1"/>
  <c r="E1011" i="1"/>
  <c r="E1012" i="1"/>
  <c r="E1013" i="1"/>
  <c r="E1014" i="1"/>
  <c r="E1015" i="1"/>
  <c r="E1016" i="1"/>
  <c r="E1006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989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74" i="1"/>
  <c r="E968" i="1"/>
  <c r="E969" i="1"/>
  <c r="E970" i="1"/>
  <c r="E971" i="1"/>
  <c r="E972" i="1"/>
  <c r="E967" i="1"/>
  <c r="E963" i="1"/>
  <c r="E964" i="1"/>
  <c r="E965" i="1"/>
  <c r="E962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47" i="1"/>
  <c r="E936" i="1"/>
  <c r="E937" i="1"/>
  <c r="E938" i="1"/>
  <c r="E939" i="1"/>
  <c r="E940" i="1"/>
  <c r="E941" i="1"/>
  <c r="E942" i="1"/>
  <c r="E943" i="1"/>
  <c r="E944" i="1"/>
  <c r="E945" i="1"/>
  <c r="E935" i="1"/>
  <c r="E923" i="1"/>
  <c r="E924" i="1"/>
  <c r="E925" i="1"/>
  <c r="E926" i="1"/>
  <c r="E927" i="1"/>
  <c r="E928" i="1"/>
  <c r="E929" i="1"/>
  <c r="E930" i="1"/>
  <c r="E931" i="1"/>
  <c r="E932" i="1"/>
  <c r="E933" i="1"/>
  <c r="E922" i="1"/>
  <c r="E911" i="1"/>
  <c r="E912" i="1"/>
  <c r="E913" i="1"/>
  <c r="E914" i="1"/>
  <c r="E915" i="1"/>
  <c r="E916" i="1"/>
  <c r="E917" i="1"/>
  <c r="E918" i="1"/>
  <c r="E919" i="1"/>
  <c r="E920" i="1"/>
  <c r="E910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895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80" i="1"/>
  <c r="E869" i="1"/>
  <c r="E870" i="1"/>
  <c r="E871" i="1"/>
  <c r="E872" i="1"/>
  <c r="E873" i="1"/>
  <c r="E874" i="1"/>
  <c r="E875" i="1"/>
  <c r="E876" i="1"/>
  <c r="E877" i="1"/>
  <c r="E878" i="1"/>
  <c r="E868" i="1"/>
  <c r="E860" i="1"/>
  <c r="E861" i="1"/>
  <c r="E862" i="1"/>
  <c r="E863" i="1"/>
  <c r="E864" i="1"/>
  <c r="E865" i="1"/>
  <c r="E866" i="1"/>
  <c r="E859" i="1"/>
  <c r="E850" i="1"/>
  <c r="E851" i="1"/>
  <c r="E852" i="1"/>
  <c r="E853" i="1"/>
  <c r="E854" i="1"/>
  <c r="E855" i="1"/>
  <c r="E856" i="1"/>
  <c r="E857" i="1"/>
  <c r="E849" i="1"/>
  <c r="E838" i="1"/>
  <c r="E839" i="1"/>
  <c r="E840" i="1"/>
  <c r="E841" i="1"/>
  <c r="E842" i="1"/>
  <c r="E843" i="1"/>
  <c r="E844" i="1"/>
  <c r="E845" i="1"/>
  <c r="E846" i="1"/>
  <c r="E847" i="1"/>
  <c r="E837" i="1"/>
  <c r="E826" i="1"/>
  <c r="E827" i="1"/>
  <c r="E828" i="1"/>
  <c r="E829" i="1"/>
  <c r="E830" i="1"/>
  <c r="E831" i="1"/>
  <c r="E832" i="1"/>
  <c r="E833" i="1"/>
  <c r="E834" i="1"/>
  <c r="E835" i="1"/>
  <c r="E825" i="1"/>
  <c r="E814" i="1" l="1"/>
  <c r="E815" i="1"/>
  <c r="E816" i="1"/>
  <c r="E817" i="1"/>
  <c r="E818" i="1"/>
  <c r="E819" i="1"/>
  <c r="E820" i="1"/>
  <c r="E821" i="1"/>
  <c r="E822" i="1"/>
  <c r="E823" i="1"/>
  <c r="E813" i="1"/>
  <c r="E802" i="1"/>
  <c r="E803" i="1"/>
  <c r="E804" i="1"/>
  <c r="E805" i="1"/>
  <c r="E806" i="1"/>
  <c r="E807" i="1"/>
  <c r="E808" i="1"/>
  <c r="E809" i="1"/>
  <c r="E810" i="1"/>
  <c r="E811" i="1"/>
  <c r="E801" i="1"/>
  <c r="E790" i="1"/>
  <c r="E791" i="1"/>
  <c r="E792" i="1"/>
  <c r="E793" i="1"/>
  <c r="E794" i="1"/>
  <c r="E795" i="1"/>
  <c r="E796" i="1"/>
  <c r="E797" i="1"/>
  <c r="E798" i="1"/>
  <c r="E799" i="1"/>
  <c r="E789" i="1"/>
  <c r="E777" i="1"/>
  <c r="E778" i="1"/>
  <c r="E779" i="1"/>
  <c r="E780" i="1"/>
  <c r="E781" i="1"/>
  <c r="E782" i="1"/>
  <c r="E783" i="1"/>
  <c r="E784" i="1"/>
  <c r="E785" i="1"/>
  <c r="E786" i="1"/>
  <c r="E787" i="1"/>
  <c r="E776" i="1"/>
  <c r="E767" i="1"/>
  <c r="E768" i="1"/>
  <c r="E769" i="1"/>
  <c r="E770" i="1"/>
  <c r="E771" i="1"/>
  <c r="E772" i="1"/>
  <c r="E773" i="1"/>
  <c r="E774" i="1"/>
  <c r="E766" i="1"/>
  <c r="E762" i="1"/>
  <c r="E761" i="1"/>
  <c r="E751" i="1"/>
  <c r="E752" i="1"/>
  <c r="E753" i="1"/>
  <c r="E754" i="1"/>
  <c r="E755" i="1"/>
  <c r="E756" i="1"/>
  <c r="E757" i="1"/>
  <c r="E758" i="1"/>
  <c r="E759" i="1"/>
  <c r="E750" i="1"/>
  <c r="E748" i="1"/>
  <c r="E738" i="1"/>
  <c r="E739" i="1"/>
  <c r="E740" i="1"/>
  <c r="E741" i="1"/>
  <c r="E742" i="1"/>
  <c r="E743" i="1"/>
  <c r="E744" i="1"/>
  <c r="E745" i="1"/>
  <c r="E746" i="1"/>
  <c r="E737" i="1"/>
  <c r="E730" i="1"/>
  <c r="E731" i="1"/>
  <c r="E732" i="1"/>
  <c r="E733" i="1"/>
  <c r="E734" i="1"/>
  <c r="E735" i="1"/>
  <c r="E729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01" i="1"/>
  <c r="E693" i="1"/>
  <c r="E694" i="1"/>
  <c r="E695" i="1"/>
  <c r="E696" i="1"/>
  <c r="E697" i="1"/>
  <c r="E698" i="1"/>
  <c r="E699" i="1"/>
  <c r="E692" i="1"/>
  <c r="E688" i="1"/>
  <c r="E687" i="1"/>
  <c r="E684" i="1"/>
  <c r="E685" i="1"/>
  <c r="E683" i="1"/>
  <c r="E681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66" i="1"/>
  <c r="E662" i="1"/>
  <c r="E663" i="1"/>
  <c r="E664" i="1"/>
  <c r="E661" i="1"/>
  <c r="E657" i="1"/>
  <c r="E650" i="1"/>
  <c r="E651" i="1"/>
  <c r="E652" i="1"/>
  <c r="E653" i="1"/>
  <c r="E654" i="1"/>
  <c r="E649" i="1"/>
  <c r="E646" i="1"/>
  <c r="E647" i="1"/>
  <c r="E645" i="1"/>
  <c r="E639" i="1"/>
  <c r="E640" i="1"/>
  <c r="E641" i="1"/>
  <c r="E642" i="1"/>
  <c r="E643" i="1"/>
  <c r="E638" i="1"/>
  <c r="E636" i="1"/>
  <c r="E635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20" i="1"/>
  <c r="E616" i="1"/>
  <c r="E615" i="1"/>
  <c r="E608" i="1"/>
  <c r="E609" i="1"/>
  <c r="E610" i="1"/>
  <c r="E611" i="1"/>
  <c r="E612" i="1"/>
  <c r="E607" i="1"/>
  <c r="E605" i="1"/>
  <c r="E594" i="1"/>
  <c r="E595" i="1"/>
  <c r="E596" i="1"/>
  <c r="E597" i="1"/>
  <c r="E598" i="1"/>
  <c r="E599" i="1"/>
  <c r="E600" i="1"/>
  <c r="E601" i="1"/>
  <c r="E602" i="1"/>
  <c r="E603" i="1"/>
  <c r="E593" i="1"/>
  <c r="E586" i="1"/>
  <c r="E587" i="1"/>
  <c r="E588" i="1"/>
  <c r="E589" i="1"/>
  <c r="E590" i="1"/>
  <c r="E591" i="1"/>
  <c r="E585" i="1"/>
  <c r="E580" i="1"/>
  <c r="E581" i="1"/>
  <c r="E582" i="1"/>
  <c r="E583" i="1"/>
  <c r="E579" i="1"/>
  <c r="E574" i="1"/>
  <c r="E575" i="1"/>
  <c r="E573" i="1"/>
  <c r="E570" i="1"/>
  <c r="E571" i="1"/>
  <c r="E569" i="1"/>
  <c r="E562" i="1"/>
  <c r="E563" i="1"/>
  <c r="E564" i="1"/>
  <c r="E565" i="1"/>
  <c r="E566" i="1"/>
  <c r="E567" i="1"/>
  <c r="E561" i="1"/>
  <c r="E553" i="1"/>
  <c r="E554" i="1"/>
  <c r="E555" i="1"/>
  <c r="E556" i="1"/>
  <c r="E557" i="1"/>
  <c r="E558" i="1"/>
  <c r="E559" i="1"/>
  <c r="E552" i="1"/>
  <c r="E548" i="1"/>
  <c r="E547" i="1"/>
  <c r="E543" i="1"/>
  <c r="E544" i="1"/>
  <c r="E545" i="1"/>
  <c r="E542" i="1"/>
  <c r="E540" i="1"/>
  <c r="E539" i="1"/>
  <c r="E536" i="1"/>
  <c r="E537" i="1"/>
  <c r="E535" i="1"/>
  <c r="E533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14" i="1"/>
  <c r="E495" i="1"/>
  <c r="E496" i="1"/>
  <c r="E497" i="1"/>
  <c r="E498" i="1"/>
  <c r="E499" i="1"/>
  <c r="E500" i="1"/>
  <c r="E502" i="1"/>
  <c r="E503" i="1"/>
  <c r="E504" i="1"/>
  <c r="E505" i="1"/>
  <c r="E506" i="1"/>
  <c r="E507" i="1"/>
  <c r="E508" i="1"/>
  <c r="E509" i="1"/>
  <c r="E510" i="1"/>
  <c r="E511" i="1"/>
  <c r="E512" i="1"/>
  <c r="E494" i="1"/>
  <c r="E486" i="1"/>
  <c r="E487" i="1"/>
  <c r="E488" i="1"/>
  <c r="E489" i="1"/>
  <c r="E490" i="1"/>
  <c r="E477" i="1"/>
  <c r="E478" i="1"/>
  <c r="E479" i="1"/>
  <c r="E480" i="1"/>
  <c r="E481" i="1"/>
  <c r="E482" i="1"/>
  <c r="E483" i="1"/>
  <c r="E476" i="1"/>
  <c r="E471" i="1"/>
  <c r="E472" i="1"/>
  <c r="E473" i="1"/>
  <c r="E474" i="1"/>
  <c r="E47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40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17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02" i="1"/>
  <c r="E395" i="1"/>
  <c r="E396" i="1"/>
  <c r="E397" i="1"/>
  <c r="E394" i="1"/>
  <c r="E387" i="1"/>
  <c r="E388" i="1"/>
  <c r="E389" i="1"/>
  <c r="E390" i="1"/>
  <c r="E391" i="1"/>
  <c r="E392" i="1"/>
  <c r="E386" i="1"/>
  <c r="E382" i="1"/>
  <c r="E383" i="1"/>
  <c r="E381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47" i="1"/>
  <c r="E342" i="1"/>
  <c r="E343" i="1"/>
  <c r="E344" i="1"/>
  <c r="E341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20" i="1"/>
  <c r="E316" i="1"/>
  <c r="E317" i="1"/>
  <c r="E315" i="1"/>
  <c r="E309" i="1"/>
  <c r="E310" i="1"/>
  <c r="E311" i="1"/>
  <c r="E312" i="1"/>
  <c r="E313" i="1"/>
  <c r="E308" i="1"/>
  <c r="E306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289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54" i="1"/>
  <c r="E245" i="1"/>
  <c r="E246" i="1"/>
  <c r="E247" i="1"/>
  <c r="E248" i="1"/>
  <c r="E244" i="1"/>
  <c r="E232" i="1"/>
  <c r="E233" i="1"/>
  <c r="E234" i="1"/>
  <c r="E235" i="1"/>
  <c r="E236" i="1"/>
  <c r="E237" i="1"/>
  <c r="E238" i="1"/>
  <c r="E239" i="1"/>
  <c r="E240" i="1"/>
  <c r="E241" i="1"/>
  <c r="E231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10" i="1"/>
  <c r="E207" i="1"/>
  <c r="E206" i="1"/>
  <c r="E200" i="1"/>
  <c r="E201" i="1"/>
  <c r="E202" i="1"/>
  <c r="E203" i="1"/>
  <c r="E199" i="1"/>
  <c r="E196" i="1"/>
  <c r="E195" i="1"/>
  <c r="I195" i="1" s="1"/>
  <c r="E192" i="1"/>
  <c r="E188" i="1"/>
  <c r="E189" i="1"/>
  <c r="E187" i="1"/>
  <c r="E182" i="1"/>
  <c r="E183" i="1"/>
  <c r="E184" i="1"/>
  <c r="E185" i="1"/>
  <c r="E181" i="1"/>
  <c r="E172" i="1"/>
  <c r="E173" i="1"/>
  <c r="E174" i="1"/>
  <c r="E175" i="1"/>
  <c r="E176" i="1"/>
  <c r="E177" i="1"/>
  <c r="E171" i="1"/>
  <c r="E168" i="1"/>
  <c r="E166" i="1"/>
  <c r="E167" i="1"/>
  <c r="E165" i="1"/>
  <c r="E163" i="1"/>
  <c r="E162" i="1"/>
  <c r="E160" i="1"/>
  <c r="E155" i="1"/>
  <c r="E156" i="1"/>
  <c r="E157" i="1"/>
  <c r="E154" i="1"/>
  <c r="E146" i="1"/>
  <c r="E147" i="1"/>
  <c r="E148" i="1"/>
  <c r="E149" i="1"/>
  <c r="E150" i="1"/>
  <c r="E151" i="1"/>
  <c r="E152" i="1"/>
  <c r="E145" i="1"/>
  <c r="E140" i="1"/>
  <c r="E141" i="1"/>
  <c r="E142" i="1"/>
  <c r="E143" i="1"/>
  <c r="E139" i="1"/>
  <c r="E126" i="1"/>
  <c r="E127" i="1"/>
  <c r="E128" i="1"/>
  <c r="E129" i="1"/>
  <c r="E130" i="1"/>
  <c r="E131" i="1"/>
  <c r="E132" i="1"/>
  <c r="E133" i="1"/>
  <c r="E134" i="1"/>
  <c r="E125" i="1"/>
  <c r="E115" i="1"/>
  <c r="E116" i="1"/>
  <c r="E117" i="1"/>
  <c r="E118" i="1"/>
  <c r="E119" i="1"/>
  <c r="E120" i="1"/>
  <c r="E121" i="1"/>
  <c r="E122" i="1"/>
  <c r="E123" i="1"/>
  <c r="E114" i="1"/>
  <c r="E104" i="1"/>
  <c r="E105" i="1"/>
  <c r="E106" i="1"/>
  <c r="E107" i="1"/>
  <c r="E108" i="1"/>
  <c r="E109" i="1"/>
  <c r="E110" i="1"/>
  <c r="E111" i="1"/>
  <c r="E112" i="1"/>
  <c r="E10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84" i="1"/>
  <c r="E71" i="1"/>
  <c r="E72" i="1"/>
  <c r="E73" i="1"/>
  <c r="E74" i="1"/>
  <c r="E75" i="1"/>
  <c r="E76" i="1"/>
  <c r="E77" i="1"/>
  <c r="E78" i="1"/>
  <c r="E79" i="1"/>
  <c r="E80" i="1"/>
  <c r="E81" i="1"/>
  <c r="E70" i="1"/>
  <c r="E59" i="1"/>
  <c r="E60" i="1"/>
  <c r="E61" i="1"/>
  <c r="E62" i="1"/>
  <c r="E63" i="1"/>
  <c r="E64" i="1"/>
  <c r="E65" i="1"/>
  <c r="E66" i="1"/>
  <c r="E67" i="1"/>
  <c r="E68" i="1"/>
  <c r="E58" i="1"/>
  <c r="E54" i="1"/>
  <c r="E51" i="1"/>
  <c r="E53" i="1"/>
  <c r="E50" i="1"/>
  <c r="E48" i="1"/>
  <c r="E46" i="1"/>
  <c r="E32" i="1"/>
  <c r="E40" i="1"/>
  <c r="E31" i="1"/>
  <c r="E20" i="1"/>
  <c r="I49" i="1"/>
  <c r="I52" i="1"/>
  <c r="I288" i="1"/>
  <c r="I469" i="1"/>
  <c r="I538" i="1"/>
  <c r="I568" i="1"/>
  <c r="I604" i="1"/>
  <c r="I728" i="1"/>
  <c r="I747" i="1"/>
  <c r="I1017" i="1"/>
  <c r="I1057" i="1"/>
  <c r="I1166" i="1"/>
  <c r="I1179" i="1"/>
  <c r="D136" i="1"/>
  <c r="D137" i="1"/>
  <c r="F2556" i="15"/>
  <c r="G2556" i="15" s="1"/>
  <c r="F2557" i="15"/>
  <c r="G2557" i="15" s="1"/>
  <c r="F2558" i="15"/>
  <c r="G2558" i="15" s="1"/>
  <c r="F2549" i="15"/>
  <c r="G2549" i="15" s="1"/>
  <c r="F2551" i="15"/>
  <c r="G2551" i="15" s="1"/>
  <c r="F2550" i="15"/>
  <c r="G2550" i="15" s="1"/>
  <c r="F2548" i="15"/>
  <c r="G2548" i="15" s="1"/>
  <c r="F2547" i="15"/>
  <c r="G2547" i="15" s="1"/>
  <c r="F2540" i="15"/>
  <c r="G2540" i="15" s="1"/>
  <c r="F2542" i="15"/>
  <c r="G2542" i="15" s="1"/>
  <c r="F2541" i="15"/>
  <c r="G2541" i="15" s="1"/>
  <c r="G2559" i="15" l="1"/>
  <c r="G2552" i="15"/>
  <c r="G2543" i="15"/>
  <c r="F137" i="1" l="1"/>
  <c r="G137" i="1" s="1"/>
  <c r="I137" i="1"/>
  <c r="F135" i="1"/>
  <c r="G135" i="1" s="1"/>
  <c r="I135" i="1"/>
  <c r="F136" i="1"/>
  <c r="G136" i="1" s="1"/>
  <c r="I136" i="1"/>
  <c r="B1269" i="15"/>
  <c r="F1269" i="15"/>
  <c r="G1269" i="15" s="1"/>
  <c r="F1276" i="15"/>
  <c r="G1276" i="15" s="1"/>
  <c r="F1275" i="15"/>
  <c r="G1275" i="15" s="1"/>
  <c r="B1396" i="15"/>
  <c r="F1396" i="15"/>
  <c r="G1396" i="15" s="1"/>
  <c r="F1395" i="15"/>
  <c r="G1395" i="15" s="1"/>
  <c r="F1468" i="15"/>
  <c r="G1468" i="15" s="1"/>
  <c r="F1469" i="15"/>
  <c r="G1469" i="15" s="1"/>
  <c r="B2288" i="15"/>
  <c r="B2281" i="15"/>
  <c r="B2290" i="15"/>
  <c r="F2290" i="15"/>
  <c r="G2290" i="15" s="1"/>
  <c r="F2289" i="15"/>
  <c r="G2289" i="15" s="1"/>
  <c r="B2283" i="15"/>
  <c r="F2283" i="15"/>
  <c r="G2283" i="15" s="1"/>
  <c r="F2282" i="15"/>
  <c r="G2282" i="15" s="1"/>
  <c r="H160" i="20"/>
  <c r="F2535" i="15"/>
  <c r="G2535" i="15" s="1"/>
  <c r="G2536" i="15" s="1"/>
  <c r="B1875" i="15" l="1"/>
  <c r="B2525" i="15"/>
  <c r="F2525" i="15"/>
  <c r="G2525" i="15" s="1"/>
  <c r="B2524" i="15"/>
  <c r="F2524" i="15"/>
  <c r="G2524" i="15" s="1"/>
  <c r="B2523" i="15"/>
  <c r="F2523" i="15"/>
  <c r="G2523" i="15" s="1"/>
  <c r="B2522" i="15"/>
  <c r="F2522" i="15"/>
  <c r="G2522" i="15" s="1"/>
  <c r="B2521" i="15"/>
  <c r="F2521" i="15"/>
  <c r="G2521" i="15" s="1"/>
  <c r="B2519" i="15"/>
  <c r="F2519" i="15"/>
  <c r="G2519" i="15" s="1"/>
  <c r="B2518" i="15"/>
  <c r="F2518" i="15"/>
  <c r="G2518" i="15" s="1"/>
  <c r="B2530" i="15"/>
  <c r="F2530" i="15"/>
  <c r="G2530" i="15" s="1"/>
  <c r="B2529" i="15"/>
  <c r="F2529" i="15"/>
  <c r="G2529" i="15" s="1"/>
  <c r="B2528" i="15"/>
  <c r="F2528" i="15"/>
  <c r="G2528" i="15" s="1"/>
  <c r="B2527" i="15"/>
  <c r="F2527" i="15"/>
  <c r="G2527" i="15" s="1"/>
  <c r="B2526" i="15"/>
  <c r="F2526" i="15"/>
  <c r="G2526" i="15" s="1"/>
  <c r="B2520" i="15"/>
  <c r="F2520" i="15"/>
  <c r="G2520" i="15" s="1"/>
  <c r="B2517" i="15"/>
  <c r="F2517" i="15"/>
  <c r="G2517" i="15" s="1"/>
  <c r="F2498" i="15"/>
  <c r="G2498" i="15" s="1"/>
  <c r="G2499" i="15" s="1"/>
  <c r="B2510" i="15"/>
  <c r="F2510" i="15"/>
  <c r="G2510" i="15" s="1"/>
  <c r="B2509" i="15"/>
  <c r="F2509" i="15"/>
  <c r="G2509" i="15" s="1"/>
  <c r="B2508" i="15"/>
  <c r="F2508" i="15"/>
  <c r="G2508" i="15" s="1"/>
  <c r="B2512" i="15"/>
  <c r="F2512" i="15"/>
  <c r="G2512" i="15" s="1"/>
  <c r="B2511" i="15"/>
  <c r="F2511" i="15"/>
  <c r="G2511" i="15" s="1"/>
  <c r="F2507" i="15"/>
  <c r="G2507" i="15" s="1"/>
  <c r="F2502" i="15"/>
  <c r="G2502" i="15" s="1"/>
  <c r="G2503" i="15" s="1"/>
  <c r="F2494" i="15"/>
  <c r="G2494" i="15" s="1"/>
  <c r="G2495" i="15" s="1"/>
  <c r="F2489" i="15"/>
  <c r="G2489" i="15" s="1"/>
  <c r="B2484" i="15"/>
  <c r="F2484" i="15"/>
  <c r="G2484" i="15" s="1"/>
  <c r="B2483" i="15"/>
  <c r="F2483" i="15"/>
  <c r="G2483" i="15" s="1"/>
  <c r="B2482" i="15"/>
  <c r="F2482" i="15"/>
  <c r="G2482" i="15" s="1"/>
  <c r="B2481" i="15"/>
  <c r="F2481" i="15"/>
  <c r="G2481" i="15" s="1"/>
  <c r="B2474" i="15"/>
  <c r="F2474" i="15"/>
  <c r="G2474" i="15" s="1"/>
  <c r="B2476" i="15"/>
  <c r="F2476" i="15"/>
  <c r="G2476" i="15" s="1"/>
  <c r="B2475" i="15"/>
  <c r="F2475" i="15"/>
  <c r="G2475" i="15" s="1"/>
  <c r="B2473" i="15"/>
  <c r="F2473" i="15"/>
  <c r="G2473" i="15" s="1"/>
  <c r="D530" i="20"/>
  <c r="D254" i="20"/>
  <c r="B2468" i="15"/>
  <c r="F2468" i="15"/>
  <c r="G2468" i="15" s="1"/>
  <c r="B2467" i="15"/>
  <c r="F2467" i="15"/>
  <c r="G2467" i="15" s="1"/>
  <c r="B2462" i="15"/>
  <c r="F2462" i="15"/>
  <c r="G2462" i="15" s="1"/>
  <c r="B2461" i="15"/>
  <c r="F2461" i="15"/>
  <c r="G2461" i="15" s="1"/>
  <c r="G2531" i="15" l="1"/>
  <c r="G2513" i="15"/>
  <c r="G2490" i="15"/>
  <c r="G2485" i="15"/>
  <c r="G2477" i="15"/>
  <c r="G2469" i="15"/>
  <c r="G2463" i="15"/>
  <c r="F2456" i="15"/>
  <c r="G2456" i="15" s="1"/>
  <c r="B2447" i="15"/>
  <c r="F2447" i="15"/>
  <c r="G2447" i="15" s="1"/>
  <c r="B2446" i="15"/>
  <c r="F2446" i="15"/>
  <c r="G2446" i="15" s="1"/>
  <c r="B2450" i="15"/>
  <c r="F2450" i="15"/>
  <c r="G2450" i="15" s="1"/>
  <c r="B2449" i="15"/>
  <c r="F2449" i="15"/>
  <c r="G2449" i="15" s="1"/>
  <c r="B2451" i="15"/>
  <c r="F2451" i="15"/>
  <c r="G2451" i="15" s="1"/>
  <c r="B2448" i="15"/>
  <c r="F2448" i="15"/>
  <c r="G2448" i="15" s="1"/>
  <c r="B2445" i="15"/>
  <c r="F2445" i="15"/>
  <c r="G2445" i="15" s="1"/>
  <c r="B2440" i="15"/>
  <c r="F2440" i="15"/>
  <c r="G2440" i="15" s="1"/>
  <c r="B2439" i="15"/>
  <c r="F2439" i="15"/>
  <c r="G2439" i="15" s="1"/>
  <c r="B2438" i="15"/>
  <c r="F2438" i="15"/>
  <c r="G2438" i="15" s="1"/>
  <c r="F2432" i="15"/>
  <c r="G2432" i="15" s="1"/>
  <c r="B2433" i="15"/>
  <c r="F2433" i="15"/>
  <c r="G2433" i="15" s="1"/>
  <c r="F2426" i="15"/>
  <c r="G2426" i="15" s="1"/>
  <c r="B2427" i="15"/>
  <c r="F2427" i="15"/>
  <c r="G2427" i="15" s="1"/>
  <c r="B2421" i="15"/>
  <c r="F2421" i="15"/>
  <c r="G2421" i="15" s="1"/>
  <c r="B2420" i="15"/>
  <c r="F2420" i="15"/>
  <c r="G2420" i="15" s="1"/>
  <c r="B2415" i="15"/>
  <c r="F2415" i="15"/>
  <c r="G2415" i="15" s="1"/>
  <c r="B2414" i="15"/>
  <c r="F2414" i="15"/>
  <c r="G2414" i="15" s="1"/>
  <c r="B2409" i="15"/>
  <c r="F2409" i="15"/>
  <c r="G2409" i="15" s="1"/>
  <c r="B2408" i="15"/>
  <c r="F2408" i="15"/>
  <c r="G2408" i="15" s="1"/>
  <c r="B2407" i="15"/>
  <c r="F2407" i="15"/>
  <c r="G2407" i="15" s="1"/>
  <c r="B2402" i="15"/>
  <c r="F2402" i="15"/>
  <c r="G2402" i="15" s="1"/>
  <c r="B2401" i="15"/>
  <c r="F2401" i="15"/>
  <c r="G2401" i="15" s="1"/>
  <c r="D401" i="20"/>
  <c r="D398" i="20"/>
  <c r="B2394" i="15"/>
  <c r="F2394" i="15"/>
  <c r="G2394" i="15" s="1"/>
  <c r="B2396" i="15"/>
  <c r="F2396" i="15"/>
  <c r="G2396" i="15" s="1"/>
  <c r="B2395" i="15"/>
  <c r="F2395" i="15"/>
  <c r="G2395" i="15" s="1"/>
  <c r="B2393" i="15"/>
  <c r="F2393" i="15"/>
  <c r="G2393" i="15" s="1"/>
  <c r="B2387" i="15"/>
  <c r="F2387" i="15"/>
  <c r="G2387" i="15" s="1"/>
  <c r="B2388" i="15"/>
  <c r="F2388" i="15"/>
  <c r="G2388" i="15" s="1"/>
  <c r="B2386" i="15"/>
  <c r="F2386" i="15"/>
  <c r="G2386" i="15" s="1"/>
  <c r="B2381" i="15"/>
  <c r="F2381" i="15"/>
  <c r="G2381" i="15" s="1"/>
  <c r="B2380" i="15"/>
  <c r="F2380" i="15"/>
  <c r="G2380" i="15" s="1"/>
  <c r="B2379" i="15"/>
  <c r="F2379" i="15"/>
  <c r="G2379" i="15" s="1"/>
  <c r="B2374" i="15"/>
  <c r="F2374" i="15"/>
  <c r="G2374" i="15" s="1"/>
  <c r="B2373" i="15"/>
  <c r="F2373" i="15"/>
  <c r="G2373" i="15" s="1"/>
  <c r="B2372" i="15"/>
  <c r="F2372" i="15"/>
  <c r="G2372" i="15" s="1"/>
  <c r="B2367" i="15"/>
  <c r="F2367" i="15"/>
  <c r="G2367" i="15" s="1"/>
  <c r="B2366" i="15"/>
  <c r="F2366" i="15"/>
  <c r="G2366" i="15" s="1"/>
  <c r="B2365" i="15"/>
  <c r="F2365" i="15"/>
  <c r="G2365" i="15" s="1"/>
  <c r="B2360" i="15"/>
  <c r="F2360" i="15"/>
  <c r="G2360" i="15" s="1"/>
  <c r="B2359" i="15"/>
  <c r="F2359" i="15"/>
  <c r="G2359" i="15" s="1"/>
  <c r="B2358" i="15"/>
  <c r="F2358" i="15"/>
  <c r="G2358" i="15" s="1"/>
  <c r="B2353" i="15"/>
  <c r="F2353" i="15"/>
  <c r="G2353" i="15" s="1"/>
  <c r="B2352" i="15"/>
  <c r="F2352" i="15"/>
  <c r="G2352" i="15" s="1"/>
  <c r="B2351" i="15"/>
  <c r="F2351" i="15"/>
  <c r="G2351" i="15" s="1"/>
  <c r="B2346" i="15"/>
  <c r="F2346" i="15"/>
  <c r="G2346" i="15" s="1"/>
  <c r="B2345" i="15"/>
  <c r="F2345" i="15"/>
  <c r="G2345" i="15" s="1"/>
  <c r="B2344" i="15"/>
  <c r="F2344" i="15"/>
  <c r="G2344" i="15" s="1"/>
  <c r="B2338" i="15"/>
  <c r="F2338" i="15"/>
  <c r="G2338" i="15" s="1"/>
  <c r="B2339" i="15"/>
  <c r="F2339" i="15"/>
  <c r="G2339" i="15" s="1"/>
  <c r="B2337" i="15"/>
  <c r="F2337" i="15"/>
  <c r="G2337" i="15" s="1"/>
  <c r="D371" i="20"/>
  <c r="D380" i="20"/>
  <c r="B299" i="20"/>
  <c r="D295" i="20"/>
  <c r="D16" i="20"/>
  <c r="B16" i="20"/>
  <c r="H16" i="20"/>
  <c r="B2330" i="15"/>
  <c r="F2330" i="15"/>
  <c r="F2332" i="15"/>
  <c r="G2332" i="15" s="1"/>
  <c r="B2331" i="15"/>
  <c r="F2331" i="15"/>
  <c r="G2331" i="15" s="1"/>
  <c r="B2329" i="15"/>
  <c r="F2329" i="15"/>
  <c r="G2329" i="15" s="1"/>
  <c r="B2328" i="15"/>
  <c r="F2328" i="15"/>
  <c r="G2328" i="15" s="1"/>
  <c r="F2323" i="15"/>
  <c r="G2323" i="15" s="1"/>
  <c r="F2322" i="15"/>
  <c r="G2322" i="15" s="1"/>
  <c r="F2321" i="15"/>
  <c r="G2321" i="15" s="1"/>
  <c r="G2457" i="15" l="1"/>
  <c r="G2416" i="15"/>
  <c r="G2452" i="15"/>
  <c r="G2441" i="15"/>
  <c r="G2434" i="15"/>
  <c r="G2428" i="15"/>
  <c r="G2422" i="15"/>
  <c r="G2410" i="15"/>
  <c r="G2403" i="15"/>
  <c r="G2397" i="15"/>
  <c r="G2389" i="15"/>
  <c r="G2382" i="15"/>
  <c r="G2375" i="15"/>
  <c r="G2368" i="15"/>
  <c r="G2361" i="15"/>
  <c r="G2354" i="15"/>
  <c r="G2347" i="15"/>
  <c r="G2340" i="15"/>
  <c r="I16" i="20"/>
  <c r="G2330" i="15"/>
  <c r="G2333" i="15" s="1"/>
  <c r="G2324" i="15"/>
  <c r="B510" i="20" l="1"/>
  <c r="F2316" i="15"/>
  <c r="G2316" i="15" s="1"/>
  <c r="B2315" i="15"/>
  <c r="F2315" i="15"/>
  <c r="G2315" i="15" s="1"/>
  <c r="F2310" i="15"/>
  <c r="G2310" i="15" s="1"/>
  <c r="B2309" i="15"/>
  <c r="F2309" i="15"/>
  <c r="G2309" i="15" s="1"/>
  <c r="B2308" i="15"/>
  <c r="F2308" i="15"/>
  <c r="G2308" i="15" s="1"/>
  <c r="B2307" i="15"/>
  <c r="F2307" i="15"/>
  <c r="G2307" i="15" s="1"/>
  <c r="F2300" i="15"/>
  <c r="G2300" i="15" s="1"/>
  <c r="F2302" i="15"/>
  <c r="G2302" i="15" s="1"/>
  <c r="F2301" i="15"/>
  <c r="G2301" i="15" s="1"/>
  <c r="F2295" i="15"/>
  <c r="G2295" i="15" s="1"/>
  <c r="G2296" i="15" s="1"/>
  <c r="B142" i="20"/>
  <c r="B157" i="20"/>
  <c r="B158" i="20"/>
  <c r="B159" i="20"/>
  <c r="B166" i="20"/>
  <c r="B204" i="20"/>
  <c r="B205" i="20"/>
  <c r="B206" i="20"/>
  <c r="B207" i="20"/>
  <c r="B208" i="20"/>
  <c r="B213" i="20"/>
  <c r="B214" i="20"/>
  <c r="B215" i="20"/>
  <c r="B216" i="20"/>
  <c r="B220" i="20"/>
  <c r="B221" i="20"/>
  <c r="B223" i="20"/>
  <c r="B224" i="20"/>
  <c r="B226" i="20"/>
  <c r="B227" i="20"/>
  <c r="H238" i="20"/>
  <c r="B246" i="20"/>
  <c r="B248" i="20"/>
  <c r="B249" i="20"/>
  <c r="B250" i="20"/>
  <c r="B252" i="20"/>
  <c r="B257" i="20"/>
  <c r="B258" i="20"/>
  <c r="B263" i="20"/>
  <c r="B267" i="20"/>
  <c r="B268" i="20"/>
  <c r="B269" i="20"/>
  <c r="B270" i="20"/>
  <c r="B387" i="20"/>
  <c r="D189" i="1"/>
  <c r="H498" i="20" l="1"/>
  <c r="I498" i="20" s="1"/>
  <c r="H489" i="20"/>
  <c r="I489" i="20" s="1"/>
  <c r="H477" i="20"/>
  <c r="I477" i="20" s="1"/>
  <c r="H473" i="20"/>
  <c r="I473" i="20" s="1"/>
  <c r="H455" i="20"/>
  <c r="I455" i="20" s="1"/>
  <c r="H445" i="20"/>
  <c r="I445" i="20" s="1"/>
  <c r="H411" i="20"/>
  <c r="I411" i="20" s="1"/>
  <c r="H405" i="20"/>
  <c r="I405" i="20" s="1"/>
  <c r="H374" i="20"/>
  <c r="I374" i="20" s="1"/>
  <c r="H370" i="20"/>
  <c r="I370" i="20" s="1"/>
  <c r="H351" i="20"/>
  <c r="I351" i="20" s="1"/>
  <c r="H254" i="20"/>
  <c r="I254" i="20" s="1"/>
  <c r="H236" i="20"/>
  <c r="I236" i="20" s="1"/>
  <c r="H227" i="20"/>
  <c r="I227" i="20" s="1"/>
  <c r="H219" i="20"/>
  <c r="I219" i="20" s="1"/>
  <c r="H194" i="20"/>
  <c r="I194" i="20" s="1"/>
  <c r="H182" i="20"/>
  <c r="I182" i="20" s="1"/>
  <c r="H174" i="20"/>
  <c r="I174" i="20" s="1"/>
  <c r="H162" i="20"/>
  <c r="I162" i="20" s="1"/>
  <c r="H155" i="20"/>
  <c r="I155" i="20" s="1"/>
  <c r="H149" i="20"/>
  <c r="I149" i="20" s="1"/>
  <c r="H139" i="20"/>
  <c r="I139" i="20" s="1"/>
  <c r="H132" i="20"/>
  <c r="I132" i="20" s="1"/>
  <c r="H123" i="20"/>
  <c r="I123" i="20" s="1"/>
  <c r="H115" i="20"/>
  <c r="I115" i="20" s="1"/>
  <c r="H113" i="20"/>
  <c r="I113" i="20" s="1"/>
  <c r="H99" i="20"/>
  <c r="I99" i="20" s="1"/>
  <c r="H85" i="20"/>
  <c r="I85" i="20" s="1"/>
  <c r="H73" i="20"/>
  <c r="I73" i="20" s="1"/>
  <c r="H63" i="20"/>
  <c r="I63" i="20" s="1"/>
  <c r="H56" i="20"/>
  <c r="I56" i="20" s="1"/>
  <c r="H45" i="20"/>
  <c r="I45" i="20" s="1"/>
  <c r="H35" i="20"/>
  <c r="I35" i="20" s="1"/>
  <c r="H30" i="20"/>
  <c r="I30" i="20" s="1"/>
  <c r="H18" i="20"/>
  <c r="I18" i="20" s="1"/>
  <c r="H15" i="20"/>
  <c r="I15" i="20" s="1"/>
  <c r="H545" i="20"/>
  <c r="I545" i="20" s="1"/>
  <c r="H549" i="20"/>
  <c r="I549" i="20" s="1"/>
  <c r="H534" i="20"/>
  <c r="I534" i="20" s="1"/>
  <c r="H529" i="20"/>
  <c r="I529" i="20" s="1"/>
  <c r="H515" i="20"/>
  <c r="I515" i="20" s="1"/>
  <c r="H441" i="20"/>
  <c r="I441" i="20" s="1"/>
  <c r="H421" i="20"/>
  <c r="I421" i="20" s="1"/>
  <c r="H396" i="20"/>
  <c r="I396" i="20" s="1"/>
  <c r="H394" i="20"/>
  <c r="I394" i="20" s="1"/>
  <c r="H366" i="20"/>
  <c r="I366" i="20" s="1"/>
  <c r="H362" i="20"/>
  <c r="I362" i="20" s="1"/>
  <c r="H332" i="20"/>
  <c r="I332" i="20" s="1"/>
  <c r="H326" i="20"/>
  <c r="I326" i="20" s="1"/>
  <c r="H313" i="20"/>
  <c r="I313" i="20" s="1"/>
  <c r="H291" i="20"/>
  <c r="I291" i="20" s="1"/>
  <c r="H283" i="20"/>
  <c r="I283" i="20" s="1"/>
  <c r="H279" i="20"/>
  <c r="I279" i="20" s="1"/>
  <c r="H277" i="20"/>
  <c r="I277" i="20" s="1"/>
  <c r="H270" i="20"/>
  <c r="I270" i="20" s="1"/>
  <c r="H266" i="20"/>
  <c r="I266" i="20" s="1"/>
  <c r="H262" i="20"/>
  <c r="I262" i="20" s="1"/>
  <c r="H240" i="20"/>
  <c r="I240" i="20" s="1"/>
  <c r="H215" i="20"/>
  <c r="I215" i="20" s="1"/>
  <c r="H211" i="20"/>
  <c r="I211" i="20" s="1"/>
  <c r="H207" i="20"/>
  <c r="I207" i="20" s="1"/>
  <c r="H203" i="20"/>
  <c r="I203" i="20" s="1"/>
  <c r="H198" i="20"/>
  <c r="I198" i="20" s="1"/>
  <c r="H509" i="20"/>
  <c r="I509" i="20" s="1"/>
  <c r="H12" i="20"/>
  <c r="I12" i="20" s="1"/>
  <c r="H550" i="20"/>
  <c r="I550" i="20" s="1"/>
  <c r="H547" i="20"/>
  <c r="I547" i="20" s="1"/>
  <c r="H537" i="20"/>
  <c r="I537" i="20" s="1"/>
  <c r="H535" i="20"/>
  <c r="I535" i="20" s="1"/>
  <c r="H533" i="20"/>
  <c r="I533" i="20" s="1"/>
  <c r="H531" i="20"/>
  <c r="I531" i="20" s="1"/>
  <c r="H526" i="20"/>
  <c r="I526" i="20" s="1"/>
  <c r="H524" i="20"/>
  <c r="I524" i="20" s="1"/>
  <c r="H522" i="20"/>
  <c r="I522" i="20" s="1"/>
  <c r="H519" i="20"/>
  <c r="I519" i="20" s="1"/>
  <c r="H514" i="20"/>
  <c r="I514" i="20" s="1"/>
  <c r="H512" i="20"/>
  <c r="I512" i="20" s="1"/>
  <c r="H442" i="20"/>
  <c r="I442" i="20" s="1"/>
  <c r="H440" i="20"/>
  <c r="I440" i="20" s="1"/>
  <c r="H438" i="20"/>
  <c r="I438" i="20" s="1"/>
  <c r="H430" i="20"/>
  <c r="I430" i="20" s="1"/>
  <c r="H428" i="20"/>
  <c r="I428" i="20" s="1"/>
  <c r="H420" i="20"/>
  <c r="I420" i="20" s="1"/>
  <c r="H418" i="20"/>
  <c r="I418" i="20" s="1"/>
  <c r="H416" i="20"/>
  <c r="I416" i="20" s="1"/>
  <c r="H397" i="20"/>
  <c r="I397" i="20" s="1"/>
  <c r="H395" i="20"/>
  <c r="I395" i="20" s="1"/>
  <c r="H393" i="20"/>
  <c r="I393" i="20" s="1"/>
  <c r="H369" i="20"/>
  <c r="I369" i="20" s="1"/>
  <c r="H367" i="20"/>
  <c r="I367" i="20" s="1"/>
  <c r="H365" i="20"/>
  <c r="I365" i="20" s="1"/>
  <c r="H363" i="20"/>
  <c r="I363" i="20" s="1"/>
  <c r="H361" i="20"/>
  <c r="I361" i="20" s="1"/>
  <c r="H350" i="20"/>
  <c r="I350" i="20" s="1"/>
  <c r="H345" i="20"/>
  <c r="I345" i="20" s="1"/>
  <c r="H340" i="20"/>
  <c r="I340" i="20" s="1"/>
  <c r="H336" i="20"/>
  <c r="I336" i="20" s="1"/>
  <c r="H333" i="20"/>
  <c r="I333" i="20" s="1"/>
  <c r="H331" i="20"/>
  <c r="I331" i="20" s="1"/>
  <c r="H329" i="20"/>
  <c r="I329" i="20" s="1"/>
  <c r="H327" i="20"/>
  <c r="I327" i="20" s="1"/>
  <c r="H325" i="20"/>
  <c r="I325" i="20" s="1"/>
  <c r="H323" i="20"/>
  <c r="I323" i="20" s="1"/>
  <c r="H316" i="20"/>
  <c r="I316" i="20" s="1"/>
  <c r="H314" i="20"/>
  <c r="I314" i="20" s="1"/>
  <c r="H312" i="20"/>
  <c r="I312" i="20" s="1"/>
  <c r="H297" i="20"/>
  <c r="I297" i="20" s="1"/>
  <c r="H292" i="20"/>
  <c r="I292" i="20" s="1"/>
  <c r="H290" i="20"/>
  <c r="I290" i="20" s="1"/>
  <c r="H288" i="20"/>
  <c r="I288" i="20" s="1"/>
  <c r="H286" i="20"/>
  <c r="I286" i="20" s="1"/>
  <c r="H284" i="20"/>
  <c r="I284" i="20" s="1"/>
  <c r="H282" i="20"/>
  <c r="I282" i="20" s="1"/>
  <c r="H280" i="20"/>
  <c r="I280" i="20" s="1"/>
  <c r="H278" i="20"/>
  <c r="I278" i="20" s="1"/>
  <c r="H276" i="20"/>
  <c r="I276" i="20" s="1"/>
  <c r="H271" i="20"/>
  <c r="I271" i="20" s="1"/>
  <c r="H269" i="20"/>
  <c r="I269" i="20" s="1"/>
  <c r="H267" i="20"/>
  <c r="I267" i="20" s="1"/>
  <c r="H265" i="20"/>
  <c r="I265" i="20" s="1"/>
  <c r="H263" i="20"/>
  <c r="I263" i="20" s="1"/>
  <c r="H261" i="20"/>
  <c r="I261" i="20" s="1"/>
  <c r="H216" i="20"/>
  <c r="I216" i="20" s="1"/>
  <c r="H214" i="20"/>
  <c r="I214" i="20" s="1"/>
  <c r="H212" i="20"/>
  <c r="I212" i="20" s="1"/>
  <c r="H210" i="20"/>
  <c r="I210" i="20" s="1"/>
  <c r="H208" i="20"/>
  <c r="I208" i="20" s="1"/>
  <c r="H206" i="20"/>
  <c r="I206" i="20" s="1"/>
  <c r="H204" i="20"/>
  <c r="I204" i="20" s="1"/>
  <c r="H202" i="20"/>
  <c r="I202" i="20" s="1"/>
  <c r="H200" i="20"/>
  <c r="I200" i="20" s="1"/>
  <c r="H510" i="20"/>
  <c r="I510" i="20" s="1"/>
  <c r="H508" i="20"/>
  <c r="I508" i="20" s="1"/>
  <c r="H239" i="20"/>
  <c r="I239" i="20" s="1"/>
  <c r="H168" i="20"/>
  <c r="I168" i="20" s="1"/>
  <c r="H540" i="20"/>
  <c r="I540" i="20" s="1"/>
  <c r="H502" i="20"/>
  <c r="I502" i="20" s="1"/>
  <c r="H491" i="20"/>
  <c r="I491" i="20" s="1"/>
  <c r="H465" i="20"/>
  <c r="I465" i="20" s="1"/>
  <c r="H452" i="20"/>
  <c r="I452" i="20" s="1"/>
  <c r="H407" i="20"/>
  <c r="I407" i="20" s="1"/>
  <c r="H386" i="20"/>
  <c r="I386" i="20" s="1"/>
  <c r="H341" i="20"/>
  <c r="I341" i="20" s="1"/>
  <c r="H337" i="20"/>
  <c r="I337" i="20" s="1"/>
  <c r="H308" i="20"/>
  <c r="I308" i="20" s="1"/>
  <c r="H304" i="20"/>
  <c r="I304" i="20" s="1"/>
  <c r="H258" i="20"/>
  <c r="I258" i="20" s="1"/>
  <c r="H256" i="20"/>
  <c r="I256" i="20" s="1"/>
  <c r="H250" i="20"/>
  <c r="I250" i="20" s="1"/>
  <c r="H232" i="20"/>
  <c r="I232" i="20" s="1"/>
  <c r="H230" i="20"/>
  <c r="I230" i="20" s="1"/>
  <c r="H223" i="20"/>
  <c r="I223" i="20" s="1"/>
  <c r="H184" i="20"/>
  <c r="I184" i="20" s="1"/>
  <c r="H176" i="20"/>
  <c r="I176" i="20" s="1"/>
  <c r="H164" i="20"/>
  <c r="I164" i="20" s="1"/>
  <c r="H157" i="20"/>
  <c r="I157" i="20" s="1"/>
  <c r="H145" i="20"/>
  <c r="I145" i="20" s="1"/>
  <c r="H137" i="20"/>
  <c r="I137" i="20" s="1"/>
  <c r="H125" i="20"/>
  <c r="I125" i="20" s="1"/>
  <c r="H121" i="20"/>
  <c r="I121" i="20" s="1"/>
  <c r="H107" i="20"/>
  <c r="I107" i="20" s="1"/>
  <c r="H89" i="20"/>
  <c r="I89" i="20" s="1"/>
  <c r="H80" i="20"/>
  <c r="I80" i="20" s="1"/>
  <c r="H69" i="20"/>
  <c r="I69" i="20" s="1"/>
  <c r="H58" i="20"/>
  <c r="I58" i="20" s="1"/>
  <c r="H52" i="20"/>
  <c r="I52" i="20" s="1"/>
  <c r="H41" i="20"/>
  <c r="I41" i="20" s="1"/>
  <c r="H33" i="20"/>
  <c r="I33" i="20" s="1"/>
  <c r="H13" i="20"/>
  <c r="I13" i="20" s="1"/>
  <c r="H538" i="20"/>
  <c r="I538" i="20" s="1"/>
  <c r="H525" i="20"/>
  <c r="I525" i="20" s="1"/>
  <c r="H513" i="20"/>
  <c r="I513" i="20" s="1"/>
  <c r="H443" i="20"/>
  <c r="I443" i="20" s="1"/>
  <c r="H347" i="20"/>
  <c r="I347" i="20" s="1"/>
  <c r="H328" i="20"/>
  <c r="I328" i="20" s="1"/>
  <c r="H322" i="20"/>
  <c r="I322" i="20" s="1"/>
  <c r="H296" i="20"/>
  <c r="I296" i="20" s="1"/>
  <c r="H287" i="20"/>
  <c r="I287" i="20" s="1"/>
  <c r="H504" i="20"/>
  <c r="I504" i="20" s="1"/>
  <c r="H500" i="20"/>
  <c r="I500" i="20" s="1"/>
  <c r="H493" i="20"/>
  <c r="I493" i="20" s="1"/>
  <c r="H487" i="20"/>
  <c r="I487" i="20" s="1"/>
  <c r="H482" i="20"/>
  <c r="I482" i="20" s="1"/>
  <c r="H475" i="20"/>
  <c r="I475" i="20" s="1"/>
  <c r="H462" i="20"/>
  <c r="I462" i="20" s="1"/>
  <c r="H460" i="20"/>
  <c r="I460" i="20" s="1"/>
  <c r="H450" i="20"/>
  <c r="I450" i="20" s="1"/>
  <c r="H409" i="20"/>
  <c r="I409" i="20" s="1"/>
  <c r="H402" i="20"/>
  <c r="I402" i="20" s="1"/>
  <c r="H377" i="20"/>
  <c r="I377" i="20" s="1"/>
  <c r="H353" i="20"/>
  <c r="I353" i="20" s="1"/>
  <c r="H310" i="20"/>
  <c r="I310" i="20" s="1"/>
  <c r="H306" i="20"/>
  <c r="I306" i="20" s="1"/>
  <c r="H252" i="20"/>
  <c r="I252" i="20" s="1"/>
  <c r="H248" i="20"/>
  <c r="I248" i="20" s="1"/>
  <c r="H244" i="20"/>
  <c r="I244" i="20" s="1"/>
  <c r="I238" i="20"/>
  <c r="H234" i="20"/>
  <c r="I234" i="20" s="1"/>
  <c r="H225" i="20"/>
  <c r="I225" i="20" s="1"/>
  <c r="H221" i="20"/>
  <c r="I221" i="20" s="1"/>
  <c r="H192" i="20"/>
  <c r="I192" i="20" s="1"/>
  <c r="H186" i="20"/>
  <c r="I186" i="20" s="1"/>
  <c r="H180" i="20"/>
  <c r="I180" i="20" s="1"/>
  <c r="H178" i="20"/>
  <c r="I178" i="20" s="1"/>
  <c r="H172" i="20"/>
  <c r="I172" i="20" s="1"/>
  <c r="H167" i="20"/>
  <c r="I167" i="20" s="1"/>
  <c r="H159" i="20"/>
  <c r="I159" i="20" s="1"/>
  <c r="H153" i="20"/>
  <c r="I153" i="20" s="1"/>
  <c r="H151" i="20"/>
  <c r="I151" i="20" s="1"/>
  <c r="H147" i="20"/>
  <c r="I147" i="20" s="1"/>
  <c r="H143" i="20"/>
  <c r="I143" i="20" s="1"/>
  <c r="H134" i="20"/>
  <c r="I134" i="20" s="1"/>
  <c r="H130" i="20"/>
  <c r="I130" i="20" s="1"/>
  <c r="H119" i="20"/>
  <c r="I119" i="20" s="1"/>
  <c r="H111" i="20"/>
  <c r="I111" i="20" s="1"/>
  <c r="H102" i="20"/>
  <c r="I102" i="20" s="1"/>
  <c r="H94" i="20"/>
  <c r="I94" i="20" s="1"/>
  <c r="H87" i="20"/>
  <c r="I87" i="20" s="1"/>
  <c r="H82" i="20"/>
  <c r="I82" i="20" s="1"/>
  <c r="H78" i="20"/>
  <c r="I78" i="20" s="1"/>
  <c r="H71" i="20"/>
  <c r="I71" i="20" s="1"/>
  <c r="H67" i="20"/>
  <c r="I67" i="20" s="1"/>
  <c r="H61" i="20"/>
  <c r="I61" i="20" s="1"/>
  <c r="H54" i="20"/>
  <c r="I54" i="20" s="1"/>
  <c r="H47" i="20"/>
  <c r="I47" i="20" s="1"/>
  <c r="H43" i="20"/>
  <c r="I43" i="20" s="1"/>
  <c r="H37" i="20"/>
  <c r="I37" i="20" s="1"/>
  <c r="H24" i="20"/>
  <c r="I24" i="20" s="1"/>
  <c r="H22" i="20"/>
  <c r="I22" i="20" s="1"/>
  <c r="H536" i="20"/>
  <c r="I536" i="20" s="1"/>
  <c r="H532" i="20"/>
  <c r="I532" i="20" s="1"/>
  <c r="H523" i="20"/>
  <c r="I523" i="20" s="1"/>
  <c r="H520" i="20"/>
  <c r="I520" i="20" s="1"/>
  <c r="H439" i="20"/>
  <c r="I439" i="20" s="1"/>
  <c r="H436" i="20"/>
  <c r="I436" i="20" s="1"/>
  <c r="H429" i="20"/>
  <c r="I429" i="20" s="1"/>
  <c r="H419" i="20"/>
  <c r="I419" i="20" s="1"/>
  <c r="H417" i="20"/>
  <c r="I417" i="20" s="1"/>
  <c r="H415" i="20"/>
  <c r="I415" i="20" s="1"/>
  <c r="H392" i="20"/>
  <c r="I392" i="20" s="1"/>
  <c r="H372" i="20"/>
  <c r="I372" i="20" s="1"/>
  <c r="H368" i="20"/>
  <c r="I368" i="20" s="1"/>
  <c r="H364" i="20"/>
  <c r="I364" i="20" s="1"/>
  <c r="H360" i="20"/>
  <c r="I360" i="20" s="1"/>
  <c r="H343" i="20"/>
  <c r="I343" i="20" s="1"/>
  <c r="H338" i="20"/>
  <c r="I338" i="20" s="1"/>
  <c r="H334" i="20"/>
  <c r="I334" i="20" s="1"/>
  <c r="H330" i="20"/>
  <c r="I330" i="20" s="1"/>
  <c r="H324" i="20"/>
  <c r="I324" i="20" s="1"/>
  <c r="H315" i="20"/>
  <c r="I315" i="20" s="1"/>
  <c r="H293" i="20"/>
  <c r="I293" i="20" s="1"/>
  <c r="H289" i="20"/>
  <c r="I289" i="20" s="1"/>
  <c r="H285" i="20"/>
  <c r="I285" i="20" s="1"/>
  <c r="H281" i="20"/>
  <c r="I281" i="20" s="1"/>
  <c r="H272" i="20"/>
  <c r="I272" i="20" s="1"/>
  <c r="H268" i="20"/>
  <c r="I268" i="20" s="1"/>
  <c r="H264" i="20"/>
  <c r="I264" i="20" s="1"/>
  <c r="H213" i="20"/>
  <c r="I213" i="20" s="1"/>
  <c r="H209" i="20"/>
  <c r="I209" i="20" s="1"/>
  <c r="H205" i="20"/>
  <c r="I205" i="20" s="1"/>
  <c r="H201" i="20"/>
  <c r="I201" i="20" s="1"/>
  <c r="H507" i="20"/>
  <c r="I507" i="20" s="1"/>
  <c r="H503" i="20"/>
  <c r="I503" i="20" s="1"/>
  <c r="H501" i="20"/>
  <c r="I501" i="20" s="1"/>
  <c r="H499" i="20"/>
  <c r="I499" i="20" s="1"/>
  <c r="H497" i="20"/>
  <c r="I497" i="20" s="1"/>
  <c r="H492" i="20"/>
  <c r="I492" i="20" s="1"/>
  <c r="H490" i="20"/>
  <c r="I490" i="20" s="1"/>
  <c r="H488" i="20"/>
  <c r="I488" i="20" s="1"/>
  <c r="H483" i="20"/>
  <c r="I483" i="20" s="1"/>
  <c r="H478" i="20"/>
  <c r="I478" i="20" s="1"/>
  <c r="H476" i="20"/>
  <c r="I476" i="20" s="1"/>
  <c r="H474" i="20"/>
  <c r="I474" i="20" s="1"/>
  <c r="H472" i="20"/>
  <c r="I472" i="20" s="1"/>
  <c r="H463" i="20"/>
  <c r="I463" i="20" s="1"/>
  <c r="H461" i="20"/>
  <c r="I461" i="20" s="1"/>
  <c r="H456" i="20"/>
  <c r="I456" i="20" s="1"/>
  <c r="H454" i="20"/>
  <c r="I454" i="20" s="1"/>
  <c r="H451" i="20"/>
  <c r="I451" i="20" s="1"/>
  <c r="H449" i="20"/>
  <c r="I449" i="20" s="1"/>
  <c r="H412" i="20"/>
  <c r="I412" i="20" s="1"/>
  <c r="H410" i="20"/>
  <c r="I410" i="20" s="1"/>
  <c r="H408" i="20"/>
  <c r="I408" i="20" s="1"/>
  <c r="H406" i="20"/>
  <c r="I406" i="20" s="1"/>
  <c r="H404" i="20"/>
  <c r="I404" i="20" s="1"/>
  <c r="H387" i="20"/>
  <c r="I387" i="20" s="1"/>
  <c r="H385" i="20"/>
  <c r="I385" i="20" s="1"/>
  <c r="H375" i="20"/>
  <c r="I375" i="20" s="1"/>
  <c r="H373" i="20"/>
  <c r="I373" i="20" s="1"/>
  <c r="H358" i="20"/>
  <c r="I358" i="20" s="1"/>
  <c r="H352" i="20"/>
  <c r="I352" i="20" s="1"/>
  <c r="H339" i="20"/>
  <c r="I339" i="20" s="1"/>
  <c r="H335" i="20"/>
  <c r="I335" i="20" s="1"/>
  <c r="H309" i="20"/>
  <c r="I309" i="20" s="1"/>
  <c r="H307" i="20"/>
  <c r="I307" i="20" s="1"/>
  <c r="H305" i="20"/>
  <c r="I305" i="20" s="1"/>
  <c r="H303" i="20"/>
  <c r="I303" i="20" s="1"/>
  <c r="H259" i="20"/>
  <c r="I259" i="20" s="1"/>
  <c r="H257" i="20"/>
  <c r="I257" i="20" s="1"/>
  <c r="H255" i="20"/>
  <c r="I255" i="20" s="1"/>
  <c r="H253" i="20"/>
  <c r="I253" i="20" s="1"/>
  <c r="H251" i="20"/>
  <c r="I251" i="20" s="1"/>
  <c r="H249" i="20"/>
  <c r="I249" i="20" s="1"/>
  <c r="H246" i="20"/>
  <c r="I246" i="20" s="1"/>
  <c r="H243" i="20"/>
  <c r="I243" i="20" s="1"/>
  <c r="H237" i="20"/>
  <c r="I237" i="20" s="1"/>
  <c r="H235" i="20"/>
  <c r="I235" i="20" s="1"/>
  <c r="H233" i="20"/>
  <c r="I233" i="20" s="1"/>
  <c r="H231" i="20"/>
  <c r="I231" i="20" s="1"/>
  <c r="H228" i="20"/>
  <c r="I228" i="20" s="1"/>
  <c r="H226" i="20"/>
  <c r="I226" i="20" s="1"/>
  <c r="H224" i="20"/>
  <c r="I224" i="20" s="1"/>
  <c r="H222" i="20"/>
  <c r="I222" i="20" s="1"/>
  <c r="H220" i="20"/>
  <c r="I220" i="20" s="1"/>
  <c r="H218" i="20"/>
  <c r="I218" i="20" s="1"/>
  <c r="H195" i="20"/>
  <c r="I195" i="20" s="1"/>
  <c r="H193" i="20"/>
  <c r="I193" i="20" s="1"/>
  <c r="H191" i="20"/>
  <c r="I191" i="20" s="1"/>
  <c r="H185" i="20"/>
  <c r="I185" i="20" s="1"/>
  <c r="H183" i="20"/>
  <c r="I183" i="20" s="1"/>
  <c r="H181" i="20"/>
  <c r="I181" i="20" s="1"/>
  <c r="H179" i="20"/>
  <c r="I179" i="20" s="1"/>
  <c r="H177" i="20"/>
  <c r="I177" i="20" s="1"/>
  <c r="H175" i="20"/>
  <c r="I175" i="20" s="1"/>
  <c r="H173" i="20"/>
  <c r="I173" i="20" s="1"/>
  <c r="H171" i="20"/>
  <c r="I171" i="20" s="1"/>
  <c r="H166" i="20"/>
  <c r="I166" i="20" s="1"/>
  <c r="H163" i="20"/>
  <c r="I163" i="20" s="1"/>
  <c r="H161" i="20"/>
  <c r="I161" i="20" s="1"/>
  <c r="H158" i="20"/>
  <c r="I158" i="20" s="1"/>
  <c r="H156" i="20"/>
  <c r="I156" i="20" s="1"/>
  <c r="H154" i="20"/>
  <c r="I154" i="20" s="1"/>
  <c r="H152" i="20"/>
  <c r="I152" i="20" s="1"/>
  <c r="H150" i="20"/>
  <c r="I150" i="20" s="1"/>
  <c r="H148" i="20"/>
  <c r="I148" i="20" s="1"/>
  <c r="H146" i="20"/>
  <c r="I146" i="20" s="1"/>
  <c r="H144" i="20"/>
  <c r="I144" i="20" s="1"/>
  <c r="H142" i="20"/>
  <c r="I142" i="20" s="1"/>
  <c r="H138" i="20"/>
  <c r="I138" i="20" s="1"/>
  <c r="H136" i="20"/>
  <c r="I136" i="20" s="1"/>
  <c r="H133" i="20"/>
  <c r="I133" i="20" s="1"/>
  <c r="H131" i="20"/>
  <c r="I131" i="20" s="1"/>
  <c r="H126" i="20"/>
  <c r="I126" i="20" s="1"/>
  <c r="H124" i="20"/>
  <c r="I124" i="20" s="1"/>
  <c r="H122" i="20"/>
  <c r="I122" i="20" s="1"/>
  <c r="H120" i="20"/>
  <c r="I120" i="20" s="1"/>
  <c r="H116" i="20"/>
  <c r="I116" i="20" s="1"/>
  <c r="H114" i="20"/>
  <c r="I114" i="20" s="1"/>
  <c r="H112" i="20"/>
  <c r="I112" i="20" s="1"/>
  <c r="H108" i="20"/>
  <c r="I108" i="20" s="1"/>
  <c r="H104" i="20"/>
  <c r="I104" i="20" s="1"/>
  <c r="H100" i="20"/>
  <c r="I100" i="20" s="1"/>
  <c r="H95" i="20"/>
  <c r="I95" i="20" s="1"/>
  <c r="H90" i="20"/>
  <c r="I90" i="20" s="1"/>
  <c r="H88" i="20"/>
  <c r="I88" i="20" s="1"/>
  <c r="H86" i="20"/>
  <c r="I86" i="20" s="1"/>
  <c r="H84" i="20"/>
  <c r="I84" i="20" s="1"/>
  <c r="H81" i="20"/>
  <c r="I81" i="20" s="1"/>
  <c r="H79" i="20"/>
  <c r="I79" i="20" s="1"/>
  <c r="H75" i="20"/>
  <c r="I75" i="20" s="1"/>
  <c r="H72" i="20"/>
  <c r="I72" i="20" s="1"/>
  <c r="H70" i="20"/>
  <c r="I70" i="20" s="1"/>
  <c r="H68" i="20"/>
  <c r="I68" i="20" s="1"/>
  <c r="H64" i="20"/>
  <c r="I64" i="20" s="1"/>
  <c r="H62" i="20"/>
  <c r="I62" i="20" s="1"/>
  <c r="H60" i="20"/>
  <c r="I60" i="20" s="1"/>
  <c r="H57" i="20"/>
  <c r="I57" i="20" s="1"/>
  <c r="H55" i="20"/>
  <c r="I55" i="20" s="1"/>
  <c r="H53" i="20"/>
  <c r="I53" i="20" s="1"/>
  <c r="H51" i="20"/>
  <c r="I51" i="20" s="1"/>
  <c r="H46" i="20"/>
  <c r="I46" i="20" s="1"/>
  <c r="H44" i="20"/>
  <c r="I44" i="20" s="1"/>
  <c r="H42" i="20"/>
  <c r="I42" i="20" s="1"/>
  <c r="H39" i="20"/>
  <c r="I39" i="20" s="1"/>
  <c r="H36" i="20"/>
  <c r="I36" i="20" s="1"/>
  <c r="H34" i="20"/>
  <c r="I34" i="20" s="1"/>
  <c r="H32" i="20"/>
  <c r="I32" i="20" s="1"/>
  <c r="H28" i="20"/>
  <c r="I28" i="20" s="1"/>
  <c r="H23" i="20"/>
  <c r="I23" i="20" s="1"/>
  <c r="H19" i="20"/>
  <c r="I19" i="20" s="1"/>
  <c r="H17" i="20"/>
  <c r="I17" i="20" s="1"/>
  <c r="H14" i="20"/>
  <c r="I14" i="20" s="1"/>
  <c r="H29" i="20"/>
  <c r="I29" i="20" s="1"/>
  <c r="H546" i="20"/>
  <c r="I546" i="20" s="1"/>
  <c r="G2311" i="15"/>
  <c r="G2317" i="15"/>
  <c r="G2303" i="15"/>
  <c r="P73" i="9"/>
  <c r="P75" i="9"/>
  <c r="P77" i="9"/>
  <c r="P79" i="9"/>
  <c r="P81" i="9"/>
  <c r="P83" i="9"/>
  <c r="P85" i="9"/>
  <c r="P87" i="9"/>
  <c r="P89" i="9"/>
  <c r="P91" i="9"/>
  <c r="P93" i="9"/>
  <c r="P95" i="9"/>
  <c r="P97" i="9"/>
  <c r="P99" i="9"/>
  <c r="P101" i="9"/>
  <c r="P103" i="9"/>
  <c r="P105" i="9"/>
  <c r="P107" i="9"/>
  <c r="D103" i="1"/>
  <c r="F26" i="1" l="1"/>
  <c r="G26" i="1" s="1"/>
  <c r="I26" i="1"/>
  <c r="C83" i="9"/>
  <c r="C87" i="9"/>
  <c r="C99" i="9"/>
  <c r="I21" i="20"/>
  <c r="C75" i="9" s="1"/>
  <c r="D76" i="9" s="1"/>
  <c r="P76" i="9" s="1"/>
  <c r="C85" i="9"/>
  <c r="C77" i="9"/>
  <c r="C103" i="9"/>
  <c r="H453" i="20"/>
  <c r="I453" i="20" s="1"/>
  <c r="H97" i="20"/>
  <c r="I97" i="20" s="1"/>
  <c r="C81" i="9" s="1"/>
  <c r="H457" i="20"/>
  <c r="I457" i="20" s="1"/>
  <c r="O100" i="9" l="1"/>
  <c r="J88" i="9"/>
  <c r="H84" i="9"/>
  <c r="F150" i="1"/>
  <c r="G150" i="1" s="1"/>
  <c r="I150" i="1"/>
  <c r="F149" i="1"/>
  <c r="G149" i="1" s="1"/>
  <c r="I149" i="1"/>
  <c r="F145" i="1"/>
  <c r="G145" i="1" s="1"/>
  <c r="I145" i="1"/>
  <c r="F147" i="1"/>
  <c r="G147" i="1" s="1"/>
  <c r="I147" i="1"/>
  <c r="F148" i="1"/>
  <c r="G148" i="1" s="1"/>
  <c r="I148" i="1"/>
  <c r="F151" i="1"/>
  <c r="G151" i="1" s="1"/>
  <c r="I151" i="1"/>
  <c r="F146" i="1"/>
  <c r="G146" i="1" s="1"/>
  <c r="I146" i="1"/>
  <c r="G84" i="9"/>
  <c r="P84" i="9" s="1"/>
  <c r="S84" i="9" s="1"/>
  <c r="N100" i="9"/>
  <c r="P100" i="9" s="1"/>
  <c r="S100" i="9" s="1"/>
  <c r="K88" i="9"/>
  <c r="I88" i="9"/>
  <c r="C73" i="9"/>
  <c r="D78" i="9"/>
  <c r="E78" i="9"/>
  <c r="J86" i="9"/>
  <c r="K86" i="9"/>
  <c r="I86" i="9"/>
  <c r="M104" i="9"/>
  <c r="J104" i="9"/>
  <c r="I104" i="9"/>
  <c r="O104" i="9"/>
  <c r="N104" i="9"/>
  <c r="G82" i="9"/>
  <c r="E82" i="9"/>
  <c r="F82" i="9"/>
  <c r="F2288" i="15"/>
  <c r="G2288" i="15" s="1"/>
  <c r="F2281" i="15"/>
  <c r="G2281" i="15" s="1"/>
  <c r="D537" i="1"/>
  <c r="P82" i="9" l="1"/>
  <c r="S82" i="9" s="1"/>
  <c r="F501" i="1"/>
  <c r="G501" i="1" s="1"/>
  <c r="I501" i="1"/>
  <c r="P88" i="9"/>
  <c r="S88" i="9" s="1"/>
  <c r="P78" i="9"/>
  <c r="S78" i="9" s="1"/>
  <c r="P86" i="9"/>
  <c r="S86" i="9" s="1"/>
  <c r="D74" i="9"/>
  <c r="P74" i="9" s="1"/>
  <c r="S74" i="9" s="1"/>
  <c r="P104" i="9"/>
  <c r="S104" i="9" s="1"/>
  <c r="G2291" i="15"/>
  <c r="G2284" i="15"/>
  <c r="F1046" i="15" l="1"/>
  <c r="G1046" i="15" s="1"/>
  <c r="F1047" i="15"/>
  <c r="G1047" i="15" s="1"/>
  <c r="F1040" i="15"/>
  <c r="G1040" i="15" s="1"/>
  <c r="F1039" i="15"/>
  <c r="G1039" i="15" s="1"/>
  <c r="F1038" i="15"/>
  <c r="G1038" i="15" s="1"/>
  <c r="F1037" i="15"/>
  <c r="G1037" i="15" s="1"/>
  <c r="D498" i="1"/>
  <c r="D64" i="1"/>
  <c r="D63" i="1"/>
  <c r="H389" i="20" l="1"/>
  <c r="I389" i="20" s="1"/>
  <c r="H346" i="20"/>
  <c r="I346" i="20" s="1"/>
  <c r="H388" i="20"/>
  <c r="I388" i="20" s="1"/>
  <c r="D496" i="1" l="1"/>
  <c r="D512" i="1"/>
  <c r="D511" i="1"/>
  <c r="D497" i="1"/>
  <c r="B13" i="1"/>
  <c r="F63" i="1" l="1"/>
  <c r="G63" i="1" s="1"/>
  <c r="I63" i="1"/>
  <c r="F65" i="1"/>
  <c r="G65" i="1" s="1"/>
  <c r="I65" i="1"/>
  <c r="F79" i="1"/>
  <c r="G79" i="1" s="1"/>
  <c r="I79" i="1"/>
  <c r="F61" i="1"/>
  <c r="G61" i="1" s="1"/>
  <c r="I61" i="1"/>
  <c r="F78" i="1"/>
  <c r="G78" i="1" s="1"/>
  <c r="I78" i="1"/>
  <c r="B2273" i="15"/>
  <c r="F2273" i="15"/>
  <c r="G2273" i="15" s="1"/>
  <c r="F2276" i="15"/>
  <c r="G2276" i="15" s="1"/>
  <c r="B2275" i="15"/>
  <c r="F2275" i="15"/>
  <c r="G2275" i="15" s="1"/>
  <c r="B2274" i="15"/>
  <c r="F2274" i="15"/>
  <c r="G2274" i="15" s="1"/>
  <c r="G2277" i="15" l="1"/>
  <c r="F2268" i="15" l="1"/>
  <c r="G2268" i="15" s="1"/>
  <c r="F1729" i="15"/>
  <c r="G1729" i="15" s="1"/>
  <c r="F1078" i="15"/>
  <c r="G1078" i="15" s="1"/>
  <c r="F1072" i="15"/>
  <c r="G1072" i="15" s="1"/>
  <c r="F2261" i="15"/>
  <c r="G2261" i="15" s="1"/>
  <c r="B2263" i="15"/>
  <c r="F2263" i="15"/>
  <c r="G2263" i="15" s="1"/>
  <c r="F2262" i="15"/>
  <c r="G2262" i="15" s="1"/>
  <c r="F240" i="1" l="1"/>
  <c r="G240" i="1" s="1"/>
  <c r="I240" i="1"/>
  <c r="H458" i="20"/>
  <c r="I458" i="20" s="1"/>
  <c r="G2269" i="15"/>
  <c r="G2264" i="15"/>
  <c r="F344" i="1" l="1"/>
  <c r="G344" i="1" s="1"/>
  <c r="I344" i="1"/>
  <c r="F1088" i="15"/>
  <c r="G1088" i="15" s="1"/>
  <c r="G1089" i="15" s="1"/>
  <c r="B2014" i="15"/>
  <c r="F2014" i="15"/>
  <c r="G2014" i="15" s="1"/>
  <c r="B2013" i="15"/>
  <c r="F2013" i="15"/>
  <c r="G2013" i="15" s="1"/>
  <c r="B2012" i="15"/>
  <c r="F2012" i="15"/>
  <c r="G2012" i="15" s="1"/>
  <c r="B2003" i="15"/>
  <c r="F2003" i="15"/>
  <c r="G2003" i="15" s="1"/>
  <c r="B2002" i="15"/>
  <c r="F2002" i="15"/>
  <c r="G2002" i="15" s="1"/>
  <c r="B2001" i="15"/>
  <c r="F2001" i="15"/>
  <c r="G2001" i="15" s="1"/>
  <c r="B2252" i="15"/>
  <c r="F2252" i="15"/>
  <c r="G2252" i="15" s="1"/>
  <c r="B2253" i="15"/>
  <c r="F2253" i="15"/>
  <c r="G2253" i="15" s="1"/>
  <c r="B2251" i="15"/>
  <c r="F2251" i="15"/>
  <c r="G2251" i="15" s="1"/>
  <c r="F2256" i="15"/>
  <c r="G2256" i="15" s="1"/>
  <c r="B2255" i="15"/>
  <c r="F2255" i="15"/>
  <c r="G2255" i="15" s="1"/>
  <c r="F2254" i="15"/>
  <c r="G2254" i="15" s="1"/>
  <c r="B2250" i="15"/>
  <c r="F2250" i="15"/>
  <c r="G2250" i="15" s="1"/>
  <c r="F1089" i="1" l="1"/>
  <c r="G1089" i="1" s="1"/>
  <c r="I1089" i="1"/>
  <c r="G2257" i="15"/>
  <c r="F2245" i="15" l="1"/>
  <c r="G2245" i="15" s="1"/>
  <c r="F2244" i="15"/>
  <c r="G2244" i="15" s="1"/>
  <c r="F2243" i="15"/>
  <c r="G2243" i="15" s="1"/>
  <c r="G2246" i="15" l="1"/>
  <c r="D294" i="1" l="1"/>
  <c r="D295" i="1"/>
  <c r="F1880" i="15"/>
  <c r="G1880" i="15" s="1"/>
  <c r="G1881" i="15" s="1"/>
  <c r="F1116" i="1" l="1"/>
  <c r="G1116" i="1" s="1"/>
  <c r="I1116" i="1"/>
  <c r="H390" i="20"/>
  <c r="I390" i="20" s="1"/>
  <c r="B1083" i="15"/>
  <c r="F1722" i="15"/>
  <c r="G1722" i="15" s="1"/>
  <c r="F1723" i="15"/>
  <c r="G1723" i="15" s="1"/>
  <c r="F1724" i="15"/>
  <c r="G1724" i="15" s="1"/>
  <c r="D1159" i="1"/>
  <c r="D1158" i="1"/>
  <c r="D1157" i="1"/>
  <c r="D1156" i="1"/>
  <c r="F1715" i="15"/>
  <c r="G1715" i="15" s="1"/>
  <c r="F1716" i="15"/>
  <c r="G1716" i="15" s="1"/>
  <c r="F1717" i="15"/>
  <c r="G1717" i="15" s="1"/>
  <c r="F1708" i="15"/>
  <c r="G1708" i="15" s="1"/>
  <c r="F1709" i="15"/>
  <c r="G1709" i="15" s="1"/>
  <c r="F1710" i="15"/>
  <c r="G1710" i="15" s="1"/>
  <c r="F1466" i="15"/>
  <c r="G1466" i="15" s="1"/>
  <c r="F1467" i="15"/>
  <c r="G1467" i="15" s="1"/>
  <c r="F1015" i="15"/>
  <c r="G1015" i="15" s="1"/>
  <c r="F1016" i="15"/>
  <c r="G1016" i="15" s="1"/>
  <c r="F1017" i="15"/>
  <c r="G1017" i="15" s="1"/>
  <c r="F1176" i="1"/>
  <c r="E1176" i="1" s="1"/>
  <c r="F40" i="1" l="1"/>
  <c r="G40" i="1" s="1"/>
  <c r="I40" i="1"/>
  <c r="F290" i="1"/>
  <c r="G290" i="1" s="1"/>
  <c r="I290" i="1"/>
  <c r="F292" i="1"/>
  <c r="G292" i="1" s="1"/>
  <c r="I292" i="1"/>
  <c r="G1725" i="15"/>
  <c r="G1718" i="15"/>
  <c r="G1711" i="15"/>
  <c r="G1470" i="15"/>
  <c r="G1018" i="15"/>
  <c r="H321" i="20" l="1"/>
  <c r="I321" i="20" s="1"/>
  <c r="H484" i="20"/>
  <c r="I484" i="20" s="1"/>
  <c r="D21" i="1"/>
  <c r="F24" i="1" l="1"/>
  <c r="G24" i="1" s="1"/>
  <c r="I24" i="1"/>
  <c r="H317" i="20"/>
  <c r="I317" i="20" s="1"/>
  <c r="H371" i="20"/>
  <c r="I371" i="20" s="1"/>
  <c r="F1054" i="15"/>
  <c r="D43" i="16"/>
  <c r="D28" i="16"/>
  <c r="F1636" i="15"/>
  <c r="G1636" i="15" s="1"/>
  <c r="F1637" i="15"/>
  <c r="G1637" i="15" s="1"/>
  <c r="B1637" i="15"/>
  <c r="F1638" i="15"/>
  <c r="G1638" i="15" s="1"/>
  <c r="B1638" i="15"/>
  <c r="F1639" i="15"/>
  <c r="G1639" i="15" s="1"/>
  <c r="F1421" i="15"/>
  <c r="G1421" i="15" s="1"/>
  <c r="F1422" i="15"/>
  <c r="G1422" i="15" s="1"/>
  <c r="F1423" i="15"/>
  <c r="G1423" i="15" s="1"/>
  <c r="F1424" i="15"/>
  <c r="G1424" i="15" s="1"/>
  <c r="F202" i="15"/>
  <c r="G202" i="15" s="1"/>
  <c r="B202" i="15"/>
  <c r="F203" i="15"/>
  <c r="G203" i="15" s="1"/>
  <c r="B203" i="15"/>
  <c r="F204" i="15"/>
  <c r="G204" i="15" s="1"/>
  <c r="F205" i="15"/>
  <c r="G205" i="15" s="1"/>
  <c r="F206" i="15"/>
  <c r="G206" i="15" s="1"/>
  <c r="F207" i="15"/>
  <c r="G207" i="15" s="1"/>
  <c r="F208" i="15"/>
  <c r="G208" i="15" s="1"/>
  <c r="G1640" i="15" l="1"/>
  <c r="G1425" i="15"/>
  <c r="G209" i="15"/>
  <c r="F2236" i="15" l="1"/>
  <c r="G2236" i="15" s="1"/>
  <c r="F2238" i="15"/>
  <c r="G2238" i="15" s="1"/>
  <c r="F2237" i="15"/>
  <c r="G2237" i="15" s="1"/>
  <c r="F2229" i="15"/>
  <c r="G2229" i="15" s="1"/>
  <c r="F2231" i="15"/>
  <c r="G2231" i="15" s="1"/>
  <c r="F2230" i="15"/>
  <c r="G2230" i="15" s="1"/>
  <c r="G2239" i="15" l="1"/>
  <c r="G2232" i="15"/>
  <c r="B2221" i="15"/>
  <c r="F2221" i="15"/>
  <c r="G2221" i="15" s="1"/>
  <c r="F2224" i="15"/>
  <c r="G2224" i="15" s="1"/>
  <c r="F2223" i="15"/>
  <c r="G2223" i="15" s="1"/>
  <c r="B2222" i="15"/>
  <c r="F2222" i="15"/>
  <c r="G2222" i="15" s="1"/>
  <c r="F2216" i="15"/>
  <c r="G2216" i="15" s="1"/>
  <c r="F2215" i="15"/>
  <c r="G2215" i="15" s="1"/>
  <c r="B2214" i="15"/>
  <c r="F2214" i="15"/>
  <c r="G2214" i="15" s="1"/>
  <c r="B2213" i="15"/>
  <c r="F2213" i="15"/>
  <c r="G2213" i="15" s="1"/>
  <c r="D695" i="1"/>
  <c r="B2206" i="15"/>
  <c r="F2206" i="15"/>
  <c r="G2206" i="15" s="1"/>
  <c r="F2208" i="15"/>
  <c r="G2208" i="15" s="1"/>
  <c r="F2207" i="15"/>
  <c r="G2207" i="15" s="1"/>
  <c r="B2205" i="15"/>
  <c r="F2205" i="15"/>
  <c r="G2205" i="15" s="1"/>
  <c r="E2195" i="15"/>
  <c r="F2200" i="15"/>
  <c r="G2200" i="15" s="1"/>
  <c r="B2199" i="15"/>
  <c r="F2199" i="15"/>
  <c r="G2199" i="15" s="1"/>
  <c r="B2198" i="15"/>
  <c r="F2198" i="15"/>
  <c r="G2198" i="15" s="1"/>
  <c r="B2197" i="15"/>
  <c r="F2197" i="15"/>
  <c r="G2197" i="15" s="1"/>
  <c r="B2196" i="15"/>
  <c r="F2196" i="15"/>
  <c r="G2196" i="15" s="1"/>
  <c r="B2195" i="15"/>
  <c r="F2195" i="15"/>
  <c r="B2194" i="15"/>
  <c r="F2194" i="15"/>
  <c r="G2194" i="15" s="1"/>
  <c r="B2187" i="15"/>
  <c r="F2187" i="15"/>
  <c r="G2187" i="15" s="1"/>
  <c r="B2188" i="15"/>
  <c r="F2188" i="15"/>
  <c r="G2188" i="15" s="1"/>
  <c r="B2186" i="15"/>
  <c r="F2186" i="15"/>
  <c r="G2186" i="15" s="1"/>
  <c r="E2184" i="15"/>
  <c r="F2189" i="15"/>
  <c r="G2189" i="15" s="1"/>
  <c r="F2185" i="15"/>
  <c r="B2184" i="15"/>
  <c r="F2184" i="15"/>
  <c r="B2183" i="15"/>
  <c r="F2183" i="15"/>
  <c r="G2183" i="15" s="1"/>
  <c r="F2176" i="15"/>
  <c r="G2176" i="15" s="1"/>
  <c r="F2178" i="15"/>
  <c r="G2178" i="15" s="1"/>
  <c r="F2177" i="15"/>
  <c r="G2177" i="15" s="1"/>
  <c r="F2169" i="15"/>
  <c r="G2169" i="15" s="1"/>
  <c r="F2171" i="15"/>
  <c r="G2171" i="15" s="1"/>
  <c r="F2170" i="15"/>
  <c r="G2170" i="15" s="1"/>
  <c r="F2162" i="15"/>
  <c r="G2162" i="15" s="1"/>
  <c r="F2161" i="15"/>
  <c r="G2161" i="15" s="1"/>
  <c r="F2160" i="15"/>
  <c r="G2160" i="15" s="1"/>
  <c r="F2164" i="15"/>
  <c r="G2164" i="15" s="1"/>
  <c r="F2163" i="15"/>
  <c r="G2163" i="15" s="1"/>
  <c r="F2159" i="15"/>
  <c r="G2159" i="15" s="1"/>
  <c r="F2154" i="15"/>
  <c r="G2154" i="15" s="1"/>
  <c r="F2153" i="15"/>
  <c r="G2153" i="15" s="1"/>
  <c r="B2152" i="15"/>
  <c r="F2152" i="15"/>
  <c r="G2152" i="15" s="1"/>
  <c r="F2147" i="15"/>
  <c r="G2147" i="15" s="1"/>
  <c r="F2146" i="15"/>
  <c r="G2146" i="15" s="1"/>
  <c r="B2145" i="15"/>
  <c r="F2145" i="15"/>
  <c r="G2145" i="15" s="1"/>
  <c r="B2138" i="15"/>
  <c r="F2138" i="15"/>
  <c r="G2138" i="15" s="1"/>
  <c r="F2140" i="15"/>
  <c r="G2140" i="15" s="1"/>
  <c r="F2139" i="15"/>
  <c r="G2139" i="15" s="1"/>
  <c r="F2132" i="15"/>
  <c r="G2132" i="15" s="1"/>
  <c r="F2133" i="15"/>
  <c r="G2133" i="15" s="1"/>
  <c r="F2131" i="15"/>
  <c r="G2131" i="15" s="1"/>
  <c r="F2126" i="15"/>
  <c r="G2126" i="15" s="1"/>
  <c r="F2125" i="15"/>
  <c r="G2125" i="15" s="1"/>
  <c r="B2124" i="15"/>
  <c r="F2124" i="15"/>
  <c r="G2124" i="15" s="1"/>
  <c r="F2119" i="15"/>
  <c r="G2119" i="15" s="1"/>
  <c r="F2118" i="15"/>
  <c r="G2118" i="15" s="1"/>
  <c r="B2117" i="15"/>
  <c r="F2117" i="15"/>
  <c r="G2117" i="15" s="1"/>
  <c r="F2110" i="15"/>
  <c r="G2110" i="15" s="1"/>
  <c r="F2112" i="15"/>
  <c r="G2112" i="15" s="1"/>
  <c r="F2111" i="15"/>
  <c r="G2111" i="15" s="1"/>
  <c r="F2105" i="15"/>
  <c r="G2105" i="15" s="1"/>
  <c r="F2104" i="15"/>
  <c r="G2104" i="15" s="1"/>
  <c r="F2103" i="15"/>
  <c r="G2103" i="15" s="1"/>
  <c r="F2098" i="15"/>
  <c r="G2098" i="15" s="1"/>
  <c r="F2097" i="15"/>
  <c r="G2097" i="15" s="1"/>
  <c r="F2096" i="15"/>
  <c r="G2096" i="15" s="1"/>
  <c r="F2091" i="15"/>
  <c r="G2091" i="15" s="1"/>
  <c r="F2090" i="15"/>
  <c r="G2090" i="15" s="1"/>
  <c r="F2089" i="15"/>
  <c r="G2089" i="15" s="1"/>
  <c r="F2084" i="15"/>
  <c r="G2084" i="15" s="1"/>
  <c r="F2083" i="15"/>
  <c r="G2083" i="15" s="1"/>
  <c r="F2082" i="15"/>
  <c r="G2082" i="15" s="1"/>
  <c r="F1031" i="1" l="1"/>
  <c r="G1031" i="1" s="1"/>
  <c r="I1031" i="1"/>
  <c r="F643" i="1"/>
  <c r="G643" i="1" s="1"/>
  <c r="I643" i="1"/>
  <c r="F1137" i="1"/>
  <c r="G1137" i="1" s="1"/>
  <c r="I1137" i="1"/>
  <c r="G2225" i="15"/>
  <c r="G2217" i="15"/>
  <c r="G2184" i="15"/>
  <c r="G2209" i="15"/>
  <c r="G2195" i="15"/>
  <c r="G2201" i="15" s="1"/>
  <c r="G2185" i="15"/>
  <c r="G2179" i="15"/>
  <c r="G2172" i="15"/>
  <c r="G2165" i="15"/>
  <c r="G2141" i="15"/>
  <c r="G2127" i="15"/>
  <c r="G2155" i="15"/>
  <c r="G2148" i="15"/>
  <c r="G2134" i="15"/>
  <c r="G2120" i="15"/>
  <c r="G2113" i="15"/>
  <c r="G2106" i="15"/>
  <c r="G2099" i="15"/>
  <c r="G2092" i="15"/>
  <c r="G2085" i="15"/>
  <c r="F1038" i="1" l="1"/>
  <c r="G1038" i="1" s="1"/>
  <c r="I1038" i="1"/>
  <c r="F1028" i="1"/>
  <c r="G1028" i="1" s="1"/>
  <c r="I1028" i="1"/>
  <c r="F698" i="1"/>
  <c r="G698" i="1" s="1"/>
  <c r="I698" i="1"/>
  <c r="F663" i="1"/>
  <c r="G663" i="1" s="1"/>
  <c r="I663" i="1"/>
  <c r="F731" i="1"/>
  <c r="G731" i="1" s="1"/>
  <c r="I731" i="1"/>
  <c r="F1037" i="1"/>
  <c r="G1037" i="1" s="1"/>
  <c r="I1037" i="1"/>
  <c r="F730" i="1"/>
  <c r="G730" i="1" s="1"/>
  <c r="I730" i="1"/>
  <c r="F176" i="1"/>
  <c r="G176" i="1" s="1"/>
  <c r="I176" i="1"/>
  <c r="F688" i="1"/>
  <c r="G688" i="1" s="1"/>
  <c r="I688" i="1"/>
  <c r="F697" i="1"/>
  <c r="G697" i="1" s="1"/>
  <c r="I697" i="1"/>
  <c r="H424" i="20"/>
  <c r="I424" i="20" s="1"/>
  <c r="H433" i="20"/>
  <c r="I433" i="20" s="1"/>
  <c r="G2190" i="15"/>
  <c r="F554" i="1" l="1"/>
  <c r="G554" i="1" s="1"/>
  <c r="I554" i="1"/>
  <c r="F175" i="1"/>
  <c r="G175" i="1" s="1"/>
  <c r="I175" i="1"/>
  <c r="F695" i="1"/>
  <c r="G695" i="1" s="1"/>
  <c r="I695" i="1"/>
  <c r="F555" i="1"/>
  <c r="G555" i="1" s="1"/>
  <c r="I555" i="1"/>
  <c r="F552" i="1"/>
  <c r="G552" i="1" s="1"/>
  <c r="I552" i="1"/>
  <c r="H423" i="20"/>
  <c r="I423" i="20" s="1"/>
  <c r="H301" i="20"/>
  <c r="I301" i="20" s="1"/>
  <c r="H422" i="20"/>
  <c r="I422" i="20" s="1"/>
  <c r="F2077" i="15"/>
  <c r="G2077" i="15" s="1"/>
  <c r="F2076" i="15"/>
  <c r="G2076" i="15" s="1"/>
  <c r="F2075" i="15"/>
  <c r="G2075" i="15" s="1"/>
  <c r="E2068" i="15"/>
  <c r="E2069" i="15"/>
  <c r="F2070" i="15"/>
  <c r="G2070" i="15" s="1"/>
  <c r="F2069" i="15"/>
  <c r="B2068" i="15"/>
  <c r="F2068" i="15"/>
  <c r="B2067" i="15"/>
  <c r="F2067" i="15"/>
  <c r="G2067" i="15" s="1"/>
  <c r="E2060" i="15"/>
  <c r="F2062" i="15"/>
  <c r="G2062" i="15" s="1"/>
  <c r="F2061" i="15"/>
  <c r="G2061" i="15" s="1"/>
  <c r="B2060" i="15"/>
  <c r="F2060" i="15"/>
  <c r="B2059" i="15"/>
  <c r="F2059" i="15"/>
  <c r="G2059" i="15" s="1"/>
  <c r="E2052" i="15"/>
  <c r="B2051" i="15"/>
  <c r="F2051" i="15"/>
  <c r="G2051" i="15" s="1"/>
  <c r="B2052" i="15"/>
  <c r="F2052" i="15"/>
  <c r="F2053" i="15"/>
  <c r="G2053" i="15" s="1"/>
  <c r="F2054" i="15"/>
  <c r="G2054" i="15" s="1"/>
  <c r="F2022" i="15"/>
  <c r="G2022" i="15" s="1"/>
  <c r="F2023" i="15"/>
  <c r="G2023" i="15" s="1"/>
  <c r="F2024" i="15"/>
  <c r="G2024" i="15" s="1"/>
  <c r="F2025" i="15"/>
  <c r="G2025" i="15" s="1"/>
  <c r="F2026" i="15"/>
  <c r="G2026" i="15" s="1"/>
  <c r="F556" i="1" l="1"/>
  <c r="G556" i="1" s="1"/>
  <c r="I556" i="1"/>
  <c r="F557" i="1"/>
  <c r="G557" i="1" s="1"/>
  <c r="I557" i="1"/>
  <c r="F558" i="1"/>
  <c r="G558" i="1" s="1"/>
  <c r="I558" i="1"/>
  <c r="G2060" i="15"/>
  <c r="G2063" i="15" s="1"/>
  <c r="G2069" i="15"/>
  <c r="G2078" i="15"/>
  <c r="G2068" i="15"/>
  <c r="G2052" i="15"/>
  <c r="G2055" i="15" s="1"/>
  <c r="G2027" i="15"/>
  <c r="F2043" i="15"/>
  <c r="G2043" i="15" s="1"/>
  <c r="F2044" i="15"/>
  <c r="G2044" i="15" s="1"/>
  <c r="F2042" i="15"/>
  <c r="G2042" i="15" s="1"/>
  <c r="F2041" i="15"/>
  <c r="G2041" i="15" s="1"/>
  <c r="F2040" i="15"/>
  <c r="G2040" i="15" s="1"/>
  <c r="F2046" i="15"/>
  <c r="G2046" i="15" s="1"/>
  <c r="F2045" i="15"/>
  <c r="G2045" i="15" s="1"/>
  <c r="F2035" i="15"/>
  <c r="G2035" i="15" s="1"/>
  <c r="F2034" i="15"/>
  <c r="G2034" i="15" s="1"/>
  <c r="F2033" i="15"/>
  <c r="G2033" i="15" s="1"/>
  <c r="F2032" i="15"/>
  <c r="G2032" i="15" s="1"/>
  <c r="F2031" i="15"/>
  <c r="G2031" i="15" s="1"/>
  <c r="F172" i="1" l="1"/>
  <c r="G172" i="1" s="1"/>
  <c r="I172" i="1"/>
  <c r="F171" i="1"/>
  <c r="G171" i="1" s="1"/>
  <c r="I171" i="1"/>
  <c r="F1070" i="1"/>
  <c r="G1070" i="1" s="1"/>
  <c r="I1070" i="1"/>
  <c r="F1071" i="1"/>
  <c r="G1071" i="1" s="1"/>
  <c r="I1071" i="1"/>
  <c r="F553" i="1"/>
  <c r="G553" i="1" s="1"/>
  <c r="I553" i="1"/>
  <c r="G2071" i="15"/>
  <c r="G2047" i="15"/>
  <c r="G2036" i="15"/>
  <c r="F536" i="1" l="1"/>
  <c r="G536" i="1" s="1"/>
  <c r="I536" i="1"/>
  <c r="F181" i="1"/>
  <c r="G181" i="1" s="1"/>
  <c r="I181" i="1"/>
  <c r="F174" i="1"/>
  <c r="G174" i="1" s="1"/>
  <c r="I174" i="1"/>
  <c r="F182" i="1"/>
  <c r="G182" i="1" s="1"/>
  <c r="I182" i="1"/>
  <c r="F185" i="1"/>
  <c r="G185" i="1" s="1"/>
  <c r="I185" i="1"/>
  <c r="F509" i="1"/>
  <c r="G509" i="1" s="1"/>
  <c r="I509" i="1"/>
  <c r="F2017" i="15"/>
  <c r="G2017" i="15" s="1"/>
  <c r="B2016" i="15"/>
  <c r="F2016" i="15"/>
  <c r="G2016" i="15" s="1"/>
  <c r="F2015" i="15"/>
  <c r="G2015" i="15" s="1"/>
  <c r="B2011" i="15"/>
  <c r="F2011" i="15"/>
  <c r="G2011" i="15" s="1"/>
  <c r="F2004" i="15"/>
  <c r="G2004" i="15" s="1"/>
  <c r="F2006" i="15"/>
  <c r="G2006" i="15" s="1"/>
  <c r="B2005" i="15"/>
  <c r="F2005" i="15"/>
  <c r="G2005" i="15" s="1"/>
  <c r="B2000" i="15"/>
  <c r="F2000" i="15"/>
  <c r="G2000" i="15" s="1"/>
  <c r="F1075" i="1" l="1"/>
  <c r="G1075" i="1" s="1"/>
  <c r="I1075" i="1"/>
  <c r="G2018" i="15"/>
  <c r="G2007" i="15"/>
  <c r="F1073" i="1" l="1"/>
  <c r="G1073" i="1" s="1"/>
  <c r="I1073" i="1"/>
  <c r="F1074" i="1"/>
  <c r="G1074" i="1" s="1"/>
  <c r="I1074" i="1"/>
  <c r="B1995" i="15"/>
  <c r="F1995" i="15"/>
  <c r="G1995" i="15" s="1"/>
  <c r="B1994" i="15"/>
  <c r="F1994" i="15"/>
  <c r="G1994" i="15" s="1"/>
  <c r="B1993" i="15"/>
  <c r="F1993" i="15"/>
  <c r="G1993" i="15" s="1"/>
  <c r="F1986" i="15"/>
  <c r="G1986" i="15" s="1"/>
  <c r="F1988" i="15"/>
  <c r="G1988" i="15" s="1"/>
  <c r="F1987" i="15"/>
  <c r="G1987" i="15" s="1"/>
  <c r="B1083" i="1"/>
  <c r="F1981" i="15"/>
  <c r="G1981" i="15" s="1"/>
  <c r="F1980" i="15"/>
  <c r="G1980" i="15" s="1"/>
  <c r="F1979" i="15"/>
  <c r="G1979" i="15" s="1"/>
  <c r="F1974" i="15"/>
  <c r="G1974" i="15" s="1"/>
  <c r="F1973" i="15"/>
  <c r="G1973" i="15" s="1"/>
  <c r="F1972" i="15"/>
  <c r="G1972" i="15" s="1"/>
  <c r="F1967" i="15"/>
  <c r="G1967" i="15" s="1"/>
  <c r="G1968" i="15" s="1"/>
  <c r="F1962" i="15"/>
  <c r="G1962" i="15" s="1"/>
  <c r="F1079" i="1" l="1"/>
  <c r="G1079" i="1" s="1"/>
  <c r="I1079" i="1"/>
  <c r="G1996" i="15"/>
  <c r="G1989" i="15"/>
  <c r="G1982" i="15"/>
  <c r="G1975" i="15"/>
  <c r="G1963" i="15"/>
  <c r="F1081" i="1" l="1"/>
  <c r="G1081" i="1" s="1"/>
  <c r="I1081" i="1"/>
  <c r="F1078" i="1"/>
  <c r="G1078" i="1" s="1"/>
  <c r="I1078" i="1"/>
  <c r="F1082" i="1"/>
  <c r="G1082" i="1" s="1"/>
  <c r="I1082" i="1"/>
  <c r="F1083" i="1"/>
  <c r="G1083" i="1" s="1"/>
  <c r="I1083" i="1"/>
  <c r="F1076" i="1"/>
  <c r="G1076" i="1" s="1"/>
  <c r="I1076" i="1"/>
  <c r="F1955" i="15"/>
  <c r="G1955" i="15" s="1"/>
  <c r="F1954" i="15"/>
  <c r="G1954" i="15" s="1"/>
  <c r="F1953" i="15"/>
  <c r="G1953" i="15" s="1"/>
  <c r="F1956" i="15"/>
  <c r="G1956" i="15" s="1"/>
  <c r="F1957" i="15"/>
  <c r="G1957" i="15" s="1"/>
  <c r="G1958" i="15" l="1"/>
  <c r="F1948" i="15"/>
  <c r="G1948" i="15" s="1"/>
  <c r="F1947" i="15"/>
  <c r="G1947" i="15" s="1"/>
  <c r="B1946" i="15"/>
  <c r="F1946" i="15"/>
  <c r="G1946" i="15" s="1"/>
  <c r="F1941" i="15"/>
  <c r="G1941" i="15" s="1"/>
  <c r="F1940" i="15"/>
  <c r="G1940" i="15" s="1"/>
  <c r="B1939" i="15"/>
  <c r="F1939" i="15"/>
  <c r="G1939" i="15" s="1"/>
  <c r="F1934" i="15"/>
  <c r="G1934" i="15" s="1"/>
  <c r="F1933" i="15"/>
  <c r="G1933" i="15" s="1"/>
  <c r="B1932" i="15"/>
  <c r="F1932" i="15"/>
  <c r="G1932" i="15" s="1"/>
  <c r="F1927" i="15"/>
  <c r="G1927" i="15" s="1"/>
  <c r="F1926" i="15"/>
  <c r="G1926" i="15" s="1"/>
  <c r="F1925" i="15"/>
  <c r="G1925" i="15" s="1"/>
  <c r="B1918" i="15"/>
  <c r="F1918" i="15"/>
  <c r="G1918" i="15" s="1"/>
  <c r="F1920" i="15"/>
  <c r="G1920" i="15" s="1"/>
  <c r="F1919" i="15"/>
  <c r="G1919" i="15" s="1"/>
  <c r="F573" i="1" l="1"/>
  <c r="G573" i="1" s="1"/>
  <c r="I573" i="1"/>
  <c r="F575" i="1"/>
  <c r="G575" i="1" s="1"/>
  <c r="I575" i="1"/>
  <c r="F235" i="1"/>
  <c r="G235" i="1" s="1"/>
  <c r="I235" i="1"/>
  <c r="G1928" i="15"/>
  <c r="G1949" i="15"/>
  <c r="G1942" i="15"/>
  <c r="G1935" i="15"/>
  <c r="G1921" i="15"/>
  <c r="F574" i="1" l="1"/>
  <c r="G574" i="1" s="1"/>
  <c r="I574" i="1"/>
  <c r="F236" i="1"/>
  <c r="G236" i="1" s="1"/>
  <c r="I236" i="1"/>
  <c r="H299" i="20"/>
  <c r="I299" i="20" s="1"/>
  <c r="F1913" i="15"/>
  <c r="G1913" i="15" s="1"/>
  <c r="F1912" i="15"/>
  <c r="G1912" i="15" s="1"/>
  <c r="F1911" i="15"/>
  <c r="G1911" i="15" s="1"/>
  <c r="F1906" i="15"/>
  <c r="G1906" i="15" s="1"/>
  <c r="F1905" i="15"/>
  <c r="G1905" i="15" s="1"/>
  <c r="B1904" i="15"/>
  <c r="F1904" i="15"/>
  <c r="G1904" i="15" s="1"/>
  <c r="B1035" i="1"/>
  <c r="F1899" i="15"/>
  <c r="G1899" i="15" s="1"/>
  <c r="F1894" i="15"/>
  <c r="G1894" i="15" s="1"/>
  <c r="F1893" i="15"/>
  <c r="G1893" i="15" s="1"/>
  <c r="B1892" i="15"/>
  <c r="F1892" i="15"/>
  <c r="G1892" i="15" s="1"/>
  <c r="F1887" i="15"/>
  <c r="G1887" i="15" s="1"/>
  <c r="F1886" i="15"/>
  <c r="G1886" i="15" s="1"/>
  <c r="F1885" i="15"/>
  <c r="G1885" i="15" s="1"/>
  <c r="F724" i="1" l="1"/>
  <c r="G724" i="1" s="1"/>
  <c r="I724" i="1"/>
  <c r="F677" i="1"/>
  <c r="G677" i="1" s="1"/>
  <c r="I677" i="1"/>
  <c r="F679" i="1"/>
  <c r="G679" i="1" s="1"/>
  <c r="I679" i="1"/>
  <c r="F726" i="1"/>
  <c r="G726" i="1" s="1"/>
  <c r="I726" i="1"/>
  <c r="F678" i="1"/>
  <c r="G678" i="1" s="1"/>
  <c r="I678" i="1"/>
  <c r="F725" i="1"/>
  <c r="G725" i="1" s="1"/>
  <c r="I725" i="1"/>
  <c r="F569" i="1"/>
  <c r="G569" i="1" s="1"/>
  <c r="I569" i="1"/>
  <c r="H380" i="20"/>
  <c r="I380" i="20" s="1"/>
  <c r="H298" i="20"/>
  <c r="I298" i="20" s="1"/>
  <c r="H414" i="20"/>
  <c r="I414" i="20" s="1"/>
  <c r="H355" i="20"/>
  <c r="I355" i="20" s="1"/>
  <c r="G1914" i="15"/>
  <c r="G1907" i="15"/>
  <c r="G1900" i="15"/>
  <c r="G1895" i="15"/>
  <c r="G1888" i="15"/>
  <c r="F681" i="1" l="1"/>
  <c r="G681" i="1" s="1"/>
  <c r="I681" i="1"/>
  <c r="F1099" i="1"/>
  <c r="G1099" i="1" s="1"/>
  <c r="I1099" i="1"/>
  <c r="F612" i="1"/>
  <c r="G612" i="1" s="1"/>
  <c r="I612" i="1"/>
  <c r="F664" i="1"/>
  <c r="G664" i="1" s="1"/>
  <c r="I664" i="1"/>
  <c r="F1875" i="15"/>
  <c r="G1875" i="15" s="1"/>
  <c r="G1876" i="15" s="1"/>
  <c r="F1029" i="1" l="1"/>
  <c r="G1029" i="1" s="1"/>
  <c r="I1029" i="1"/>
  <c r="F1117" i="1"/>
  <c r="G1117" i="1" s="1"/>
  <c r="I1117" i="1"/>
  <c r="F1030" i="1"/>
  <c r="G1030" i="1" s="1"/>
  <c r="I1030" i="1"/>
  <c r="F1025" i="1"/>
  <c r="G1025" i="1" s="1"/>
  <c r="I1025" i="1"/>
  <c r="D232" i="1"/>
  <c r="F1178" i="1" s="1"/>
  <c r="E1178" i="1" s="1"/>
  <c r="F791" i="1" l="1"/>
  <c r="G791" i="1" s="1"/>
  <c r="I791" i="1"/>
  <c r="F776" i="1"/>
  <c r="G776" i="1" s="1"/>
  <c r="I776" i="1"/>
  <c r="F811" i="1"/>
  <c r="G811" i="1" s="1"/>
  <c r="I811" i="1"/>
  <c r="F820" i="1"/>
  <c r="G820" i="1" s="1"/>
  <c r="I820" i="1"/>
  <c r="F835" i="1"/>
  <c r="G835" i="1" s="1"/>
  <c r="I835" i="1"/>
  <c r="F847" i="1"/>
  <c r="G847" i="1" s="1"/>
  <c r="I847" i="1"/>
  <c r="F857" i="1"/>
  <c r="G857" i="1" s="1"/>
  <c r="I857" i="1"/>
  <c r="F861" i="1"/>
  <c r="G861" i="1" s="1"/>
  <c r="I861" i="1"/>
  <c r="F874" i="1"/>
  <c r="G874" i="1" s="1"/>
  <c r="I874" i="1"/>
  <c r="F882" i="1"/>
  <c r="G882" i="1" s="1"/>
  <c r="I882" i="1"/>
  <c r="F892" i="1"/>
  <c r="G892" i="1" s="1"/>
  <c r="I892" i="1"/>
  <c r="F868" i="1"/>
  <c r="G868" i="1" s="1"/>
  <c r="I868" i="1"/>
  <c r="F913" i="1"/>
  <c r="G913" i="1" s="1"/>
  <c r="I913" i="1"/>
  <c r="F927" i="1"/>
  <c r="G927" i="1" s="1"/>
  <c r="I927" i="1"/>
  <c r="F928" i="1"/>
  <c r="G928" i="1" s="1"/>
  <c r="I928" i="1"/>
  <c r="F935" i="1"/>
  <c r="G935" i="1" s="1"/>
  <c r="I935" i="1"/>
  <c r="F959" i="1"/>
  <c r="G959" i="1" s="1"/>
  <c r="I959" i="1"/>
  <c r="F963" i="1"/>
  <c r="G963" i="1" s="1"/>
  <c r="I963" i="1"/>
  <c r="F991" i="1"/>
  <c r="G991" i="1" s="1"/>
  <c r="I991" i="1"/>
  <c r="F982" i="1"/>
  <c r="G982" i="1" s="1"/>
  <c r="I982" i="1"/>
  <c r="F781" i="1"/>
  <c r="G781" i="1" s="1"/>
  <c r="I781" i="1"/>
  <c r="F815" i="1"/>
  <c r="G815" i="1" s="1"/>
  <c r="I815" i="1"/>
  <c r="F831" i="1"/>
  <c r="G831" i="1" s="1"/>
  <c r="I831" i="1"/>
  <c r="F846" i="1"/>
  <c r="G846" i="1" s="1"/>
  <c r="I846" i="1"/>
  <c r="F854" i="1"/>
  <c r="G854" i="1" s="1"/>
  <c r="I854" i="1"/>
  <c r="F862" i="1"/>
  <c r="G862" i="1" s="1"/>
  <c r="I862" i="1"/>
  <c r="F875" i="1"/>
  <c r="G875" i="1" s="1"/>
  <c r="I875" i="1"/>
  <c r="F883" i="1"/>
  <c r="G883" i="1" s="1"/>
  <c r="I883" i="1"/>
  <c r="F893" i="1"/>
  <c r="G893" i="1" s="1"/>
  <c r="I893" i="1"/>
  <c r="F897" i="1"/>
  <c r="G897" i="1" s="1"/>
  <c r="I897" i="1"/>
  <c r="F903" i="1"/>
  <c r="G903" i="1" s="1"/>
  <c r="I903" i="1"/>
  <c r="F914" i="1"/>
  <c r="G914" i="1" s="1"/>
  <c r="I914" i="1"/>
  <c r="F919" i="1"/>
  <c r="G919" i="1" s="1"/>
  <c r="I919" i="1"/>
  <c r="F933" i="1"/>
  <c r="G933" i="1" s="1"/>
  <c r="I933" i="1"/>
  <c r="F942" i="1"/>
  <c r="G942" i="1" s="1"/>
  <c r="I942" i="1"/>
  <c r="F960" i="1"/>
  <c r="G960" i="1" s="1"/>
  <c r="I960" i="1"/>
  <c r="F968" i="1"/>
  <c r="G968" i="1" s="1"/>
  <c r="I968" i="1"/>
  <c r="F999" i="1"/>
  <c r="G999" i="1" s="1"/>
  <c r="I999" i="1"/>
  <c r="F984" i="1"/>
  <c r="G984" i="1" s="1"/>
  <c r="I984" i="1"/>
  <c r="F983" i="1"/>
  <c r="G983" i="1" s="1"/>
  <c r="I983" i="1"/>
  <c r="F768" i="1"/>
  <c r="G768" i="1" s="1"/>
  <c r="I768" i="1"/>
  <c r="F794" i="1"/>
  <c r="G794" i="1" s="1"/>
  <c r="I794" i="1"/>
  <c r="F770" i="1"/>
  <c r="G770" i="1" s="1"/>
  <c r="I770" i="1"/>
  <c r="F793" i="1"/>
  <c r="G793" i="1" s="1"/>
  <c r="I793" i="1"/>
  <c r="F805" i="1"/>
  <c r="G805" i="1" s="1"/>
  <c r="I805" i="1"/>
  <c r="F816" i="1"/>
  <c r="G816" i="1" s="1"/>
  <c r="I816" i="1"/>
  <c r="F822" i="1"/>
  <c r="G822" i="1" s="1"/>
  <c r="I822" i="1"/>
  <c r="F832" i="1"/>
  <c r="G832" i="1" s="1"/>
  <c r="I832" i="1"/>
  <c r="F845" i="1"/>
  <c r="G845" i="1" s="1"/>
  <c r="I845" i="1"/>
  <c r="F855" i="1"/>
  <c r="G855" i="1" s="1"/>
  <c r="I855" i="1"/>
  <c r="F863" i="1"/>
  <c r="G863" i="1" s="1"/>
  <c r="I863" i="1"/>
  <c r="F877" i="1"/>
  <c r="G877" i="1" s="1"/>
  <c r="I877" i="1"/>
  <c r="F886" i="1"/>
  <c r="G886" i="1" s="1"/>
  <c r="I886" i="1"/>
  <c r="F889" i="1"/>
  <c r="G889" i="1" s="1"/>
  <c r="I889" i="1"/>
  <c r="F898" i="1"/>
  <c r="G898" i="1" s="1"/>
  <c r="I898" i="1"/>
  <c r="F904" i="1"/>
  <c r="G904" i="1" s="1"/>
  <c r="I904" i="1"/>
  <c r="F915" i="1"/>
  <c r="G915" i="1" s="1"/>
  <c r="I915" i="1"/>
  <c r="F929" i="1"/>
  <c r="G929" i="1" s="1"/>
  <c r="I929" i="1"/>
  <c r="F922" i="1"/>
  <c r="G922" i="1" s="1"/>
  <c r="I922" i="1"/>
  <c r="F943" i="1"/>
  <c r="G943" i="1" s="1"/>
  <c r="I943" i="1"/>
  <c r="F947" i="1"/>
  <c r="G947" i="1" s="1"/>
  <c r="I947" i="1"/>
  <c r="F969" i="1"/>
  <c r="G969" i="1" s="1"/>
  <c r="I969" i="1"/>
  <c r="F998" i="1"/>
  <c r="G998" i="1" s="1"/>
  <c r="I998" i="1"/>
  <c r="F978" i="1"/>
  <c r="G978" i="1" s="1"/>
  <c r="I978" i="1"/>
  <c r="F990" i="1"/>
  <c r="G990" i="1" s="1"/>
  <c r="I990" i="1"/>
  <c r="F769" i="1"/>
  <c r="G769" i="1" s="1"/>
  <c r="I769" i="1"/>
  <c r="F766" i="1"/>
  <c r="G766" i="1" s="1"/>
  <c r="I766" i="1"/>
  <c r="F821" i="1"/>
  <c r="G821" i="1" s="1"/>
  <c r="I821" i="1"/>
  <c r="F782" i="1"/>
  <c r="G782" i="1" s="1"/>
  <c r="I782" i="1"/>
  <c r="F789" i="1"/>
  <c r="G789" i="1" s="1"/>
  <c r="I789" i="1"/>
  <c r="F773" i="1"/>
  <c r="G773" i="1" s="1"/>
  <c r="I773" i="1"/>
  <c r="F787" i="1"/>
  <c r="G787" i="1" s="1"/>
  <c r="I787" i="1"/>
  <c r="F799" i="1"/>
  <c r="G799" i="1" s="1"/>
  <c r="I799" i="1"/>
  <c r="F801" i="1"/>
  <c r="G801" i="1" s="1"/>
  <c r="I801" i="1"/>
  <c r="F807" i="1"/>
  <c r="G807" i="1" s="1"/>
  <c r="I807" i="1"/>
  <c r="F817" i="1"/>
  <c r="G817" i="1" s="1"/>
  <c r="I817" i="1"/>
  <c r="F823" i="1"/>
  <c r="G823" i="1" s="1"/>
  <c r="I823" i="1"/>
  <c r="F833" i="1"/>
  <c r="G833" i="1" s="1"/>
  <c r="I833" i="1"/>
  <c r="F844" i="1"/>
  <c r="G844" i="1" s="1"/>
  <c r="I844" i="1"/>
  <c r="F856" i="1"/>
  <c r="G856" i="1" s="1"/>
  <c r="I856" i="1"/>
  <c r="F864" i="1"/>
  <c r="G864" i="1" s="1"/>
  <c r="I864" i="1"/>
  <c r="F876" i="1"/>
  <c r="G876" i="1" s="1"/>
  <c r="I876" i="1"/>
  <c r="F890" i="1"/>
  <c r="G890" i="1" s="1"/>
  <c r="I890" i="1"/>
  <c r="F899" i="1"/>
  <c r="G899" i="1" s="1"/>
  <c r="I899" i="1"/>
  <c r="F920" i="1"/>
  <c r="G920" i="1" s="1"/>
  <c r="I920" i="1"/>
  <c r="F907" i="1"/>
  <c r="G907" i="1" s="1"/>
  <c r="I907" i="1"/>
  <c r="F930" i="1"/>
  <c r="G930" i="1" s="1"/>
  <c r="I930" i="1"/>
  <c r="F945" i="1"/>
  <c r="G945" i="1" s="1"/>
  <c r="I945" i="1"/>
  <c r="F944" i="1"/>
  <c r="G944" i="1" s="1"/>
  <c r="I944" i="1"/>
  <c r="F962" i="1"/>
  <c r="G962" i="1" s="1"/>
  <c r="I962" i="1"/>
  <c r="F970" i="1"/>
  <c r="G970" i="1" s="1"/>
  <c r="I970" i="1"/>
  <c r="F997" i="1"/>
  <c r="G997" i="1" s="1"/>
  <c r="I997" i="1"/>
  <c r="F979" i="1"/>
  <c r="G979" i="1" s="1"/>
  <c r="I979" i="1"/>
  <c r="F975" i="1"/>
  <c r="G975" i="1" s="1"/>
  <c r="I975" i="1"/>
  <c r="F780" i="1"/>
  <c r="G780" i="1" s="1"/>
  <c r="I780" i="1"/>
  <c r="F792" i="1"/>
  <c r="G792" i="1" s="1"/>
  <c r="I792" i="1"/>
  <c r="F771" i="1"/>
  <c r="G771" i="1" s="1"/>
  <c r="I771" i="1"/>
  <c r="F783" i="1"/>
  <c r="G783" i="1" s="1"/>
  <c r="I783" i="1"/>
  <c r="F795" i="1"/>
  <c r="G795" i="1" s="1"/>
  <c r="I795" i="1"/>
  <c r="F803" i="1"/>
  <c r="G803" i="1" s="1"/>
  <c r="I803" i="1"/>
  <c r="F813" i="1"/>
  <c r="G813" i="1" s="1"/>
  <c r="I813" i="1"/>
  <c r="F825" i="1"/>
  <c r="G825" i="1" s="1"/>
  <c r="I825" i="1"/>
  <c r="F834" i="1"/>
  <c r="G834" i="1" s="1"/>
  <c r="I834" i="1"/>
  <c r="F843" i="1"/>
  <c r="G843" i="1" s="1"/>
  <c r="I843" i="1"/>
  <c r="F837" i="1"/>
  <c r="G837" i="1" s="1"/>
  <c r="I837" i="1"/>
  <c r="F865" i="1"/>
  <c r="G865" i="1" s="1"/>
  <c r="I865" i="1"/>
  <c r="F887" i="1"/>
  <c r="G887" i="1" s="1"/>
  <c r="I887" i="1"/>
  <c r="F908" i="1"/>
  <c r="G908" i="1" s="1"/>
  <c r="I908" i="1"/>
  <c r="F905" i="1"/>
  <c r="G905" i="1" s="1"/>
  <c r="I905" i="1"/>
  <c r="F912" i="1"/>
  <c r="G912" i="1" s="1"/>
  <c r="I912" i="1"/>
  <c r="F940" i="1"/>
  <c r="G940" i="1" s="1"/>
  <c r="I940" i="1"/>
  <c r="F967" i="1"/>
  <c r="G967" i="1" s="1"/>
  <c r="I967" i="1"/>
  <c r="F996" i="1"/>
  <c r="G996" i="1" s="1"/>
  <c r="I996" i="1"/>
  <c r="F989" i="1"/>
  <c r="G989" i="1" s="1"/>
  <c r="I989" i="1"/>
  <c r="F784" i="1"/>
  <c r="G784" i="1" s="1"/>
  <c r="I784" i="1"/>
  <c r="F809" i="1"/>
  <c r="G809" i="1" s="1"/>
  <c r="I809" i="1"/>
  <c r="F828" i="1"/>
  <c r="G828" i="1" s="1"/>
  <c r="I828" i="1"/>
  <c r="F851" i="1"/>
  <c r="G851" i="1" s="1"/>
  <c r="I851" i="1"/>
  <c r="F849" i="1"/>
  <c r="G849" i="1" s="1"/>
  <c r="I849" i="1"/>
  <c r="F870" i="1"/>
  <c r="G870" i="1" s="1"/>
  <c r="I870" i="1"/>
  <c r="F871" i="1"/>
  <c r="G871" i="1" s="1"/>
  <c r="I871" i="1"/>
  <c r="F884" i="1"/>
  <c r="G884" i="1" s="1"/>
  <c r="I884" i="1"/>
  <c r="F888" i="1"/>
  <c r="G888" i="1" s="1"/>
  <c r="I888" i="1"/>
  <c r="F895" i="1"/>
  <c r="G895" i="1" s="1"/>
  <c r="I895" i="1"/>
  <c r="F906" i="1"/>
  <c r="G906" i="1" s="1"/>
  <c r="I906" i="1"/>
  <c r="F916" i="1"/>
  <c r="G916" i="1" s="1"/>
  <c r="I916" i="1"/>
  <c r="F924" i="1"/>
  <c r="G924" i="1" s="1"/>
  <c r="I924" i="1"/>
  <c r="F931" i="1"/>
  <c r="G931" i="1" s="1"/>
  <c r="I931" i="1"/>
  <c r="F939" i="1"/>
  <c r="G939" i="1" s="1"/>
  <c r="I939" i="1"/>
  <c r="F941" i="1"/>
  <c r="G941" i="1" s="1"/>
  <c r="I941" i="1"/>
  <c r="F965" i="1"/>
  <c r="G965" i="1" s="1"/>
  <c r="I965" i="1"/>
  <c r="F971" i="1"/>
  <c r="G971" i="1" s="1"/>
  <c r="I971" i="1"/>
  <c r="F976" i="1"/>
  <c r="G976" i="1" s="1"/>
  <c r="I976" i="1"/>
  <c r="F974" i="1"/>
  <c r="G974" i="1" s="1"/>
  <c r="I974" i="1"/>
  <c r="F772" i="1"/>
  <c r="G772" i="1" s="1"/>
  <c r="I772" i="1"/>
  <c r="F796" i="1"/>
  <c r="G796" i="1" s="1"/>
  <c r="I796" i="1"/>
  <c r="F818" i="1"/>
  <c r="G818" i="1" s="1"/>
  <c r="I818" i="1"/>
  <c r="F797" i="1"/>
  <c r="G797" i="1" s="1"/>
  <c r="I797" i="1"/>
  <c r="F806" i="1"/>
  <c r="G806" i="1" s="1"/>
  <c r="I806" i="1"/>
  <c r="F819" i="1"/>
  <c r="G819" i="1" s="1"/>
  <c r="I819" i="1"/>
  <c r="F829" i="1"/>
  <c r="G829" i="1" s="1"/>
  <c r="I829" i="1"/>
  <c r="F840" i="1"/>
  <c r="G840" i="1" s="1"/>
  <c r="I840" i="1"/>
  <c r="F852" i="1"/>
  <c r="G852" i="1" s="1"/>
  <c r="I852" i="1"/>
  <c r="F859" i="1"/>
  <c r="G859" i="1" s="1"/>
  <c r="I859" i="1"/>
  <c r="F878" i="1"/>
  <c r="G878" i="1" s="1"/>
  <c r="I878" i="1"/>
  <c r="F872" i="1"/>
  <c r="G872" i="1" s="1"/>
  <c r="I872" i="1"/>
  <c r="F885" i="1"/>
  <c r="G885" i="1" s="1"/>
  <c r="I885" i="1"/>
  <c r="F910" i="1"/>
  <c r="G910" i="1" s="1"/>
  <c r="I910" i="1"/>
  <c r="F900" i="1"/>
  <c r="G900" i="1" s="1"/>
  <c r="I900" i="1"/>
  <c r="F917" i="1"/>
  <c r="G917" i="1" s="1"/>
  <c r="I917" i="1"/>
  <c r="F925" i="1"/>
  <c r="G925" i="1" s="1"/>
  <c r="I925" i="1"/>
  <c r="F932" i="1"/>
  <c r="G932" i="1" s="1"/>
  <c r="I932" i="1"/>
  <c r="F938" i="1"/>
  <c r="G938" i="1" s="1"/>
  <c r="I938" i="1"/>
  <c r="F949" i="1"/>
  <c r="G949" i="1" s="1"/>
  <c r="I949" i="1"/>
  <c r="F972" i="1"/>
  <c r="G972" i="1" s="1"/>
  <c r="I972" i="1"/>
  <c r="F993" i="1"/>
  <c r="G993" i="1" s="1"/>
  <c r="I993" i="1"/>
  <c r="F981" i="1"/>
  <c r="G981" i="1" s="1"/>
  <c r="I981" i="1"/>
  <c r="F842" i="1"/>
  <c r="G842" i="1" s="1"/>
  <c r="I842" i="1"/>
  <c r="F804" i="1"/>
  <c r="G804" i="1" s="1"/>
  <c r="I804" i="1"/>
  <c r="F774" i="1"/>
  <c r="G774" i="1" s="1"/>
  <c r="I774" i="1"/>
  <c r="F785" i="1"/>
  <c r="G785" i="1" s="1"/>
  <c r="I785" i="1"/>
  <c r="F779" i="1"/>
  <c r="G779" i="1" s="1"/>
  <c r="I779" i="1"/>
  <c r="F786" i="1"/>
  <c r="G786" i="1" s="1"/>
  <c r="I786" i="1"/>
  <c r="F798" i="1"/>
  <c r="G798" i="1" s="1"/>
  <c r="I798" i="1"/>
  <c r="F808" i="1"/>
  <c r="G808" i="1" s="1"/>
  <c r="I808" i="1"/>
  <c r="F810" i="1"/>
  <c r="G810" i="1" s="1"/>
  <c r="I810" i="1"/>
  <c r="F830" i="1"/>
  <c r="G830" i="1" s="1"/>
  <c r="I830" i="1"/>
  <c r="F841" i="1"/>
  <c r="G841" i="1" s="1"/>
  <c r="I841" i="1"/>
  <c r="F853" i="1"/>
  <c r="G853" i="1" s="1"/>
  <c r="I853" i="1"/>
  <c r="F866" i="1"/>
  <c r="G866" i="1" s="1"/>
  <c r="I866" i="1"/>
  <c r="F873" i="1"/>
  <c r="G873" i="1" s="1"/>
  <c r="I873" i="1"/>
  <c r="F891" i="1"/>
  <c r="G891" i="1" s="1"/>
  <c r="I891" i="1"/>
  <c r="F880" i="1"/>
  <c r="G880" i="1" s="1"/>
  <c r="I880" i="1"/>
  <c r="F902" i="1"/>
  <c r="G902" i="1" s="1"/>
  <c r="I902" i="1"/>
  <c r="F901" i="1"/>
  <c r="G901" i="1" s="1"/>
  <c r="I901" i="1"/>
  <c r="F918" i="1"/>
  <c r="G918" i="1" s="1"/>
  <c r="I918" i="1"/>
  <c r="F926" i="1"/>
  <c r="G926" i="1" s="1"/>
  <c r="I926" i="1"/>
  <c r="F937" i="1"/>
  <c r="G937" i="1" s="1"/>
  <c r="I937" i="1"/>
  <c r="F950" i="1"/>
  <c r="G950" i="1" s="1"/>
  <c r="I950" i="1"/>
  <c r="F964" i="1"/>
  <c r="G964" i="1" s="1"/>
  <c r="I964" i="1"/>
  <c r="F958" i="1"/>
  <c r="G958" i="1" s="1"/>
  <c r="I958" i="1"/>
  <c r="F994" i="1"/>
  <c r="G994" i="1" s="1"/>
  <c r="I994" i="1"/>
  <c r="D195" i="1"/>
  <c r="F1177" i="1" s="1"/>
  <c r="E1177" i="1" s="1"/>
  <c r="F1870" i="15" l="1"/>
  <c r="G1870" i="15" s="1"/>
  <c r="G1871" i="15" s="1"/>
  <c r="F1865" i="15"/>
  <c r="G1865" i="15" s="1"/>
  <c r="G1866" i="15" s="1"/>
  <c r="F1860" i="15"/>
  <c r="G1860" i="15" s="1"/>
  <c r="F1859" i="15"/>
  <c r="G1859" i="15" s="1"/>
  <c r="F1858" i="15"/>
  <c r="G1858" i="15" s="1"/>
  <c r="F1857" i="15"/>
  <c r="G1857" i="15" s="1"/>
  <c r="F1856" i="15"/>
  <c r="G1856" i="15" s="1"/>
  <c r="F1851" i="15"/>
  <c r="G1851" i="15" s="1"/>
  <c r="B1843" i="15"/>
  <c r="F1843" i="15"/>
  <c r="G1843" i="15" s="1"/>
  <c r="F1844" i="15"/>
  <c r="G1844" i="15" s="1"/>
  <c r="F1846" i="15"/>
  <c r="G1846" i="15" s="1"/>
  <c r="F1845" i="15"/>
  <c r="G1845" i="15" s="1"/>
  <c r="F1837" i="15"/>
  <c r="G1837" i="15" s="1"/>
  <c r="F1836" i="15"/>
  <c r="G1836" i="15" s="1"/>
  <c r="F1838" i="15"/>
  <c r="G1838" i="15" s="1"/>
  <c r="D239" i="1"/>
  <c r="B239" i="1"/>
  <c r="F1828" i="15"/>
  <c r="G1828" i="15" s="1"/>
  <c r="B1827" i="15"/>
  <c r="F1827" i="15"/>
  <c r="G1827" i="15" s="1"/>
  <c r="F1829" i="15"/>
  <c r="G1829" i="15" s="1"/>
  <c r="F1831" i="15"/>
  <c r="G1831" i="15" s="1"/>
  <c r="F1830" i="15"/>
  <c r="G1830" i="15" s="1"/>
  <c r="F762" i="1" l="1"/>
  <c r="G762" i="1" s="1"/>
  <c r="I762" i="1"/>
  <c r="F708" i="1"/>
  <c r="G708" i="1" s="1"/>
  <c r="I708" i="1"/>
  <c r="F699" i="1"/>
  <c r="G699" i="1" s="1"/>
  <c r="I699" i="1"/>
  <c r="F218" i="1"/>
  <c r="G218" i="1" s="1"/>
  <c r="I218" i="1"/>
  <c r="F709" i="1"/>
  <c r="G709" i="1" s="1"/>
  <c r="I709" i="1"/>
  <c r="F435" i="1"/>
  <c r="G435" i="1" s="1"/>
  <c r="I435" i="1"/>
  <c r="F1138" i="1"/>
  <c r="G1138" i="1" s="1"/>
  <c r="I1138" i="1"/>
  <c r="F692" i="1"/>
  <c r="G692" i="1" s="1"/>
  <c r="I692" i="1"/>
  <c r="G1861" i="15"/>
  <c r="G1852" i="15"/>
  <c r="G1847" i="15"/>
  <c r="G1839" i="15"/>
  <c r="G1832" i="15"/>
  <c r="F239" i="1" l="1"/>
  <c r="G239" i="1" s="1"/>
  <c r="I239" i="1"/>
  <c r="F220" i="1"/>
  <c r="G220" i="1" s="1"/>
  <c r="I220" i="1"/>
  <c r="F228" i="1"/>
  <c r="G228" i="1" s="1"/>
  <c r="I228" i="1"/>
  <c r="F95" i="1"/>
  <c r="G95" i="1" s="1"/>
  <c r="I95" i="1"/>
  <c r="F1142" i="1"/>
  <c r="G1142" i="1" s="1"/>
  <c r="I1142" i="1"/>
  <c r="F1139" i="1"/>
  <c r="G1139" i="1" s="1"/>
  <c r="I1139" i="1"/>
  <c r="F248" i="1"/>
  <c r="G248" i="1" s="1"/>
  <c r="I248" i="1"/>
  <c r="F1141" i="1" l="1"/>
  <c r="G1141" i="1" s="1"/>
  <c r="I1141" i="1"/>
  <c r="F1140" i="1"/>
  <c r="G1140" i="1" s="1"/>
  <c r="I1140" i="1"/>
  <c r="F96" i="1"/>
  <c r="G96" i="1" s="1"/>
  <c r="I96" i="1"/>
  <c r="D25" i="1"/>
  <c r="D579" i="1"/>
  <c r="F669" i="1" l="1"/>
  <c r="G669" i="1" s="1"/>
  <c r="I669" i="1"/>
  <c r="F1011" i="1"/>
  <c r="G1011" i="1" s="1"/>
  <c r="I1011" i="1"/>
  <c r="F704" i="1"/>
  <c r="G704" i="1" s="1"/>
  <c r="I704" i="1"/>
  <c r="F740" i="1"/>
  <c r="G740" i="1" s="1"/>
  <c r="I740" i="1"/>
  <c r="F750" i="1"/>
  <c r="G750" i="1" s="1"/>
  <c r="I750" i="1"/>
  <c r="F758" i="1"/>
  <c r="G758" i="1" s="1"/>
  <c r="I758" i="1"/>
  <c r="F670" i="1"/>
  <c r="G670" i="1" s="1"/>
  <c r="I670" i="1"/>
  <c r="F759" i="1"/>
  <c r="G759" i="1" s="1"/>
  <c r="I759" i="1"/>
  <c r="F1012" i="1"/>
  <c r="G1012" i="1" s="1"/>
  <c r="I1012" i="1"/>
  <c r="F1023" i="1"/>
  <c r="G1023" i="1" s="1"/>
  <c r="I1023" i="1"/>
  <c r="F1013" i="1"/>
  <c r="G1013" i="1" s="1"/>
  <c r="I1013" i="1"/>
  <c r="F706" i="1"/>
  <c r="G706" i="1" s="1"/>
  <c r="I706" i="1"/>
  <c r="F742" i="1"/>
  <c r="G742" i="1" s="1"/>
  <c r="I742" i="1"/>
  <c r="F752" i="1"/>
  <c r="G752" i="1" s="1"/>
  <c r="I752" i="1"/>
  <c r="F502" i="1"/>
  <c r="G502" i="1" s="1"/>
  <c r="I502" i="1"/>
  <c r="F503" i="1"/>
  <c r="G503" i="1" s="1"/>
  <c r="I503" i="1"/>
  <c r="F1014" i="1"/>
  <c r="G1014" i="1" s="1"/>
  <c r="I1014" i="1"/>
  <c r="F711" i="1"/>
  <c r="G711" i="1" s="1"/>
  <c r="I711" i="1"/>
  <c r="F743" i="1"/>
  <c r="G743" i="1" s="1"/>
  <c r="I743" i="1"/>
  <c r="F753" i="1"/>
  <c r="G753" i="1" s="1"/>
  <c r="I753" i="1"/>
  <c r="F1021" i="1"/>
  <c r="G1021" i="1" s="1"/>
  <c r="I1021" i="1"/>
  <c r="F751" i="1"/>
  <c r="G751" i="1" s="1"/>
  <c r="I751" i="1"/>
  <c r="F1006" i="1"/>
  <c r="G1006" i="1" s="1"/>
  <c r="I1006" i="1"/>
  <c r="F712" i="1"/>
  <c r="G712" i="1" s="1"/>
  <c r="I712" i="1"/>
  <c r="F744" i="1"/>
  <c r="G744" i="1" s="1"/>
  <c r="I744" i="1"/>
  <c r="F754" i="1"/>
  <c r="G754" i="1" s="1"/>
  <c r="I754" i="1"/>
  <c r="F1022" i="1"/>
  <c r="G1022" i="1" s="1"/>
  <c r="I1022" i="1"/>
  <c r="F1024" i="1"/>
  <c r="G1024" i="1" s="1"/>
  <c r="I1024" i="1"/>
  <c r="F1007" i="1"/>
  <c r="G1007" i="1" s="1"/>
  <c r="I1007" i="1"/>
  <c r="F701" i="1"/>
  <c r="G701" i="1" s="1"/>
  <c r="I701" i="1"/>
  <c r="F737" i="1"/>
  <c r="G737" i="1" s="1"/>
  <c r="I737" i="1"/>
  <c r="F745" i="1"/>
  <c r="G745" i="1" s="1"/>
  <c r="I745" i="1"/>
  <c r="F755" i="1"/>
  <c r="G755" i="1" s="1"/>
  <c r="I755" i="1"/>
  <c r="F741" i="1"/>
  <c r="G741" i="1" s="1"/>
  <c r="I741" i="1"/>
  <c r="F672" i="1"/>
  <c r="G672" i="1" s="1"/>
  <c r="I672" i="1"/>
  <c r="F673" i="1"/>
  <c r="G673" i="1" s="1"/>
  <c r="I673" i="1"/>
  <c r="F666" i="1"/>
  <c r="G666" i="1" s="1"/>
  <c r="I666" i="1"/>
  <c r="F674" i="1"/>
  <c r="G674" i="1" s="1"/>
  <c r="I674" i="1"/>
  <c r="F667" i="1"/>
  <c r="G667" i="1" s="1"/>
  <c r="I667" i="1"/>
  <c r="F683" i="1"/>
  <c r="G683" i="1" s="1"/>
  <c r="I683" i="1"/>
  <c r="F1008" i="1"/>
  <c r="G1008" i="1" s="1"/>
  <c r="I1008" i="1"/>
  <c r="F702" i="1"/>
  <c r="G702" i="1" s="1"/>
  <c r="I702" i="1"/>
  <c r="F738" i="1"/>
  <c r="G738" i="1" s="1"/>
  <c r="I738" i="1"/>
  <c r="F746" i="1"/>
  <c r="G746" i="1" s="1"/>
  <c r="I746" i="1"/>
  <c r="F756" i="1"/>
  <c r="G756" i="1" s="1"/>
  <c r="I756" i="1"/>
  <c r="F705" i="1"/>
  <c r="G705" i="1" s="1"/>
  <c r="I705" i="1"/>
  <c r="F671" i="1"/>
  <c r="G671" i="1" s="1"/>
  <c r="I671" i="1"/>
  <c r="F654" i="1"/>
  <c r="G654" i="1" s="1"/>
  <c r="I654" i="1"/>
  <c r="F668" i="1"/>
  <c r="G668" i="1" s="1"/>
  <c r="I668" i="1"/>
  <c r="F684" i="1"/>
  <c r="G684" i="1" s="1"/>
  <c r="I684" i="1"/>
  <c r="F1010" i="1"/>
  <c r="G1010" i="1" s="1"/>
  <c r="I1010" i="1"/>
  <c r="F703" i="1"/>
  <c r="G703" i="1" s="1"/>
  <c r="I703" i="1"/>
  <c r="F739" i="1"/>
  <c r="G739" i="1" s="1"/>
  <c r="I739" i="1"/>
  <c r="F748" i="1"/>
  <c r="G748" i="1" s="1"/>
  <c r="I748" i="1"/>
  <c r="F757" i="1"/>
  <c r="G757" i="1" s="1"/>
  <c r="I757" i="1"/>
  <c r="D523" i="1"/>
  <c r="D521" i="1"/>
  <c r="B299" i="1"/>
  <c r="F331" i="1" l="1"/>
  <c r="G331" i="1" s="1"/>
  <c r="I331" i="1"/>
  <c r="F371" i="1"/>
  <c r="G371" i="1" s="1"/>
  <c r="I371" i="1"/>
  <c r="F333" i="1"/>
  <c r="G333" i="1" s="1"/>
  <c r="I333" i="1"/>
  <c r="F355" i="1"/>
  <c r="G355" i="1" s="1"/>
  <c r="I355" i="1"/>
  <c r="F365" i="1"/>
  <c r="G365" i="1" s="1"/>
  <c r="I365" i="1"/>
  <c r="F417" i="1"/>
  <c r="G417" i="1" s="1"/>
  <c r="I417" i="1"/>
  <c r="F447" i="1"/>
  <c r="G447" i="1" s="1"/>
  <c r="I447" i="1"/>
  <c r="F464" i="1"/>
  <c r="G464" i="1" s="1"/>
  <c r="I464" i="1"/>
  <c r="F321" i="1"/>
  <c r="G321" i="1" s="1"/>
  <c r="I321" i="1"/>
  <c r="F334" i="1"/>
  <c r="G334" i="1" s="1"/>
  <c r="I334" i="1"/>
  <c r="F348" i="1"/>
  <c r="G348" i="1" s="1"/>
  <c r="I348" i="1"/>
  <c r="F356" i="1"/>
  <c r="G356" i="1" s="1"/>
  <c r="I356" i="1"/>
  <c r="F366" i="1"/>
  <c r="G366" i="1" s="1"/>
  <c r="I366" i="1"/>
  <c r="F395" i="1"/>
  <c r="G395" i="1" s="1"/>
  <c r="I395" i="1"/>
  <c r="F440" i="1"/>
  <c r="G440" i="1" s="1"/>
  <c r="I440" i="1"/>
  <c r="F448" i="1"/>
  <c r="G448" i="1" s="1"/>
  <c r="I448" i="1"/>
  <c r="F478" i="1"/>
  <c r="G478" i="1" s="1"/>
  <c r="I478" i="1"/>
  <c r="F463" i="1"/>
  <c r="G463" i="1" s="1"/>
  <c r="I463" i="1"/>
  <c r="F515" i="1"/>
  <c r="G515" i="1" s="1"/>
  <c r="I515" i="1"/>
  <c r="F524" i="1"/>
  <c r="G524" i="1" s="1"/>
  <c r="I524" i="1"/>
  <c r="F545" i="1"/>
  <c r="G545" i="1" s="1"/>
  <c r="I545" i="1"/>
  <c r="F629" i="1"/>
  <c r="G629" i="1" s="1"/>
  <c r="I629" i="1"/>
  <c r="F647" i="1"/>
  <c r="G647" i="1" s="1"/>
  <c r="I647" i="1"/>
  <c r="F609" i="1"/>
  <c r="G609" i="1" s="1"/>
  <c r="I609" i="1"/>
  <c r="F593" i="1"/>
  <c r="G593" i="1" s="1"/>
  <c r="I593" i="1"/>
  <c r="F349" i="1"/>
  <c r="G349" i="1" s="1"/>
  <c r="I349" i="1"/>
  <c r="F418" i="1"/>
  <c r="G418" i="1" s="1"/>
  <c r="I418" i="1"/>
  <c r="F479" i="1"/>
  <c r="G479" i="1" s="1"/>
  <c r="I479" i="1"/>
  <c r="F473" i="1"/>
  <c r="G473" i="1" s="1"/>
  <c r="I473" i="1"/>
  <c r="F516" i="1"/>
  <c r="G516" i="1" s="1"/>
  <c r="I516" i="1"/>
  <c r="F627" i="1"/>
  <c r="G627" i="1" s="1"/>
  <c r="I627" i="1"/>
  <c r="F649" i="1"/>
  <c r="G649" i="1" s="1"/>
  <c r="I649" i="1"/>
  <c r="F608" i="1"/>
  <c r="G608" i="1" s="1"/>
  <c r="I608" i="1"/>
  <c r="F594" i="1"/>
  <c r="G594" i="1" s="1"/>
  <c r="I594" i="1"/>
  <c r="F335" i="1"/>
  <c r="G335" i="1" s="1"/>
  <c r="I335" i="1"/>
  <c r="F367" i="1"/>
  <c r="G367" i="1" s="1"/>
  <c r="I367" i="1"/>
  <c r="F441" i="1"/>
  <c r="G441" i="1" s="1"/>
  <c r="I441" i="1"/>
  <c r="F449" i="1"/>
  <c r="G449" i="1" s="1"/>
  <c r="I449" i="1"/>
  <c r="F525" i="1"/>
  <c r="G525" i="1" s="1"/>
  <c r="I525" i="1"/>
  <c r="F328" i="1"/>
  <c r="G328" i="1" s="1"/>
  <c r="I328" i="1"/>
  <c r="F336" i="1"/>
  <c r="G336" i="1" s="1"/>
  <c r="I336" i="1"/>
  <c r="F350" i="1"/>
  <c r="G350" i="1" s="1"/>
  <c r="I350" i="1"/>
  <c r="F358" i="1"/>
  <c r="G358" i="1" s="1"/>
  <c r="I358" i="1"/>
  <c r="F368" i="1"/>
  <c r="G368" i="1" s="1"/>
  <c r="I368" i="1"/>
  <c r="F397" i="1"/>
  <c r="G397" i="1" s="1"/>
  <c r="I397" i="1"/>
  <c r="F420" i="1"/>
  <c r="G420" i="1" s="1"/>
  <c r="I420" i="1"/>
  <c r="F442" i="1"/>
  <c r="G442" i="1" s="1"/>
  <c r="I442" i="1"/>
  <c r="F450" i="1"/>
  <c r="G450" i="1" s="1"/>
  <c r="I450" i="1"/>
  <c r="F480" i="1"/>
  <c r="G480" i="1" s="1"/>
  <c r="I480" i="1"/>
  <c r="F476" i="1"/>
  <c r="G476" i="1" s="1"/>
  <c r="I476" i="1"/>
  <c r="F517" i="1"/>
  <c r="G517" i="1" s="1"/>
  <c r="I517" i="1"/>
  <c r="F526" i="1"/>
  <c r="G526" i="1" s="1"/>
  <c r="I526" i="1"/>
  <c r="F620" i="1"/>
  <c r="G620" i="1" s="1"/>
  <c r="I620" i="1"/>
  <c r="F628" i="1"/>
  <c r="G628" i="1" s="1"/>
  <c r="I628" i="1"/>
  <c r="F650" i="1"/>
  <c r="G650" i="1" s="1"/>
  <c r="I650" i="1"/>
  <c r="F607" i="1"/>
  <c r="G607" i="1" s="1"/>
  <c r="I607" i="1"/>
  <c r="F561" i="1"/>
  <c r="G561" i="1" s="1"/>
  <c r="I561" i="1"/>
  <c r="F322" i="1"/>
  <c r="G322" i="1" s="1"/>
  <c r="I322" i="1"/>
  <c r="F357" i="1"/>
  <c r="G357" i="1" s="1"/>
  <c r="I357" i="1"/>
  <c r="F329" i="1"/>
  <c r="G329" i="1" s="1"/>
  <c r="I329" i="1"/>
  <c r="F359" i="1"/>
  <c r="G359" i="1" s="1"/>
  <c r="I359" i="1"/>
  <c r="F369" i="1"/>
  <c r="G369" i="1" s="1"/>
  <c r="I369" i="1"/>
  <c r="F421" i="1"/>
  <c r="G421" i="1" s="1"/>
  <c r="I421" i="1"/>
  <c r="F451" i="1"/>
  <c r="G451" i="1" s="1"/>
  <c r="I451" i="1"/>
  <c r="F481" i="1"/>
  <c r="G481" i="1" s="1"/>
  <c r="I481" i="1"/>
  <c r="F518" i="1"/>
  <c r="G518" i="1" s="1"/>
  <c r="I518" i="1"/>
  <c r="F532" i="1"/>
  <c r="G532" i="1" s="1"/>
  <c r="I532" i="1"/>
  <c r="F621" i="1"/>
  <c r="G621" i="1" s="1"/>
  <c r="I621" i="1"/>
  <c r="F640" i="1"/>
  <c r="G640" i="1" s="1"/>
  <c r="I640" i="1"/>
  <c r="F652" i="1"/>
  <c r="G652" i="1" s="1"/>
  <c r="I652" i="1"/>
  <c r="F605" i="1"/>
  <c r="G605" i="1" s="1"/>
  <c r="I605" i="1"/>
  <c r="F562" i="1"/>
  <c r="G562" i="1" s="1"/>
  <c r="I562" i="1"/>
  <c r="F396" i="1"/>
  <c r="G396" i="1" s="1"/>
  <c r="I396" i="1"/>
  <c r="F337" i="1"/>
  <c r="G337" i="1" s="1"/>
  <c r="I337" i="1"/>
  <c r="F351" i="1"/>
  <c r="G351" i="1" s="1"/>
  <c r="I351" i="1"/>
  <c r="F402" i="1"/>
  <c r="G402" i="1" s="1"/>
  <c r="I402" i="1"/>
  <c r="F443" i="1"/>
  <c r="G443" i="1" s="1"/>
  <c r="I443" i="1"/>
  <c r="F489" i="1"/>
  <c r="G489" i="1" s="1"/>
  <c r="I489" i="1"/>
  <c r="F330" i="1"/>
  <c r="G330" i="1" s="1"/>
  <c r="I330" i="1"/>
  <c r="F343" i="1"/>
  <c r="G343" i="1" s="1"/>
  <c r="I343" i="1"/>
  <c r="F352" i="1"/>
  <c r="G352" i="1" s="1"/>
  <c r="I352" i="1"/>
  <c r="F360" i="1"/>
  <c r="G360" i="1" s="1"/>
  <c r="I360" i="1"/>
  <c r="F370" i="1"/>
  <c r="G370" i="1" s="1"/>
  <c r="I370" i="1"/>
  <c r="F404" i="1"/>
  <c r="G404" i="1" s="1"/>
  <c r="I404" i="1"/>
  <c r="F425" i="1"/>
  <c r="G425" i="1" s="1"/>
  <c r="I425" i="1"/>
  <c r="F444" i="1"/>
  <c r="G444" i="1" s="1"/>
  <c r="I444" i="1"/>
  <c r="F452" i="1"/>
  <c r="G452" i="1" s="1"/>
  <c r="I452" i="1"/>
  <c r="F482" i="1"/>
  <c r="G482" i="1" s="1"/>
  <c r="I482" i="1"/>
  <c r="F490" i="1"/>
  <c r="G490" i="1" s="1"/>
  <c r="I490" i="1"/>
  <c r="F519" i="1"/>
  <c r="G519" i="1" s="1"/>
  <c r="I519" i="1"/>
  <c r="F533" i="1"/>
  <c r="G533" i="1" s="1"/>
  <c r="I533" i="1"/>
  <c r="F622" i="1"/>
  <c r="G622" i="1" s="1"/>
  <c r="I622" i="1"/>
  <c r="F641" i="1"/>
  <c r="G641" i="1" s="1"/>
  <c r="I641" i="1"/>
  <c r="F653" i="1"/>
  <c r="G653" i="1" s="1"/>
  <c r="I653" i="1"/>
  <c r="F595" i="1"/>
  <c r="G595" i="1" s="1"/>
  <c r="I595" i="1"/>
  <c r="F563" i="1"/>
  <c r="G563" i="1" s="1"/>
  <c r="I563" i="1"/>
  <c r="F326" i="1"/>
  <c r="G326" i="1" s="1"/>
  <c r="I326" i="1"/>
  <c r="F414" i="1"/>
  <c r="G414" i="1" s="1"/>
  <c r="I414" i="1"/>
  <c r="F445" i="1"/>
  <c r="G445" i="1" s="1"/>
  <c r="I445" i="1"/>
  <c r="F483" i="1"/>
  <c r="G483" i="1" s="1"/>
  <c r="I483" i="1"/>
  <c r="F507" i="1"/>
  <c r="G507" i="1" s="1"/>
  <c r="I507" i="1"/>
  <c r="F521" i="1"/>
  <c r="G521" i="1" s="1"/>
  <c r="I521" i="1"/>
  <c r="F535" i="1"/>
  <c r="G535" i="1" s="1"/>
  <c r="I535" i="1"/>
  <c r="F642" i="1"/>
  <c r="G642" i="1" s="1"/>
  <c r="I642" i="1"/>
  <c r="F633" i="1"/>
  <c r="G633" i="1" s="1"/>
  <c r="I633" i="1"/>
  <c r="F596" i="1"/>
  <c r="G596" i="1" s="1"/>
  <c r="I596" i="1"/>
  <c r="F564" i="1"/>
  <c r="G564" i="1" s="1"/>
  <c r="I564" i="1"/>
  <c r="F353" i="1"/>
  <c r="G353" i="1" s="1"/>
  <c r="I353" i="1"/>
  <c r="F433" i="1"/>
  <c r="G433" i="1" s="1"/>
  <c r="I433" i="1"/>
  <c r="F453" i="1"/>
  <c r="G453" i="1" s="1"/>
  <c r="I453" i="1"/>
  <c r="F623" i="1"/>
  <c r="G623" i="1" s="1"/>
  <c r="I623" i="1"/>
  <c r="F332" i="1"/>
  <c r="G332" i="1" s="1"/>
  <c r="I332" i="1"/>
  <c r="F327" i="1"/>
  <c r="G327" i="1" s="1"/>
  <c r="I327" i="1"/>
  <c r="F354" i="1"/>
  <c r="G354" i="1" s="1"/>
  <c r="I354" i="1"/>
  <c r="F364" i="1"/>
  <c r="G364" i="1" s="1"/>
  <c r="I364" i="1"/>
  <c r="F372" i="1"/>
  <c r="G372" i="1" s="1"/>
  <c r="I372" i="1"/>
  <c r="F411" i="1"/>
  <c r="G411" i="1" s="1"/>
  <c r="I411" i="1"/>
  <c r="F426" i="1"/>
  <c r="G426" i="1" s="1"/>
  <c r="I426" i="1"/>
  <c r="F446" i="1"/>
  <c r="G446" i="1" s="1"/>
  <c r="I446" i="1"/>
  <c r="F454" i="1"/>
  <c r="G454" i="1" s="1"/>
  <c r="I454" i="1"/>
  <c r="F465" i="1"/>
  <c r="G465" i="1" s="1"/>
  <c r="I465" i="1"/>
  <c r="F508" i="1"/>
  <c r="G508" i="1" s="1"/>
  <c r="I508" i="1"/>
  <c r="F522" i="1"/>
  <c r="G522" i="1" s="1"/>
  <c r="I522" i="1"/>
  <c r="F543" i="1"/>
  <c r="G543" i="1" s="1"/>
  <c r="I543" i="1"/>
  <c r="F624" i="1"/>
  <c r="G624" i="1" s="1"/>
  <c r="I624" i="1"/>
  <c r="F645" i="1"/>
  <c r="G645" i="1" s="1"/>
  <c r="I645" i="1"/>
  <c r="F632" i="1"/>
  <c r="G632" i="1" s="1"/>
  <c r="I632" i="1"/>
  <c r="F597" i="1"/>
  <c r="G597" i="1" s="1"/>
  <c r="I597" i="1"/>
  <c r="F565" i="1"/>
  <c r="G565" i="1" s="1"/>
  <c r="I565" i="1"/>
  <c r="F361" i="1"/>
  <c r="G361" i="1" s="1"/>
  <c r="I361" i="1"/>
  <c r="F320" i="1"/>
  <c r="G320" i="1" s="1"/>
  <c r="I320" i="1"/>
  <c r="F347" i="1"/>
  <c r="G347" i="1" s="1"/>
  <c r="I347" i="1"/>
  <c r="F394" i="1"/>
  <c r="G394" i="1" s="1"/>
  <c r="I394" i="1"/>
  <c r="F427" i="1"/>
  <c r="G427" i="1" s="1"/>
  <c r="I427" i="1"/>
  <c r="F477" i="1"/>
  <c r="G477" i="1" s="1"/>
  <c r="I477" i="1"/>
  <c r="F514" i="1"/>
  <c r="G514" i="1" s="1"/>
  <c r="I514" i="1"/>
  <c r="F523" i="1"/>
  <c r="G523" i="1" s="1"/>
  <c r="I523" i="1"/>
  <c r="F544" i="1"/>
  <c r="G544" i="1" s="1"/>
  <c r="I544" i="1"/>
  <c r="F625" i="1"/>
  <c r="G625" i="1" s="1"/>
  <c r="I625" i="1"/>
  <c r="F646" i="1"/>
  <c r="G646" i="1" s="1"/>
  <c r="I646" i="1"/>
  <c r="F610" i="1"/>
  <c r="G610" i="1" s="1"/>
  <c r="I610" i="1"/>
  <c r="F598" i="1"/>
  <c r="G598" i="1" s="1"/>
  <c r="I598" i="1"/>
  <c r="F566" i="1"/>
  <c r="G566" i="1" s="1"/>
  <c r="I566" i="1"/>
  <c r="D1058" i="1" l="1"/>
  <c r="F1817" i="15"/>
  <c r="G1817" i="15" s="1"/>
  <c r="F1816" i="15"/>
  <c r="G1816" i="15" s="1"/>
  <c r="F1818" i="15"/>
  <c r="G1818" i="15" s="1"/>
  <c r="F1819" i="15"/>
  <c r="G1819" i="15" s="1"/>
  <c r="F1820" i="15"/>
  <c r="G1820" i="15" s="1"/>
  <c r="F1822" i="15"/>
  <c r="G1822" i="15" s="1"/>
  <c r="F1821" i="15"/>
  <c r="G1821" i="15" s="1"/>
  <c r="F1795" i="15"/>
  <c r="G1795" i="15" s="1"/>
  <c r="F1811" i="15"/>
  <c r="G1811" i="15" s="1"/>
  <c r="F1803" i="15"/>
  <c r="G1803" i="15" s="1"/>
  <c r="F1808" i="15"/>
  <c r="G1808" i="15" s="1"/>
  <c r="F1800" i="15"/>
  <c r="G1800" i="15" s="1"/>
  <c r="F1810" i="15"/>
  <c r="G1810" i="15" s="1"/>
  <c r="F1809" i="15"/>
  <c r="G1809" i="15" s="1"/>
  <c r="F1802" i="15"/>
  <c r="G1802" i="15" s="1"/>
  <c r="F1801" i="15"/>
  <c r="G1801" i="15" s="1"/>
  <c r="F1792" i="15"/>
  <c r="G1792" i="15" s="1"/>
  <c r="F1794" i="15"/>
  <c r="G1794" i="15" s="1"/>
  <c r="F1793" i="15"/>
  <c r="G1793" i="15" s="1"/>
  <c r="B1787" i="15"/>
  <c r="F1787" i="15"/>
  <c r="G1787" i="15" s="1"/>
  <c r="F1783" i="15"/>
  <c r="G1783" i="15" s="1"/>
  <c r="F1782" i="15"/>
  <c r="G1782" i="15" s="1"/>
  <c r="F1786" i="15"/>
  <c r="G1786" i="15" s="1"/>
  <c r="F1785" i="15"/>
  <c r="G1785" i="15" s="1"/>
  <c r="F1784" i="15"/>
  <c r="G1784" i="15" s="1"/>
  <c r="F1775" i="15"/>
  <c r="G1775" i="15" s="1"/>
  <c r="F1777" i="15"/>
  <c r="G1777" i="15" s="1"/>
  <c r="F1776" i="15"/>
  <c r="G1776" i="15" s="1"/>
  <c r="F263" i="1" l="1"/>
  <c r="G263" i="1" s="1"/>
  <c r="I263" i="1"/>
  <c r="F280" i="1"/>
  <c r="G280" i="1" s="1"/>
  <c r="I280" i="1"/>
  <c r="F302" i="1"/>
  <c r="G302" i="1" s="1"/>
  <c r="I302" i="1"/>
  <c r="F315" i="1"/>
  <c r="G315" i="1" s="1"/>
  <c r="I315" i="1"/>
  <c r="F316" i="1"/>
  <c r="G316" i="1" s="1"/>
  <c r="I316" i="1"/>
  <c r="F1051" i="1"/>
  <c r="G1051" i="1" s="1"/>
  <c r="I1051" i="1"/>
  <c r="F281" i="1"/>
  <c r="G281" i="1" s="1"/>
  <c r="I281" i="1"/>
  <c r="F268" i="1"/>
  <c r="G268" i="1" s="1"/>
  <c r="I268" i="1"/>
  <c r="F282" i="1"/>
  <c r="G282" i="1" s="1"/>
  <c r="I282" i="1"/>
  <c r="F308" i="1"/>
  <c r="G308" i="1" s="1"/>
  <c r="I308" i="1"/>
  <c r="F270" i="1"/>
  <c r="G270" i="1" s="1"/>
  <c r="I270" i="1"/>
  <c r="F1105" i="1"/>
  <c r="G1105" i="1" s="1"/>
  <c r="I1105" i="1"/>
  <c r="F1106" i="1"/>
  <c r="G1106" i="1" s="1"/>
  <c r="I1106" i="1"/>
  <c r="F1113" i="1"/>
  <c r="G1113" i="1" s="1"/>
  <c r="I1113" i="1"/>
  <c r="F1062" i="1"/>
  <c r="G1062" i="1" s="1"/>
  <c r="I1062" i="1"/>
  <c r="F258" i="1"/>
  <c r="G258" i="1" s="1"/>
  <c r="I258" i="1"/>
  <c r="F273" i="1"/>
  <c r="G273" i="1" s="1"/>
  <c r="I273" i="1"/>
  <c r="F283" i="1"/>
  <c r="G283" i="1" s="1"/>
  <c r="I283" i="1"/>
  <c r="F309" i="1"/>
  <c r="G309" i="1" s="1"/>
  <c r="I309" i="1"/>
  <c r="F264" i="1"/>
  <c r="G264" i="1" s="1"/>
  <c r="I264" i="1"/>
  <c r="F306" i="1"/>
  <c r="G306" i="1" s="1"/>
  <c r="I306" i="1"/>
  <c r="F1112" i="1"/>
  <c r="G1112" i="1" s="1"/>
  <c r="I1112" i="1"/>
  <c r="F276" i="1"/>
  <c r="G276" i="1" s="1"/>
  <c r="I276" i="1"/>
  <c r="F310" i="1"/>
  <c r="G310" i="1" s="1"/>
  <c r="I310" i="1"/>
  <c r="F297" i="1"/>
  <c r="G297" i="1" s="1"/>
  <c r="I297" i="1"/>
  <c r="F1059" i="1"/>
  <c r="G1059" i="1" s="1"/>
  <c r="I1059" i="1"/>
  <c r="F284" i="1"/>
  <c r="G284" i="1" s="1"/>
  <c r="I284" i="1"/>
  <c r="F1110" i="1"/>
  <c r="G1110" i="1" s="1"/>
  <c r="I1110" i="1"/>
  <c r="F1060" i="1"/>
  <c r="G1060" i="1" s="1"/>
  <c r="I1060" i="1"/>
  <c r="F260" i="1"/>
  <c r="G260" i="1" s="1"/>
  <c r="I260" i="1"/>
  <c r="F277" i="1"/>
  <c r="G277" i="1" s="1"/>
  <c r="I277" i="1"/>
  <c r="F291" i="1"/>
  <c r="G291" i="1" s="1"/>
  <c r="I291" i="1"/>
  <c r="F311" i="1"/>
  <c r="G311" i="1" s="1"/>
  <c r="I311" i="1"/>
  <c r="F296" i="1"/>
  <c r="G296" i="1" s="1"/>
  <c r="I296" i="1"/>
  <c r="F1104" i="1"/>
  <c r="G1104" i="1" s="1"/>
  <c r="I1104" i="1"/>
  <c r="F1052" i="1"/>
  <c r="G1052" i="1" s="1"/>
  <c r="I1052" i="1"/>
  <c r="F1053" i="1"/>
  <c r="G1053" i="1" s="1"/>
  <c r="I1053" i="1"/>
  <c r="F1063" i="1"/>
  <c r="G1063" i="1" s="1"/>
  <c r="I1063" i="1"/>
  <c r="F261" i="1"/>
  <c r="G261" i="1" s="1"/>
  <c r="I261" i="1"/>
  <c r="F278" i="1"/>
  <c r="G278" i="1" s="1"/>
  <c r="I278" i="1"/>
  <c r="F298" i="1"/>
  <c r="G298" i="1" s="1"/>
  <c r="I298" i="1"/>
  <c r="F312" i="1"/>
  <c r="G312" i="1" s="1"/>
  <c r="I312" i="1"/>
  <c r="F293" i="1"/>
  <c r="G293" i="1" s="1"/>
  <c r="I293" i="1"/>
  <c r="F267" i="1"/>
  <c r="G267" i="1" s="1"/>
  <c r="I267" i="1"/>
  <c r="F257" i="1"/>
  <c r="G257" i="1" s="1"/>
  <c r="I257" i="1"/>
  <c r="F259" i="1"/>
  <c r="G259" i="1" s="1"/>
  <c r="I259" i="1"/>
  <c r="F1109" i="1"/>
  <c r="G1109" i="1" s="1"/>
  <c r="I1109" i="1"/>
  <c r="F1048" i="1"/>
  <c r="G1048" i="1" s="1"/>
  <c r="I1048" i="1"/>
  <c r="F1058" i="1"/>
  <c r="G1058" i="1" s="1"/>
  <c r="I1058" i="1"/>
  <c r="F262" i="1"/>
  <c r="G262" i="1" s="1"/>
  <c r="I262" i="1"/>
  <c r="F279" i="1"/>
  <c r="G279" i="1" s="1"/>
  <c r="I279" i="1"/>
  <c r="F301" i="1"/>
  <c r="G301" i="1" s="1"/>
  <c r="I301" i="1"/>
  <c r="F313" i="1"/>
  <c r="G313" i="1" s="1"/>
  <c r="I313" i="1"/>
  <c r="F317" i="1"/>
  <c r="G317" i="1" s="1"/>
  <c r="I317" i="1"/>
  <c r="G1823" i="15"/>
  <c r="G1796" i="15"/>
  <c r="G1812" i="15"/>
  <c r="G1804" i="15"/>
  <c r="G1788" i="15"/>
  <c r="G1778" i="15"/>
  <c r="F166" i="1" l="1"/>
  <c r="G166" i="1" s="1"/>
  <c r="I166" i="1"/>
  <c r="F167" i="1"/>
  <c r="G167" i="1" s="1"/>
  <c r="I167" i="1"/>
  <c r="F168" i="1"/>
  <c r="G168" i="1" s="1"/>
  <c r="I168" i="1"/>
  <c r="F165" i="1"/>
  <c r="G165" i="1" s="1"/>
  <c r="I165" i="1"/>
  <c r="F160" i="1"/>
  <c r="G160" i="1" s="1"/>
  <c r="I160" i="1"/>
  <c r="F154" i="1" l="1"/>
  <c r="G154" i="1" s="1"/>
  <c r="I154" i="1"/>
  <c r="F104" i="1" l="1"/>
  <c r="G104" i="1" s="1"/>
  <c r="I104" i="1"/>
  <c r="F127" i="1"/>
  <c r="G127" i="1" s="1"/>
  <c r="I127" i="1"/>
  <c r="F140" i="1"/>
  <c r="G140" i="1" s="1"/>
  <c r="I140" i="1"/>
  <c r="F141" i="1"/>
  <c r="G141" i="1" s="1"/>
  <c r="I141" i="1"/>
  <c r="F106" i="1"/>
  <c r="G106" i="1" s="1"/>
  <c r="I106" i="1"/>
  <c r="F128" i="1"/>
  <c r="G128" i="1" s="1"/>
  <c r="I128" i="1"/>
  <c r="F157" i="1"/>
  <c r="G157" i="1" s="1"/>
  <c r="I157" i="1"/>
  <c r="F105" i="1"/>
  <c r="G105" i="1" s="1"/>
  <c r="I105" i="1"/>
  <c r="F156" i="1"/>
  <c r="G156" i="1" s="1"/>
  <c r="I156" i="1"/>
  <c r="F142" i="1"/>
  <c r="G142" i="1" s="1"/>
  <c r="I142" i="1"/>
  <c r="F108" i="1"/>
  <c r="G108" i="1" s="1"/>
  <c r="I108" i="1"/>
  <c r="F118" i="1"/>
  <c r="G118" i="1" s="1"/>
  <c r="I118" i="1"/>
  <c r="F129" i="1"/>
  <c r="G129" i="1" s="1"/>
  <c r="I129" i="1"/>
  <c r="F109" i="1"/>
  <c r="G109" i="1" s="1"/>
  <c r="I109" i="1"/>
  <c r="F119" i="1"/>
  <c r="G119" i="1" s="1"/>
  <c r="I119" i="1"/>
  <c r="F130" i="1"/>
  <c r="G130" i="1" s="1"/>
  <c r="I130" i="1"/>
  <c r="F155" i="1"/>
  <c r="G155" i="1" s="1"/>
  <c r="I155" i="1"/>
  <c r="F114" i="1"/>
  <c r="G114" i="1" s="1"/>
  <c r="I114" i="1"/>
  <c r="F115" i="1"/>
  <c r="G115" i="1" s="1"/>
  <c r="I115" i="1"/>
  <c r="F107" i="1"/>
  <c r="G107" i="1" s="1"/>
  <c r="I107" i="1"/>
  <c r="F110" i="1"/>
  <c r="G110" i="1" s="1"/>
  <c r="I110" i="1"/>
  <c r="F120" i="1"/>
  <c r="G120" i="1" s="1"/>
  <c r="I120" i="1"/>
  <c r="F131" i="1"/>
  <c r="G131" i="1" s="1"/>
  <c r="I131" i="1"/>
  <c r="F122" i="1"/>
  <c r="G122" i="1" s="1"/>
  <c r="I122" i="1"/>
  <c r="F126" i="1"/>
  <c r="G126" i="1" s="1"/>
  <c r="I126" i="1"/>
  <c r="F116" i="1"/>
  <c r="G116" i="1" s="1"/>
  <c r="I116" i="1"/>
  <c r="F117" i="1"/>
  <c r="G117" i="1" s="1"/>
  <c r="I117" i="1"/>
  <c r="F111" i="1"/>
  <c r="G111" i="1" s="1"/>
  <c r="I111" i="1"/>
  <c r="F121" i="1"/>
  <c r="G121" i="1" s="1"/>
  <c r="I121" i="1"/>
  <c r="F132" i="1"/>
  <c r="G132" i="1" s="1"/>
  <c r="I132" i="1"/>
  <c r="F1123" i="1" l="1"/>
  <c r="G1123" i="1" s="1"/>
  <c r="I1123" i="1"/>
  <c r="F35" i="1"/>
  <c r="G35" i="1" s="1"/>
  <c r="I35" i="1"/>
  <c r="F75" i="1"/>
  <c r="G75" i="1" s="1"/>
  <c r="I75" i="1"/>
  <c r="F1121" i="1"/>
  <c r="G1121" i="1" s="1"/>
  <c r="I1121" i="1"/>
  <c r="F33" i="1"/>
  <c r="G33" i="1" s="1"/>
  <c r="I33" i="1"/>
  <c r="F76" i="1"/>
  <c r="G76" i="1" s="1"/>
  <c r="I76" i="1"/>
  <c r="F90" i="1"/>
  <c r="G90" i="1" s="1"/>
  <c r="I90" i="1"/>
  <c r="F1122" i="1"/>
  <c r="G1122" i="1" s="1"/>
  <c r="I1122" i="1"/>
  <c r="F1153" i="1"/>
  <c r="G1153" i="1" s="1"/>
  <c r="I1153" i="1"/>
  <c r="F237" i="1"/>
  <c r="G237" i="1" s="1"/>
  <c r="I237" i="1"/>
  <c r="F214" i="1"/>
  <c r="G214" i="1" s="1"/>
  <c r="I214" i="1"/>
  <c r="F206" i="1"/>
  <c r="G206" i="1" s="1"/>
  <c r="I206" i="1"/>
  <c r="F62" i="1"/>
  <c r="G62" i="1" s="1"/>
  <c r="I62" i="1"/>
  <c r="F1154" i="1"/>
  <c r="G1154" i="1" s="1"/>
  <c r="I1154" i="1"/>
  <c r="F217" i="1"/>
  <c r="G217" i="1" s="1"/>
  <c r="I217" i="1"/>
  <c r="F38" i="1"/>
  <c r="G38" i="1" s="1"/>
  <c r="I38" i="1"/>
  <c r="F64" i="1"/>
  <c r="G64" i="1" s="1"/>
  <c r="I64" i="1"/>
  <c r="F80" i="1"/>
  <c r="G80" i="1" s="1"/>
  <c r="I80" i="1"/>
  <c r="F92" i="1"/>
  <c r="G92" i="1" s="1"/>
  <c r="I92" i="1"/>
  <c r="F1124" i="1"/>
  <c r="G1124" i="1" s="1"/>
  <c r="I1124" i="1"/>
  <c r="F1155" i="1"/>
  <c r="G1155" i="1" s="1"/>
  <c r="I1155" i="1"/>
  <c r="F199" i="1"/>
  <c r="G199" i="1" s="1"/>
  <c r="I199" i="1"/>
  <c r="F224" i="1"/>
  <c r="G224" i="1" s="1"/>
  <c r="I224" i="1"/>
  <c r="F39" i="1"/>
  <c r="G39" i="1" s="1"/>
  <c r="I39" i="1"/>
  <c r="F66" i="1"/>
  <c r="G66" i="1" s="1"/>
  <c r="I66" i="1"/>
  <c r="F93" i="1"/>
  <c r="G93" i="1" s="1"/>
  <c r="I93" i="1"/>
  <c r="F1125" i="1"/>
  <c r="G1125" i="1" s="1"/>
  <c r="I1125" i="1"/>
  <c r="F200" i="1"/>
  <c r="G200" i="1" s="1"/>
  <c r="I200" i="1"/>
  <c r="F215" i="1"/>
  <c r="G215" i="1" s="1"/>
  <c r="I215" i="1"/>
  <c r="F37" i="1"/>
  <c r="G37" i="1" s="1"/>
  <c r="I37" i="1"/>
  <c r="F84" i="1"/>
  <c r="G84" i="1" s="1"/>
  <c r="I84" i="1"/>
  <c r="F1147" i="1"/>
  <c r="G1147" i="1" s="1"/>
  <c r="I1147" i="1"/>
  <c r="F36" i="1"/>
  <c r="G36" i="1" s="1"/>
  <c r="I36" i="1"/>
  <c r="F67" i="1"/>
  <c r="G67" i="1" s="1"/>
  <c r="I67" i="1"/>
  <c r="F85" i="1"/>
  <c r="G85" i="1" s="1"/>
  <c r="I85" i="1"/>
  <c r="F97" i="1"/>
  <c r="G97" i="1" s="1"/>
  <c r="I97" i="1"/>
  <c r="F1126" i="1"/>
  <c r="G1126" i="1" s="1"/>
  <c r="I1126" i="1"/>
  <c r="F246" i="1"/>
  <c r="G246" i="1" s="1"/>
  <c r="I246" i="1"/>
  <c r="F210" i="1"/>
  <c r="G210" i="1" s="1"/>
  <c r="I210" i="1"/>
  <c r="F77" i="1"/>
  <c r="G77" i="1" s="1"/>
  <c r="I77" i="1"/>
  <c r="F87" i="1"/>
  <c r="G87" i="1" s="1"/>
  <c r="I87" i="1"/>
  <c r="F1127" i="1"/>
  <c r="G1127" i="1" s="1"/>
  <c r="I1127" i="1"/>
  <c r="F211" i="1"/>
  <c r="G211" i="1" s="1"/>
  <c r="I211" i="1"/>
  <c r="F91" i="1"/>
  <c r="G91" i="1" s="1"/>
  <c r="I91" i="1"/>
  <c r="F73" i="1"/>
  <c r="G73" i="1" s="1"/>
  <c r="I73" i="1"/>
  <c r="F86" i="1"/>
  <c r="G86" i="1" s="1"/>
  <c r="I86" i="1"/>
  <c r="F231" i="1"/>
  <c r="G231" i="1" s="1"/>
  <c r="I231" i="1"/>
  <c r="F34" i="1"/>
  <c r="G34" i="1" s="1"/>
  <c r="I34" i="1"/>
  <c r="F74" i="1"/>
  <c r="G74" i="1" s="1"/>
  <c r="I74" i="1"/>
  <c r="F88" i="1"/>
  <c r="G88" i="1" s="1"/>
  <c r="I88" i="1"/>
  <c r="F1120" i="1"/>
  <c r="G1120" i="1" s="1"/>
  <c r="I1120" i="1"/>
  <c r="F1128" i="1"/>
  <c r="G1128" i="1" s="1"/>
  <c r="I1128" i="1"/>
  <c r="F232" i="1"/>
  <c r="G232" i="1" s="1"/>
  <c r="I232" i="1"/>
  <c r="F212" i="1"/>
  <c r="G212" i="1" s="1"/>
  <c r="I212" i="1"/>
  <c r="F32" i="1"/>
  <c r="G32" i="1" s="1"/>
  <c r="I32" i="1"/>
  <c r="F89" i="1"/>
  <c r="G89" i="1" s="1"/>
  <c r="I89" i="1"/>
  <c r="F1146" i="1"/>
  <c r="G1146" i="1" s="1"/>
  <c r="I1146" i="1"/>
  <c r="F233" i="1"/>
  <c r="G233" i="1" s="1"/>
  <c r="I233" i="1"/>
  <c r="F213" i="1"/>
  <c r="G213" i="1" s="1"/>
  <c r="I213" i="1"/>
  <c r="C49" i="9" l="1"/>
  <c r="F1770" i="15"/>
  <c r="G1770" i="15" s="1"/>
  <c r="F1769" i="15"/>
  <c r="G1769" i="15" s="1"/>
  <c r="F1768" i="15"/>
  <c r="G1768" i="15" s="1"/>
  <c r="F1763" i="15"/>
  <c r="G1763" i="15" s="1"/>
  <c r="F1762" i="15"/>
  <c r="G1762" i="15" s="1"/>
  <c r="F1761" i="15"/>
  <c r="G1761" i="15" s="1"/>
  <c r="A1759" i="15"/>
  <c r="F1756" i="15"/>
  <c r="G1756" i="15" s="1"/>
  <c r="F1755" i="15"/>
  <c r="G1755" i="15" s="1"/>
  <c r="F1754" i="15"/>
  <c r="G1754" i="15" s="1"/>
  <c r="F1753" i="15"/>
  <c r="G1753" i="15" s="1"/>
  <c r="F1748" i="15"/>
  <c r="G1748" i="15" s="1"/>
  <c r="F1747" i="15"/>
  <c r="G1747" i="15" s="1"/>
  <c r="F1746" i="15"/>
  <c r="G1746" i="15" s="1"/>
  <c r="F1741" i="15"/>
  <c r="G1741" i="15" s="1"/>
  <c r="F1740" i="15"/>
  <c r="G1740" i="15" s="1"/>
  <c r="F1739" i="15"/>
  <c r="G1739" i="15" s="1"/>
  <c r="G1735" i="15"/>
  <c r="G1730" i="15"/>
  <c r="I1088" i="1" s="1"/>
  <c r="F1703" i="15"/>
  <c r="G1703" i="15" s="1"/>
  <c r="F1702" i="15"/>
  <c r="G1702" i="15" s="1"/>
  <c r="F1701" i="15"/>
  <c r="G1701" i="15" s="1"/>
  <c r="F1696" i="15"/>
  <c r="G1696" i="15" s="1"/>
  <c r="F1695" i="15"/>
  <c r="G1695" i="15" s="1"/>
  <c r="F1694" i="15"/>
  <c r="G1694" i="15" s="1"/>
  <c r="F1689" i="15"/>
  <c r="G1689" i="15" s="1"/>
  <c r="F1688" i="15"/>
  <c r="G1688" i="15" s="1"/>
  <c r="F1687" i="15"/>
  <c r="G1687" i="15" s="1"/>
  <c r="F1682" i="15"/>
  <c r="G1682" i="15" s="1"/>
  <c r="F1681" i="15"/>
  <c r="G1681" i="15" s="1"/>
  <c r="F1680" i="15"/>
  <c r="G1680" i="15" s="1"/>
  <c r="F1679" i="15"/>
  <c r="G1679" i="15" s="1"/>
  <c r="F1678" i="15"/>
  <c r="G1678" i="15" s="1"/>
  <c r="F1673" i="15"/>
  <c r="G1673" i="15" s="1"/>
  <c r="F1672" i="15"/>
  <c r="G1672" i="15" s="1"/>
  <c r="F1671" i="15"/>
  <c r="G1671" i="15" s="1"/>
  <c r="F1670" i="15"/>
  <c r="G1670" i="15" s="1"/>
  <c r="F1669" i="15"/>
  <c r="G1669" i="15" s="1"/>
  <c r="F1668" i="15"/>
  <c r="G1668" i="15" s="1"/>
  <c r="F1667" i="15"/>
  <c r="G1667" i="15" s="1"/>
  <c r="F1666" i="15"/>
  <c r="G1666" i="15" s="1"/>
  <c r="F1665" i="15"/>
  <c r="G1665" i="15" s="1"/>
  <c r="F1664" i="15"/>
  <c r="G1664" i="15" s="1"/>
  <c r="F1663" i="15"/>
  <c r="G1663" i="15" s="1"/>
  <c r="F1662" i="15"/>
  <c r="G1662" i="15" s="1"/>
  <c r="B1657" i="15"/>
  <c r="F1657" i="15"/>
  <c r="G1657" i="15" s="1"/>
  <c r="B1656" i="15"/>
  <c r="F1656" i="15"/>
  <c r="G1656" i="15" s="1"/>
  <c r="B1655" i="15"/>
  <c r="F1655" i="15"/>
  <c r="G1655" i="15" s="1"/>
  <c r="B1654" i="15"/>
  <c r="F1654" i="15"/>
  <c r="G1654" i="15" s="1"/>
  <c r="F1653" i="15"/>
  <c r="G1653" i="15" s="1"/>
  <c r="F1652" i="15"/>
  <c r="G1652" i="15" s="1"/>
  <c r="F1651" i="15"/>
  <c r="G1651" i="15" s="1"/>
  <c r="F1650" i="15"/>
  <c r="G1650" i="15" s="1"/>
  <c r="F1649" i="15"/>
  <c r="G1649" i="15" s="1"/>
  <c r="F1644" i="15"/>
  <c r="G1644" i="15" s="1"/>
  <c r="G1645" i="15" s="1"/>
  <c r="F1631" i="15"/>
  <c r="G1631" i="15" s="1"/>
  <c r="F1630" i="15"/>
  <c r="G1630" i="15" s="1"/>
  <c r="F1629" i="15"/>
  <c r="G1629" i="15" s="1"/>
  <c r="F1628" i="15"/>
  <c r="G1628" i="15" s="1"/>
  <c r="F1623" i="15"/>
  <c r="G1623" i="15" s="1"/>
  <c r="G1624" i="15" s="1"/>
  <c r="F1618" i="15"/>
  <c r="G1618" i="15" s="1"/>
  <c r="F1617" i="15"/>
  <c r="G1617" i="15" s="1"/>
  <c r="F1616" i="15"/>
  <c r="G1616" i="15" s="1"/>
  <c r="F1615" i="15"/>
  <c r="G1615" i="15" s="1"/>
  <c r="F1614" i="15"/>
  <c r="G1614" i="15" s="1"/>
  <c r="F1613" i="15"/>
  <c r="G1613" i="15" s="1"/>
  <c r="F1608" i="15"/>
  <c r="G1608" i="15" s="1"/>
  <c r="F1607" i="15"/>
  <c r="G1607" i="15" s="1"/>
  <c r="F1606" i="15"/>
  <c r="G1606" i="15" s="1"/>
  <c r="F1605" i="15"/>
  <c r="G1605" i="15" s="1"/>
  <c r="F1600" i="15"/>
  <c r="G1600" i="15" s="1"/>
  <c r="G1601" i="15" s="1"/>
  <c r="I499" i="1" s="1"/>
  <c r="F1595" i="15"/>
  <c r="G1595" i="15" s="1"/>
  <c r="G1596" i="15" s="1"/>
  <c r="F1590" i="15"/>
  <c r="G1590" i="15" s="1"/>
  <c r="G1591" i="15" s="1"/>
  <c r="I497" i="1" s="1"/>
  <c r="F1585" i="15"/>
  <c r="G1585" i="15" s="1"/>
  <c r="G1586" i="15" s="1"/>
  <c r="I496" i="1" s="1"/>
  <c r="F1579" i="15"/>
  <c r="G1579" i="15" s="1"/>
  <c r="F1578" i="15"/>
  <c r="G1578" i="15" s="1"/>
  <c r="F1573" i="15"/>
  <c r="G1573" i="15" s="1"/>
  <c r="G1574" i="15" s="1"/>
  <c r="F1568" i="15"/>
  <c r="G1568" i="15" s="1"/>
  <c r="F1567" i="15"/>
  <c r="G1567" i="15" s="1"/>
  <c r="F1566" i="15"/>
  <c r="G1566" i="15" s="1"/>
  <c r="F1565" i="15"/>
  <c r="G1565" i="15" s="1"/>
  <c r="B1560" i="15"/>
  <c r="F1560" i="15"/>
  <c r="G1560" i="15" s="1"/>
  <c r="F1559" i="15"/>
  <c r="G1559" i="15" s="1"/>
  <c r="F1558" i="15"/>
  <c r="G1558" i="15" s="1"/>
  <c r="F1557" i="15"/>
  <c r="G1557" i="15" s="1"/>
  <c r="F1556" i="15"/>
  <c r="G1556" i="15" s="1"/>
  <c r="F1551" i="15"/>
  <c r="G1551" i="15" s="1"/>
  <c r="F1550" i="15"/>
  <c r="G1550" i="15" s="1"/>
  <c r="F1549" i="15"/>
  <c r="G1549" i="15" s="1"/>
  <c r="B1544" i="15"/>
  <c r="F1544" i="15"/>
  <c r="G1544" i="15" s="1"/>
  <c r="F1543" i="15"/>
  <c r="G1543" i="15" s="1"/>
  <c r="B1538" i="15"/>
  <c r="F1538" i="15"/>
  <c r="G1538" i="15" s="1"/>
  <c r="F1537" i="15"/>
  <c r="G1537" i="15" s="1"/>
  <c r="F1532" i="15"/>
  <c r="G1532" i="15" s="1"/>
  <c r="F1531" i="15"/>
  <c r="G1531" i="15" s="1"/>
  <c r="B1530" i="15"/>
  <c r="F1530" i="15"/>
  <c r="G1530" i="15" s="1"/>
  <c r="B1529" i="15"/>
  <c r="F1529" i="15"/>
  <c r="G1529" i="15" s="1"/>
  <c r="B1528" i="15"/>
  <c r="F1528" i="15"/>
  <c r="G1528" i="15" s="1"/>
  <c r="F1523" i="15"/>
  <c r="G1523" i="15" s="1"/>
  <c r="F1522" i="15"/>
  <c r="G1522" i="15" s="1"/>
  <c r="F1521" i="15"/>
  <c r="G1521" i="15" s="1"/>
  <c r="F1520" i="15"/>
  <c r="G1520" i="15" s="1"/>
  <c r="F1519" i="15"/>
  <c r="G1519" i="15" s="1"/>
  <c r="F1518" i="15"/>
  <c r="G1518" i="15" s="1"/>
  <c r="F1513" i="15"/>
  <c r="G1513" i="15" s="1"/>
  <c r="G1514" i="15" s="1"/>
  <c r="F1508" i="15"/>
  <c r="G1508" i="15" s="1"/>
  <c r="G1509" i="15" s="1"/>
  <c r="F1503" i="15"/>
  <c r="G1503" i="15" s="1"/>
  <c r="G1504" i="15" s="1"/>
  <c r="F1498" i="15"/>
  <c r="G1498" i="15" s="1"/>
  <c r="G1499" i="15" s="1"/>
  <c r="F1488" i="15"/>
  <c r="G1488" i="15" s="1"/>
  <c r="G1489" i="15" s="1"/>
  <c r="I1115" i="1" s="1"/>
  <c r="F1483" i="15"/>
  <c r="G1483" i="15" s="1"/>
  <c r="F1482" i="15"/>
  <c r="G1482" i="15" s="1"/>
  <c r="F1481" i="15"/>
  <c r="G1481" i="15" s="1"/>
  <c r="F1476" i="15"/>
  <c r="G1476" i="15" s="1"/>
  <c r="F1475" i="15"/>
  <c r="G1475" i="15" s="1"/>
  <c r="F1474" i="15"/>
  <c r="G1474" i="15" s="1"/>
  <c r="F1461" i="15"/>
  <c r="G1461" i="15" s="1"/>
  <c r="F1460" i="15"/>
  <c r="G1460" i="15" s="1"/>
  <c r="F1459" i="15"/>
  <c r="G1459" i="15" s="1"/>
  <c r="F1453" i="15"/>
  <c r="G1453" i="15" s="1"/>
  <c r="F1452" i="15"/>
  <c r="G1452" i="15" s="1"/>
  <c r="F1451" i="15"/>
  <c r="G1451" i="15" s="1"/>
  <c r="F1450" i="15"/>
  <c r="G1450" i="15" s="1"/>
  <c r="F1444" i="15"/>
  <c r="G1444" i="15" s="1"/>
  <c r="G1445" i="15" s="1"/>
  <c r="F1439" i="15"/>
  <c r="G1439" i="15" s="1"/>
  <c r="F1438" i="15"/>
  <c r="G1438" i="15" s="1"/>
  <c r="F1437" i="15"/>
  <c r="G1437" i="15" s="1"/>
  <c r="F1436" i="15"/>
  <c r="G1436" i="15" s="1"/>
  <c r="F1435" i="15"/>
  <c r="G1435" i="15" s="1"/>
  <c r="F1430" i="15"/>
  <c r="G1430" i="15" s="1"/>
  <c r="F1429" i="15"/>
  <c r="G1429" i="15" s="1"/>
  <c r="F1416" i="15"/>
  <c r="G1416" i="15" s="1"/>
  <c r="F1415" i="15"/>
  <c r="G1415" i="15" s="1"/>
  <c r="F1414" i="15"/>
  <c r="G1414" i="15" s="1"/>
  <c r="F1409" i="15"/>
  <c r="G1409" i="15" s="1"/>
  <c r="F1408" i="15"/>
  <c r="G1408" i="15" s="1"/>
  <c r="F1407" i="15"/>
  <c r="G1407" i="15" s="1"/>
  <c r="F1402" i="15"/>
  <c r="G1402" i="15" s="1"/>
  <c r="F1401" i="15"/>
  <c r="G1401" i="15" s="1"/>
  <c r="F1394" i="15"/>
  <c r="G1394" i="15" s="1"/>
  <c r="F1393" i="15"/>
  <c r="G1393" i="15" s="1"/>
  <c r="B1388" i="15"/>
  <c r="F1388" i="15"/>
  <c r="G1388" i="15" s="1"/>
  <c r="F1387" i="15"/>
  <c r="G1387" i="15" s="1"/>
  <c r="F1386" i="15"/>
  <c r="G1386" i="15" s="1"/>
  <c r="F1381" i="15"/>
  <c r="G1381" i="15" s="1"/>
  <c r="F1380" i="15"/>
  <c r="G1380" i="15" s="1"/>
  <c r="F1375" i="15"/>
  <c r="G1375" i="15" s="1"/>
  <c r="F1374" i="15"/>
  <c r="G1374" i="15" s="1"/>
  <c r="F1373" i="15"/>
  <c r="G1373" i="15" s="1"/>
  <c r="F1368" i="15"/>
  <c r="G1368" i="15" s="1"/>
  <c r="F1367" i="15"/>
  <c r="G1367" i="15" s="1"/>
  <c r="B1362" i="15"/>
  <c r="F1362" i="15"/>
  <c r="G1362" i="15" s="1"/>
  <c r="F1361" i="15"/>
  <c r="G1361" i="15" s="1"/>
  <c r="F1360" i="15"/>
  <c r="G1360" i="15" s="1"/>
  <c r="F1359" i="15"/>
  <c r="G1359" i="15" s="1"/>
  <c r="F1358" i="15"/>
  <c r="G1358" i="15" s="1"/>
  <c r="F1353" i="15"/>
  <c r="G1353" i="15" s="1"/>
  <c r="F1352" i="15"/>
  <c r="G1352" i="15" s="1"/>
  <c r="F1351" i="15"/>
  <c r="G1351" i="15" s="1"/>
  <c r="F1346" i="15"/>
  <c r="G1346" i="15" s="1"/>
  <c r="F1345" i="15"/>
  <c r="G1345" i="15" s="1"/>
  <c r="F1344" i="15"/>
  <c r="G1344" i="15" s="1"/>
  <c r="F1339" i="15"/>
  <c r="G1339" i="15" s="1"/>
  <c r="F1338" i="15"/>
  <c r="G1338" i="15" s="1"/>
  <c r="F1333" i="15"/>
  <c r="G1333" i="15" s="1"/>
  <c r="F1332" i="15"/>
  <c r="G1332" i="15" s="1"/>
  <c r="F1331" i="15"/>
  <c r="G1331" i="15" s="1"/>
  <c r="F1326" i="15"/>
  <c r="G1326" i="15" s="1"/>
  <c r="F1325" i="15"/>
  <c r="G1325" i="15" s="1"/>
  <c r="F1324" i="15"/>
  <c r="G1324" i="15" s="1"/>
  <c r="G1319" i="15"/>
  <c r="G1320" i="15" s="1"/>
  <c r="F1314" i="15"/>
  <c r="G1314" i="15" s="1"/>
  <c r="F1313" i="15"/>
  <c r="G1313" i="15" s="1"/>
  <c r="F1312" i="15"/>
  <c r="G1312" i="15" s="1"/>
  <c r="F1307" i="15"/>
  <c r="G1307" i="15" s="1"/>
  <c r="F1306" i="15"/>
  <c r="G1306" i="15" s="1"/>
  <c r="F1301" i="15"/>
  <c r="G1301" i="15" s="1"/>
  <c r="F1300" i="15"/>
  <c r="G1300" i="15" s="1"/>
  <c r="F1299" i="15"/>
  <c r="G1299" i="15" s="1"/>
  <c r="F1298" i="15"/>
  <c r="G1298" i="15" s="1"/>
  <c r="F1293" i="15"/>
  <c r="G1293" i="15" s="1"/>
  <c r="F1292" i="15"/>
  <c r="G1292" i="15" s="1"/>
  <c r="F1291" i="15"/>
  <c r="G1291" i="15" s="1"/>
  <c r="F1290" i="15"/>
  <c r="G1290" i="15" s="1"/>
  <c r="F1284" i="15"/>
  <c r="G1284" i="15" s="1"/>
  <c r="F1283" i="15"/>
  <c r="G1283" i="15" s="1"/>
  <c r="F1282" i="15"/>
  <c r="G1282" i="15" s="1"/>
  <c r="F1274" i="15"/>
  <c r="G1274" i="15" s="1"/>
  <c r="F1268" i="15"/>
  <c r="G1268" i="15" s="1"/>
  <c r="F1267" i="15"/>
  <c r="G1267" i="15" s="1"/>
  <c r="F1262" i="15"/>
  <c r="G1262" i="15" s="1"/>
  <c r="F1261" i="15"/>
  <c r="G1261" i="15" s="1"/>
  <c r="F1260" i="15"/>
  <c r="G1260" i="15" s="1"/>
  <c r="F1259" i="15"/>
  <c r="G1259" i="15" s="1"/>
  <c r="F1258" i="15"/>
  <c r="G1258" i="15" s="1"/>
  <c r="F1257" i="15"/>
  <c r="G1257" i="15" s="1"/>
  <c r="F1256" i="15"/>
  <c r="G1256" i="15" s="1"/>
  <c r="G1251" i="15"/>
  <c r="G1252" i="15" s="1"/>
  <c r="F1245" i="15"/>
  <c r="G1245" i="15" s="1"/>
  <c r="F1244" i="15"/>
  <c r="G1244" i="15" s="1"/>
  <c r="F1243" i="15"/>
  <c r="G1243" i="15" s="1"/>
  <c r="F1237" i="15"/>
  <c r="G1237" i="15" s="1"/>
  <c r="F1236" i="15"/>
  <c r="G1236" i="15" s="1"/>
  <c r="F1230" i="15"/>
  <c r="G1230" i="15" s="1"/>
  <c r="F1229" i="15"/>
  <c r="G1229" i="15" s="1"/>
  <c r="F1228" i="15"/>
  <c r="G1228" i="15" s="1"/>
  <c r="F1227" i="15"/>
  <c r="G1227" i="15" s="1"/>
  <c r="F1226" i="15"/>
  <c r="G1226" i="15" s="1"/>
  <c r="F1225" i="15"/>
  <c r="G1225" i="15" s="1"/>
  <c r="F1224" i="15"/>
  <c r="G1224" i="15" s="1"/>
  <c r="F1218" i="15"/>
  <c r="G1218" i="15" s="1"/>
  <c r="G1219" i="15" s="1"/>
  <c r="F1212" i="15"/>
  <c r="G1212" i="15" s="1"/>
  <c r="G1213" i="15" s="1"/>
  <c r="I500" i="1" s="1"/>
  <c r="F1207" i="15"/>
  <c r="G1207" i="15" s="1"/>
  <c r="F1202" i="15"/>
  <c r="G1202" i="15" s="1"/>
  <c r="G1203" i="15" s="1"/>
  <c r="F1197" i="15"/>
  <c r="G1197" i="15" s="1"/>
  <c r="F1196" i="15"/>
  <c r="G1196" i="15" s="1"/>
  <c r="F1191" i="15"/>
  <c r="G1191" i="15" s="1"/>
  <c r="F1190" i="15"/>
  <c r="G1190" i="15" s="1"/>
  <c r="F1185" i="15"/>
  <c r="G1185" i="15" s="1"/>
  <c r="F1184" i="15"/>
  <c r="G1184" i="15" s="1"/>
  <c r="F1183" i="15"/>
  <c r="G1183" i="15" s="1"/>
  <c r="F1182" i="15"/>
  <c r="G1182" i="15" s="1"/>
  <c r="F1181" i="15"/>
  <c r="G1181" i="15" s="1"/>
  <c r="F1176" i="15"/>
  <c r="G1176" i="15" s="1"/>
  <c r="F1175" i="15"/>
  <c r="G1175" i="15" s="1"/>
  <c r="F1174" i="15"/>
  <c r="G1174" i="15" s="1"/>
  <c r="F1173" i="15"/>
  <c r="G1173" i="15" s="1"/>
  <c r="F1168" i="15"/>
  <c r="G1168" i="15" s="1"/>
  <c r="F1167" i="15"/>
  <c r="G1167" i="15" s="1"/>
  <c r="F1166" i="15"/>
  <c r="G1166" i="15" s="1"/>
  <c r="F1165" i="15"/>
  <c r="G1165" i="15" s="1"/>
  <c r="B1160" i="15"/>
  <c r="F1160" i="15"/>
  <c r="G1160" i="15" s="1"/>
  <c r="F1159" i="15"/>
  <c r="G1159" i="15" s="1"/>
  <c r="F1154" i="15"/>
  <c r="G1154" i="15" s="1"/>
  <c r="F1153" i="15"/>
  <c r="G1153" i="15" s="1"/>
  <c r="F1152" i="15"/>
  <c r="G1152" i="15" s="1"/>
  <c r="F1151" i="15"/>
  <c r="G1151" i="15" s="1"/>
  <c r="F1150" i="15"/>
  <c r="G1150" i="15" s="1"/>
  <c r="F1149" i="15"/>
  <c r="G1149" i="15" s="1"/>
  <c r="F1148" i="15"/>
  <c r="G1148" i="15" s="1"/>
  <c r="F1147" i="15"/>
  <c r="G1147" i="15" s="1"/>
  <c r="F1142" i="15"/>
  <c r="G1142" i="15" s="1"/>
  <c r="F1141" i="15"/>
  <c r="G1141" i="15" s="1"/>
  <c r="F1140" i="15"/>
  <c r="G1140" i="15" s="1"/>
  <c r="F1139" i="15"/>
  <c r="G1139" i="15" s="1"/>
  <c r="F1138" i="15"/>
  <c r="G1138" i="15" s="1"/>
  <c r="F1137" i="15"/>
  <c r="G1137" i="15" s="1"/>
  <c r="F1136" i="15"/>
  <c r="G1136" i="15" s="1"/>
  <c r="F1135" i="15"/>
  <c r="G1135" i="15" s="1"/>
  <c r="F1130" i="15"/>
  <c r="G1130" i="15" s="1"/>
  <c r="F1129" i="15"/>
  <c r="G1129" i="15" s="1"/>
  <c r="G1124" i="15"/>
  <c r="F1118" i="15"/>
  <c r="G1118" i="15" s="1"/>
  <c r="G1119" i="15" s="1"/>
  <c r="I1096" i="1" s="1"/>
  <c r="F1113" i="15"/>
  <c r="G1113" i="15" s="1"/>
  <c r="G1114" i="15" s="1"/>
  <c r="I1095" i="1" s="1"/>
  <c r="F1108" i="15"/>
  <c r="G1108" i="15" s="1"/>
  <c r="G1109" i="15" s="1"/>
  <c r="I1094" i="1" s="1"/>
  <c r="F1103" i="15"/>
  <c r="G1103" i="15" s="1"/>
  <c r="G1104" i="15" s="1"/>
  <c r="F1098" i="15"/>
  <c r="G1098" i="15" s="1"/>
  <c r="G1099" i="15" s="1"/>
  <c r="I1091" i="1" s="1"/>
  <c r="F1093" i="15"/>
  <c r="G1093" i="15" s="1"/>
  <c r="G1094" i="15" s="1"/>
  <c r="I1090" i="1" s="1"/>
  <c r="F1083" i="15"/>
  <c r="G1083" i="15" s="1"/>
  <c r="F1073" i="15"/>
  <c r="G1073" i="15" s="1"/>
  <c r="G1074" i="15" s="1"/>
  <c r="F1067" i="15"/>
  <c r="G1067" i="15" s="1"/>
  <c r="F1066" i="15"/>
  <c r="G1066" i="15" s="1"/>
  <c r="F1061" i="15"/>
  <c r="G1061" i="15" s="1"/>
  <c r="F1060" i="15"/>
  <c r="G1060" i="15" s="1"/>
  <c r="F1059" i="15"/>
  <c r="G1059" i="15" s="1"/>
  <c r="G1054" i="15"/>
  <c r="G1055" i="15" s="1"/>
  <c r="F1049" i="15"/>
  <c r="G1049" i="15" s="1"/>
  <c r="F1048" i="15"/>
  <c r="G1048" i="15" s="1"/>
  <c r="F1045" i="15"/>
  <c r="G1045" i="15" s="1"/>
  <c r="F1036" i="15"/>
  <c r="G1036" i="15" s="1"/>
  <c r="F1031" i="15"/>
  <c r="G1031" i="15" s="1"/>
  <c r="F1030" i="15"/>
  <c r="G1030" i="15" s="1"/>
  <c r="F1029" i="15"/>
  <c r="G1029" i="15" s="1"/>
  <c r="F1024" i="15"/>
  <c r="G1024" i="15" s="1"/>
  <c r="F1023" i="15"/>
  <c r="G1023" i="15" s="1"/>
  <c r="F1022" i="15"/>
  <c r="G1022" i="15" s="1"/>
  <c r="F1010" i="15"/>
  <c r="G1010" i="15" s="1"/>
  <c r="F1009" i="15"/>
  <c r="G1009" i="15" s="1"/>
  <c r="F1008" i="15"/>
  <c r="G1008" i="15" s="1"/>
  <c r="F1003" i="15"/>
  <c r="G1003" i="15" s="1"/>
  <c r="F1002" i="15"/>
  <c r="G1002" i="15" s="1"/>
  <c r="F1001" i="15"/>
  <c r="G1001" i="15" s="1"/>
  <c r="F1000" i="15"/>
  <c r="G1000" i="15" s="1"/>
  <c r="F995" i="15"/>
  <c r="G995" i="15" s="1"/>
  <c r="F994" i="15"/>
  <c r="G994" i="15" s="1"/>
  <c r="B993" i="15"/>
  <c r="F993" i="15"/>
  <c r="G993" i="15" s="1"/>
  <c r="F988" i="15"/>
  <c r="G988" i="15" s="1"/>
  <c r="F987" i="15"/>
  <c r="G987" i="15" s="1"/>
  <c r="F986" i="15"/>
  <c r="G986" i="15" s="1"/>
  <c r="F981" i="15"/>
  <c r="G981" i="15" s="1"/>
  <c r="F980" i="15"/>
  <c r="G980" i="15" s="1"/>
  <c r="F979" i="15"/>
  <c r="G979" i="15" s="1"/>
  <c r="F974" i="15"/>
  <c r="G974" i="15" s="1"/>
  <c r="F973" i="15"/>
  <c r="G973" i="15" s="1"/>
  <c r="F967" i="15"/>
  <c r="G967" i="15" s="1"/>
  <c r="G968" i="15" s="1"/>
  <c r="I657" i="1" s="1"/>
  <c r="F963" i="15"/>
  <c r="G963" i="15" s="1"/>
  <c r="G964" i="15" s="1"/>
  <c r="F959" i="15"/>
  <c r="G959" i="15" s="1"/>
  <c r="F958" i="15"/>
  <c r="G958" i="15" s="1"/>
  <c r="F957" i="15"/>
  <c r="G957" i="15" s="1"/>
  <c r="F952" i="15"/>
  <c r="G952" i="15" s="1"/>
  <c r="F951" i="15"/>
  <c r="G951" i="15" s="1"/>
  <c r="F950" i="15"/>
  <c r="G950" i="15" s="1"/>
  <c r="F945" i="15"/>
  <c r="G945" i="15" s="1"/>
  <c r="F944" i="15"/>
  <c r="G944" i="15" s="1"/>
  <c r="F943" i="15"/>
  <c r="G943" i="15" s="1"/>
  <c r="F938" i="15"/>
  <c r="G938" i="15" s="1"/>
  <c r="F937" i="15"/>
  <c r="G937" i="15" s="1"/>
  <c r="F932" i="15"/>
  <c r="G932" i="15" s="1"/>
  <c r="F931" i="15"/>
  <c r="G931" i="15" s="1"/>
  <c r="F930" i="15"/>
  <c r="G930" i="15" s="1"/>
  <c r="F925" i="15"/>
  <c r="G925" i="15" s="1"/>
  <c r="F924" i="15"/>
  <c r="G924" i="15" s="1"/>
  <c r="F923" i="15"/>
  <c r="G923" i="15" s="1"/>
  <c r="F918" i="15"/>
  <c r="G918" i="15" s="1"/>
  <c r="F917" i="15"/>
  <c r="G917" i="15" s="1"/>
  <c r="F916" i="15"/>
  <c r="G916" i="15" s="1"/>
  <c r="F911" i="15"/>
  <c r="G911" i="15" s="1"/>
  <c r="F910" i="15"/>
  <c r="G910" i="15" s="1"/>
  <c r="F909" i="15"/>
  <c r="G909" i="15" s="1"/>
  <c r="F904" i="15"/>
  <c r="G904" i="15" s="1"/>
  <c r="F903" i="15"/>
  <c r="G903" i="15" s="1"/>
  <c r="F902" i="15"/>
  <c r="G902" i="15" s="1"/>
  <c r="F897" i="15"/>
  <c r="G897" i="15" s="1"/>
  <c r="F896" i="15"/>
  <c r="G896" i="15" s="1"/>
  <c r="F895" i="15"/>
  <c r="G895" i="15" s="1"/>
  <c r="F890" i="15"/>
  <c r="G890" i="15" s="1"/>
  <c r="F889" i="15"/>
  <c r="G889" i="15" s="1"/>
  <c r="F888" i="15"/>
  <c r="G888" i="15" s="1"/>
  <c r="F883" i="15"/>
  <c r="G883" i="15" s="1"/>
  <c r="F882" i="15"/>
  <c r="G882" i="15" s="1"/>
  <c r="F881" i="15"/>
  <c r="G881" i="15" s="1"/>
  <c r="F876" i="15"/>
  <c r="G876" i="15" s="1"/>
  <c r="F875" i="15"/>
  <c r="G875" i="15" s="1"/>
  <c r="F874" i="15"/>
  <c r="G874" i="15" s="1"/>
  <c r="F869" i="15"/>
  <c r="G869" i="15" s="1"/>
  <c r="F868" i="15"/>
  <c r="G868" i="15" s="1"/>
  <c r="F867" i="15"/>
  <c r="G867" i="15" s="1"/>
  <c r="F862" i="15"/>
  <c r="G862" i="15" s="1"/>
  <c r="F861" i="15"/>
  <c r="G861" i="15" s="1"/>
  <c r="F860" i="15"/>
  <c r="G860" i="15" s="1"/>
  <c r="F855" i="15"/>
  <c r="G855" i="15" s="1"/>
  <c r="F854" i="15"/>
  <c r="G854" i="15" s="1"/>
  <c r="F853" i="15"/>
  <c r="G853" i="15" s="1"/>
  <c r="F848" i="15"/>
  <c r="G848" i="15" s="1"/>
  <c r="F847" i="15"/>
  <c r="G847" i="15" s="1"/>
  <c r="F846" i="15"/>
  <c r="G846" i="15" s="1"/>
  <c r="F841" i="15"/>
  <c r="G841" i="15" s="1"/>
  <c r="F840" i="15"/>
  <c r="G840" i="15" s="1"/>
  <c r="F839" i="15"/>
  <c r="G839" i="15" s="1"/>
  <c r="F834" i="15"/>
  <c r="G834" i="15" s="1"/>
  <c r="F833" i="15"/>
  <c r="G833" i="15" s="1"/>
  <c r="F832" i="15"/>
  <c r="G832" i="15" s="1"/>
  <c r="F827" i="15"/>
  <c r="G827" i="15" s="1"/>
  <c r="F826" i="15"/>
  <c r="G826" i="15" s="1"/>
  <c r="F825" i="15"/>
  <c r="G825" i="15" s="1"/>
  <c r="F820" i="15"/>
  <c r="G820" i="15" s="1"/>
  <c r="F819" i="15"/>
  <c r="G819" i="15" s="1"/>
  <c r="F818" i="15"/>
  <c r="G818" i="15" s="1"/>
  <c r="F813" i="15"/>
  <c r="G813" i="15" s="1"/>
  <c r="F812" i="15"/>
  <c r="G812" i="15" s="1"/>
  <c r="F811" i="15"/>
  <c r="G811" i="15" s="1"/>
  <c r="F806" i="15"/>
  <c r="G806" i="15" s="1"/>
  <c r="F805" i="15"/>
  <c r="G805" i="15" s="1"/>
  <c r="F804" i="15"/>
  <c r="G804" i="15" s="1"/>
  <c r="F799" i="15"/>
  <c r="G799" i="15" s="1"/>
  <c r="F798" i="15"/>
  <c r="G798" i="15" s="1"/>
  <c r="F797" i="15"/>
  <c r="G797" i="15" s="1"/>
  <c r="F792" i="15"/>
  <c r="G792" i="15" s="1"/>
  <c r="F791" i="15"/>
  <c r="G791" i="15" s="1"/>
  <c r="F790" i="15"/>
  <c r="G790" i="15" s="1"/>
  <c r="F785" i="15"/>
  <c r="G785" i="15" s="1"/>
  <c r="F784" i="15"/>
  <c r="G784" i="15" s="1"/>
  <c r="F783" i="15"/>
  <c r="G783" i="15" s="1"/>
  <c r="F778" i="15"/>
  <c r="G778" i="15" s="1"/>
  <c r="F777" i="15"/>
  <c r="G777" i="15" s="1"/>
  <c r="F776" i="15"/>
  <c r="G776" i="15" s="1"/>
  <c r="F771" i="15"/>
  <c r="G771" i="15" s="1"/>
  <c r="F770" i="15"/>
  <c r="G770" i="15" s="1"/>
  <c r="F769" i="15"/>
  <c r="G769" i="15" s="1"/>
  <c r="F764" i="15"/>
  <c r="G764" i="15" s="1"/>
  <c r="F763" i="15"/>
  <c r="G763" i="15" s="1"/>
  <c r="F762" i="15"/>
  <c r="G762" i="15" s="1"/>
  <c r="F757" i="15"/>
  <c r="G757" i="15" s="1"/>
  <c r="F756" i="15"/>
  <c r="G756" i="15" s="1"/>
  <c r="F755" i="15"/>
  <c r="G755" i="15" s="1"/>
  <c r="F750" i="15"/>
  <c r="G750" i="15" s="1"/>
  <c r="F749" i="15"/>
  <c r="G749" i="15" s="1"/>
  <c r="F748" i="15"/>
  <c r="G748" i="15" s="1"/>
  <c r="F743" i="15"/>
  <c r="G743" i="15" s="1"/>
  <c r="F742" i="15"/>
  <c r="G742" i="15" s="1"/>
  <c r="F741" i="15"/>
  <c r="G741" i="15" s="1"/>
  <c r="F736" i="15"/>
  <c r="G736" i="15" s="1"/>
  <c r="F735" i="15"/>
  <c r="G735" i="15" s="1"/>
  <c r="F734" i="15"/>
  <c r="G734" i="15" s="1"/>
  <c r="F729" i="15"/>
  <c r="G729" i="15" s="1"/>
  <c r="F728" i="15"/>
  <c r="G728" i="15" s="1"/>
  <c r="F727" i="15"/>
  <c r="G727" i="15" s="1"/>
  <c r="F722" i="15"/>
  <c r="G722" i="15" s="1"/>
  <c r="B721" i="15"/>
  <c r="F721" i="15"/>
  <c r="G721" i="15" s="1"/>
  <c r="B720" i="15"/>
  <c r="F720" i="15"/>
  <c r="G720" i="15" s="1"/>
  <c r="F715" i="15"/>
  <c r="G715" i="15" s="1"/>
  <c r="F714" i="15"/>
  <c r="G714" i="15" s="1"/>
  <c r="F709" i="15"/>
  <c r="G709" i="15" s="1"/>
  <c r="F708" i="15"/>
  <c r="G708" i="15" s="1"/>
  <c r="F707" i="15"/>
  <c r="G707" i="15" s="1"/>
  <c r="F706" i="15"/>
  <c r="G706" i="15" s="1"/>
  <c r="F701" i="15"/>
  <c r="G701" i="15" s="1"/>
  <c r="F700" i="15"/>
  <c r="G700" i="15" s="1"/>
  <c r="F699" i="15"/>
  <c r="G699" i="15" s="1"/>
  <c r="F698" i="15"/>
  <c r="G698" i="15" s="1"/>
  <c r="F697" i="15"/>
  <c r="G697" i="15" s="1"/>
  <c r="F692" i="15"/>
  <c r="G692" i="15" s="1"/>
  <c r="F691" i="15"/>
  <c r="G691" i="15" s="1"/>
  <c r="F690" i="15"/>
  <c r="G690" i="15" s="1"/>
  <c r="F685" i="15"/>
  <c r="G685" i="15" s="1"/>
  <c r="F684" i="15"/>
  <c r="G684" i="15" s="1"/>
  <c r="F683" i="15"/>
  <c r="G683" i="15" s="1"/>
  <c r="F678" i="15"/>
  <c r="G678" i="15" s="1"/>
  <c r="F677" i="15"/>
  <c r="G677" i="15" s="1"/>
  <c r="F676" i="15"/>
  <c r="G676" i="15" s="1"/>
  <c r="F671" i="15"/>
  <c r="G671" i="15" s="1"/>
  <c r="F670" i="15"/>
  <c r="G670" i="15" s="1"/>
  <c r="F669" i="15"/>
  <c r="G669" i="15" s="1"/>
  <c r="F668" i="15"/>
  <c r="G668" i="15" s="1"/>
  <c r="F667" i="15"/>
  <c r="G667" i="15" s="1"/>
  <c r="F662" i="15"/>
  <c r="G662" i="15" s="1"/>
  <c r="F661" i="15"/>
  <c r="G661" i="15" s="1"/>
  <c r="F660" i="15"/>
  <c r="G660" i="15" s="1"/>
  <c r="F655" i="15"/>
  <c r="G655" i="15" s="1"/>
  <c r="F654" i="15"/>
  <c r="G654" i="15" s="1"/>
  <c r="F653" i="15"/>
  <c r="G653" i="15" s="1"/>
  <c r="F648" i="15"/>
  <c r="G648" i="15" s="1"/>
  <c r="F647" i="15"/>
  <c r="G647" i="15" s="1"/>
  <c r="F646" i="15"/>
  <c r="G646" i="15" s="1"/>
  <c r="F641" i="15"/>
  <c r="G641" i="15" s="1"/>
  <c r="F640" i="15"/>
  <c r="G640" i="15" s="1"/>
  <c r="F639" i="15"/>
  <c r="G639" i="15" s="1"/>
  <c r="F633" i="15"/>
  <c r="G633" i="15" s="1"/>
  <c r="F632" i="15"/>
  <c r="G632" i="15" s="1"/>
  <c r="F631" i="15"/>
  <c r="G631" i="15" s="1"/>
  <c r="F626" i="15"/>
  <c r="G626" i="15" s="1"/>
  <c r="F625" i="15"/>
  <c r="G625" i="15" s="1"/>
  <c r="F624" i="15"/>
  <c r="G624" i="15" s="1"/>
  <c r="F623" i="15"/>
  <c r="G623" i="15" s="1"/>
  <c r="F622" i="15"/>
  <c r="G622" i="15" s="1"/>
  <c r="F621" i="15"/>
  <c r="G621" i="15" s="1"/>
  <c r="F616" i="15"/>
  <c r="G616" i="15" s="1"/>
  <c r="F615" i="15"/>
  <c r="G615" i="15" s="1"/>
  <c r="F614" i="15"/>
  <c r="G614" i="15" s="1"/>
  <c r="F613" i="15"/>
  <c r="G613" i="15" s="1"/>
  <c r="F612" i="15"/>
  <c r="G612" i="15" s="1"/>
  <c r="F611" i="15"/>
  <c r="G611" i="15" s="1"/>
  <c r="F610" i="15"/>
  <c r="G610" i="15" s="1"/>
  <c r="F609" i="15"/>
  <c r="G609" i="15" s="1"/>
  <c r="F608" i="15"/>
  <c r="G608" i="15" s="1"/>
  <c r="F607" i="15"/>
  <c r="G607" i="15" s="1"/>
  <c r="F606" i="15"/>
  <c r="G606" i="15" s="1"/>
  <c r="F605" i="15"/>
  <c r="G605" i="15" s="1"/>
  <c r="F604" i="15"/>
  <c r="G604" i="15" s="1"/>
  <c r="F599" i="15"/>
  <c r="G599" i="15" s="1"/>
  <c r="F598" i="15"/>
  <c r="G598" i="15" s="1"/>
  <c r="F597" i="15"/>
  <c r="G597" i="15" s="1"/>
  <c r="F596" i="15"/>
  <c r="G596" i="15" s="1"/>
  <c r="F595" i="15"/>
  <c r="E595" i="15"/>
  <c r="F594" i="15"/>
  <c r="G594" i="15" s="1"/>
  <c r="F593" i="15"/>
  <c r="G593" i="15" s="1"/>
  <c r="F588" i="15"/>
  <c r="G588" i="15" s="1"/>
  <c r="F587" i="15"/>
  <c r="G587" i="15" s="1"/>
  <c r="F586" i="15"/>
  <c r="G586" i="15" s="1"/>
  <c r="F585" i="15"/>
  <c r="G585" i="15" s="1"/>
  <c r="F584" i="15"/>
  <c r="G584" i="15" s="1"/>
  <c r="F583" i="15"/>
  <c r="G583" i="15" s="1"/>
  <c r="F578" i="15"/>
  <c r="G578" i="15" s="1"/>
  <c r="F577" i="15"/>
  <c r="G577" i="15" s="1"/>
  <c r="F576" i="15"/>
  <c r="G576" i="15" s="1"/>
  <c r="F575" i="15"/>
  <c r="G575" i="15" s="1"/>
  <c r="F574" i="15"/>
  <c r="G574" i="15" s="1"/>
  <c r="F569" i="15"/>
  <c r="G569" i="15" s="1"/>
  <c r="F568" i="15"/>
  <c r="G568" i="15" s="1"/>
  <c r="F567" i="15"/>
  <c r="G567" i="15" s="1"/>
  <c r="F566" i="15"/>
  <c r="G566" i="15" s="1"/>
  <c r="F565" i="15"/>
  <c r="G565" i="15" s="1"/>
  <c r="F564" i="15"/>
  <c r="G564" i="15" s="1"/>
  <c r="F563" i="15"/>
  <c r="G563" i="15" s="1"/>
  <c r="F562" i="15"/>
  <c r="G562" i="15" s="1"/>
  <c r="F561" i="15"/>
  <c r="G561" i="15" s="1"/>
  <c r="F560" i="15"/>
  <c r="G560" i="15" s="1"/>
  <c r="F559" i="15"/>
  <c r="G559" i="15" s="1"/>
  <c r="F558" i="15"/>
  <c r="G558" i="15" s="1"/>
  <c r="F557" i="15"/>
  <c r="G557" i="15" s="1"/>
  <c r="F556" i="15"/>
  <c r="G556" i="15" s="1"/>
  <c r="F555" i="15"/>
  <c r="G555" i="15" s="1"/>
  <c r="B550" i="15"/>
  <c r="F550" i="15"/>
  <c r="G550" i="15" s="1"/>
  <c r="F549" i="15"/>
  <c r="G549" i="15" s="1"/>
  <c r="F548" i="15"/>
  <c r="G548" i="15" s="1"/>
  <c r="F547" i="15"/>
  <c r="G547" i="15" s="1"/>
  <c r="F546" i="15"/>
  <c r="G546" i="15" s="1"/>
  <c r="F545" i="15"/>
  <c r="G545" i="15" s="1"/>
  <c r="F544" i="15"/>
  <c r="G544" i="15" s="1"/>
  <c r="F543" i="15"/>
  <c r="G543" i="15" s="1"/>
  <c r="F538" i="15"/>
  <c r="G538" i="15" s="1"/>
  <c r="F537" i="15"/>
  <c r="G537" i="15" s="1"/>
  <c r="F536" i="15"/>
  <c r="G536" i="15" s="1"/>
  <c r="F535" i="15"/>
  <c r="G535" i="15" s="1"/>
  <c r="F534" i="15"/>
  <c r="G534" i="15" s="1"/>
  <c r="F529" i="15"/>
  <c r="G529" i="15" s="1"/>
  <c r="F528" i="15"/>
  <c r="G528" i="15" s="1"/>
  <c r="F527" i="15"/>
  <c r="G527" i="15" s="1"/>
  <c r="F526" i="15"/>
  <c r="G526" i="15" s="1"/>
  <c r="F521" i="15"/>
  <c r="G521" i="15" s="1"/>
  <c r="F520" i="15"/>
  <c r="G520" i="15" s="1"/>
  <c r="F519" i="15"/>
  <c r="G519" i="15" s="1"/>
  <c r="F518" i="15"/>
  <c r="G518" i="15" s="1"/>
  <c r="F517" i="15"/>
  <c r="G517" i="15" s="1"/>
  <c r="F516" i="15"/>
  <c r="G516" i="15" s="1"/>
  <c r="F515" i="15"/>
  <c r="G515" i="15" s="1"/>
  <c r="F514" i="15"/>
  <c r="G514" i="15" s="1"/>
  <c r="F513" i="15"/>
  <c r="G513" i="15" s="1"/>
  <c r="F508" i="15"/>
  <c r="G508" i="15" s="1"/>
  <c r="F507" i="15"/>
  <c r="G507" i="15" s="1"/>
  <c r="F506" i="15"/>
  <c r="G506" i="15" s="1"/>
  <c r="F505" i="15"/>
  <c r="G505" i="15" s="1"/>
  <c r="F504" i="15"/>
  <c r="G504" i="15" s="1"/>
  <c r="F499" i="15"/>
  <c r="G499" i="15" s="1"/>
  <c r="F498" i="15"/>
  <c r="G498" i="15" s="1"/>
  <c r="F497" i="15"/>
  <c r="G497" i="15" s="1"/>
  <c r="F496" i="15"/>
  <c r="G496" i="15" s="1"/>
  <c r="F495" i="15"/>
  <c r="G495" i="15" s="1"/>
  <c r="F490" i="15"/>
  <c r="G490" i="15" s="1"/>
  <c r="F489" i="15"/>
  <c r="G489" i="15" s="1"/>
  <c r="F488" i="15"/>
  <c r="G488" i="15" s="1"/>
  <c r="F487" i="15"/>
  <c r="G487" i="15" s="1"/>
  <c r="F486" i="15"/>
  <c r="G486" i="15" s="1"/>
  <c r="F481" i="15"/>
  <c r="G481" i="15" s="1"/>
  <c r="F480" i="15"/>
  <c r="G480" i="15" s="1"/>
  <c r="F479" i="15"/>
  <c r="G479" i="15" s="1"/>
  <c r="F478" i="15"/>
  <c r="G478" i="15" s="1"/>
  <c r="B477" i="15"/>
  <c r="F477" i="15"/>
  <c r="G477" i="15" s="1"/>
  <c r="F472" i="15"/>
  <c r="G472" i="15" s="1"/>
  <c r="F471" i="15"/>
  <c r="G471" i="15" s="1"/>
  <c r="F470" i="15"/>
  <c r="G470" i="15" s="1"/>
  <c r="F469" i="15"/>
  <c r="G469" i="15" s="1"/>
  <c r="F468" i="15"/>
  <c r="G468" i="15" s="1"/>
  <c r="F463" i="15"/>
  <c r="G463" i="15" s="1"/>
  <c r="F462" i="15"/>
  <c r="G462" i="15" s="1"/>
  <c r="F461" i="15"/>
  <c r="G461" i="15" s="1"/>
  <c r="F460" i="15"/>
  <c r="G460" i="15" s="1"/>
  <c r="F459" i="15"/>
  <c r="G459" i="15" s="1"/>
  <c r="F454" i="15"/>
  <c r="G454" i="15" s="1"/>
  <c r="F453" i="15"/>
  <c r="G453" i="15" s="1"/>
  <c r="F452" i="15"/>
  <c r="G452" i="15" s="1"/>
  <c r="F451" i="15"/>
  <c r="G451" i="15" s="1"/>
  <c r="F450" i="15"/>
  <c r="G450" i="15" s="1"/>
  <c r="F444" i="15"/>
  <c r="G444" i="15" s="1"/>
  <c r="F443" i="15"/>
  <c r="G443" i="15" s="1"/>
  <c r="F442" i="15"/>
  <c r="G442" i="15" s="1"/>
  <c r="F441" i="15"/>
  <c r="G441" i="15" s="1"/>
  <c r="F440" i="15"/>
  <c r="G440" i="15" s="1"/>
  <c r="F435" i="15"/>
  <c r="G435" i="15" s="1"/>
  <c r="F434" i="15"/>
  <c r="G434" i="15" s="1"/>
  <c r="F433" i="15"/>
  <c r="G433" i="15" s="1"/>
  <c r="F432" i="15"/>
  <c r="G432" i="15" s="1"/>
  <c r="F431" i="15"/>
  <c r="G431" i="15" s="1"/>
  <c r="F430" i="15"/>
  <c r="G430" i="15" s="1"/>
  <c r="F425" i="15"/>
  <c r="G425" i="15" s="1"/>
  <c r="F424" i="15"/>
  <c r="G424" i="15" s="1"/>
  <c r="F423" i="15"/>
  <c r="G423" i="15" s="1"/>
  <c r="F422" i="15"/>
  <c r="G422" i="15" s="1"/>
  <c r="F421" i="15"/>
  <c r="G421" i="15" s="1"/>
  <c r="F420" i="15"/>
  <c r="G420" i="15" s="1"/>
  <c r="F415" i="15"/>
  <c r="G415" i="15" s="1"/>
  <c r="F414" i="15"/>
  <c r="G414" i="15" s="1"/>
  <c r="F413" i="15"/>
  <c r="G413" i="15" s="1"/>
  <c r="F412" i="15"/>
  <c r="G412" i="15" s="1"/>
  <c r="F411" i="15"/>
  <c r="G411" i="15" s="1"/>
  <c r="F410" i="15"/>
  <c r="G410" i="15" s="1"/>
  <c r="F409" i="15"/>
  <c r="G409" i="15" s="1"/>
  <c r="F408" i="15"/>
  <c r="G408" i="15" s="1"/>
  <c r="F407" i="15"/>
  <c r="G407" i="15" s="1"/>
  <c r="F402" i="15"/>
  <c r="G402" i="15" s="1"/>
  <c r="F401" i="15"/>
  <c r="G401" i="15" s="1"/>
  <c r="F400" i="15"/>
  <c r="G400" i="15" s="1"/>
  <c r="F395" i="15"/>
  <c r="G395" i="15" s="1"/>
  <c r="F394" i="15"/>
  <c r="G394" i="15" s="1"/>
  <c r="F393" i="15"/>
  <c r="G393" i="15" s="1"/>
  <c r="F388" i="15"/>
  <c r="G388" i="15" s="1"/>
  <c r="F387" i="15"/>
  <c r="G387" i="15" s="1"/>
  <c r="F386" i="15"/>
  <c r="G386" i="15" s="1"/>
  <c r="F385" i="15"/>
  <c r="G385" i="15" s="1"/>
  <c r="F384" i="15"/>
  <c r="G384" i="15" s="1"/>
  <c r="F379" i="15"/>
  <c r="G379" i="15" s="1"/>
  <c r="F378" i="15"/>
  <c r="G378" i="15" s="1"/>
  <c r="F377" i="15"/>
  <c r="G377" i="15" s="1"/>
  <c r="F376" i="15"/>
  <c r="G376" i="15" s="1"/>
  <c r="F371" i="15"/>
  <c r="G371" i="15" s="1"/>
  <c r="F370" i="15"/>
  <c r="G370" i="15" s="1"/>
  <c r="F369" i="15"/>
  <c r="G369" i="15" s="1"/>
  <c r="F368" i="15"/>
  <c r="G368" i="15" s="1"/>
  <c r="F367" i="15"/>
  <c r="G367" i="15" s="1"/>
  <c r="F362" i="15"/>
  <c r="G362" i="15" s="1"/>
  <c r="F361" i="15"/>
  <c r="G361" i="15" s="1"/>
  <c r="F360" i="15"/>
  <c r="G360" i="15" s="1"/>
  <c r="F359" i="15"/>
  <c r="G359" i="15" s="1"/>
  <c r="F358" i="15"/>
  <c r="G358" i="15" s="1"/>
  <c r="F357" i="15"/>
  <c r="G357" i="15" s="1"/>
  <c r="F356" i="15"/>
  <c r="G356" i="15" s="1"/>
  <c r="F355" i="15"/>
  <c r="G355" i="15" s="1"/>
  <c r="F350" i="15"/>
  <c r="G350" i="15" s="1"/>
  <c r="F349" i="15"/>
  <c r="G349" i="15" s="1"/>
  <c r="F348" i="15"/>
  <c r="G348" i="15" s="1"/>
  <c r="F347" i="15"/>
  <c r="G347" i="15" s="1"/>
  <c r="F346" i="15"/>
  <c r="G346" i="15" s="1"/>
  <c r="F345" i="15"/>
  <c r="G345" i="15" s="1"/>
  <c r="F344" i="15"/>
  <c r="G344" i="15" s="1"/>
  <c r="F343" i="15"/>
  <c r="G343" i="15" s="1"/>
  <c r="F338" i="15"/>
  <c r="G338" i="15" s="1"/>
  <c r="F337" i="15"/>
  <c r="G337" i="15" s="1"/>
  <c r="F336" i="15"/>
  <c r="G336" i="15" s="1"/>
  <c r="F335" i="15"/>
  <c r="G335" i="15" s="1"/>
  <c r="F334" i="15"/>
  <c r="G334" i="15" s="1"/>
  <c r="F333" i="15"/>
  <c r="G333" i="15" s="1"/>
  <c r="F328" i="15"/>
  <c r="G328" i="15" s="1"/>
  <c r="F327" i="15"/>
  <c r="G327" i="15" s="1"/>
  <c r="F326" i="15"/>
  <c r="G326" i="15" s="1"/>
  <c r="F325" i="15"/>
  <c r="G325" i="15" s="1"/>
  <c r="F324" i="15"/>
  <c r="G324" i="15" s="1"/>
  <c r="F323" i="15"/>
  <c r="G323" i="15" s="1"/>
  <c r="F318" i="15"/>
  <c r="G318" i="15" s="1"/>
  <c r="F317" i="15"/>
  <c r="G317" i="15" s="1"/>
  <c r="F316" i="15"/>
  <c r="G316" i="15" s="1"/>
  <c r="F315" i="15"/>
  <c r="G315" i="15" s="1"/>
  <c r="F314" i="15"/>
  <c r="G314" i="15" s="1"/>
  <c r="F313" i="15"/>
  <c r="G313" i="15" s="1"/>
  <c r="F307" i="15"/>
  <c r="G307" i="15" s="1"/>
  <c r="F306" i="15"/>
  <c r="G306" i="15" s="1"/>
  <c r="F305" i="15"/>
  <c r="G305" i="15" s="1"/>
  <c r="F304" i="15"/>
  <c r="G304" i="15" s="1"/>
  <c r="F303" i="15"/>
  <c r="G303" i="15" s="1"/>
  <c r="F302" i="15"/>
  <c r="G302" i="15" s="1"/>
  <c r="F297" i="15"/>
  <c r="G297" i="15" s="1"/>
  <c r="F296" i="15"/>
  <c r="G296" i="15" s="1"/>
  <c r="F295" i="15"/>
  <c r="G295" i="15" s="1"/>
  <c r="F294" i="15"/>
  <c r="G294" i="15" s="1"/>
  <c r="F293" i="15"/>
  <c r="G293" i="15" s="1"/>
  <c r="F292" i="15"/>
  <c r="G292" i="15" s="1"/>
  <c r="F286" i="15"/>
  <c r="G286" i="15" s="1"/>
  <c r="F285" i="15"/>
  <c r="G285" i="15" s="1"/>
  <c r="F284" i="15"/>
  <c r="G284" i="15" s="1"/>
  <c r="F283" i="15"/>
  <c r="G283" i="15" s="1"/>
  <c r="F282" i="15"/>
  <c r="G282" i="15" s="1"/>
  <c r="F281" i="15"/>
  <c r="G281" i="15" s="1"/>
  <c r="F276" i="15"/>
  <c r="G276" i="15" s="1"/>
  <c r="F275" i="15"/>
  <c r="G275" i="15" s="1"/>
  <c r="F274" i="15"/>
  <c r="G274" i="15" s="1"/>
  <c r="F273" i="15"/>
  <c r="G273" i="15" s="1"/>
  <c r="F272" i="15"/>
  <c r="G272" i="15" s="1"/>
  <c r="F271" i="15"/>
  <c r="G271" i="15" s="1"/>
  <c r="F265" i="15"/>
  <c r="G265" i="15" s="1"/>
  <c r="F264" i="15"/>
  <c r="G264" i="15" s="1"/>
  <c r="F263" i="15"/>
  <c r="G263" i="15" s="1"/>
  <c r="F262" i="15"/>
  <c r="G262" i="15" s="1"/>
  <c r="F261" i="15"/>
  <c r="G261" i="15" s="1"/>
  <c r="F260" i="15"/>
  <c r="G260" i="15" s="1"/>
  <c r="F255" i="15"/>
  <c r="G255" i="15" s="1"/>
  <c r="F254" i="15"/>
  <c r="G254" i="15" s="1"/>
  <c r="F253" i="15"/>
  <c r="G253" i="15" s="1"/>
  <c r="F248" i="15"/>
  <c r="G248" i="15" s="1"/>
  <c r="F247" i="15"/>
  <c r="G247" i="15" s="1"/>
  <c r="F246" i="15"/>
  <c r="G246" i="15" s="1"/>
  <c r="F245" i="15"/>
  <c r="G245" i="15" s="1"/>
  <c r="F244" i="15"/>
  <c r="G244" i="15" s="1"/>
  <c r="F243" i="15"/>
  <c r="G243" i="15" s="1"/>
  <c r="F242" i="15"/>
  <c r="G242" i="15" s="1"/>
  <c r="F241" i="15"/>
  <c r="G241" i="15" s="1"/>
  <c r="F235" i="15"/>
  <c r="G235" i="15" s="1"/>
  <c r="F234" i="15"/>
  <c r="G234" i="15" s="1"/>
  <c r="F233" i="15"/>
  <c r="G233" i="15" s="1"/>
  <c r="F232" i="15"/>
  <c r="G232" i="15" s="1"/>
  <c r="F231" i="15"/>
  <c r="G231" i="15" s="1"/>
  <c r="F226" i="15"/>
  <c r="G226" i="15" s="1"/>
  <c r="F225" i="15"/>
  <c r="G225" i="15" s="1"/>
  <c r="F224" i="15"/>
  <c r="G224" i="15" s="1"/>
  <c r="F223" i="15"/>
  <c r="G223" i="15" s="1"/>
  <c r="F222" i="15"/>
  <c r="G222" i="15" s="1"/>
  <c r="F217" i="15"/>
  <c r="G217" i="15" s="1"/>
  <c r="F216" i="15"/>
  <c r="G216" i="15" s="1"/>
  <c r="F215" i="15"/>
  <c r="G215" i="15" s="1"/>
  <c r="F214" i="15"/>
  <c r="G214" i="15" s="1"/>
  <c r="F213" i="15"/>
  <c r="G213" i="15" s="1"/>
  <c r="F197" i="15"/>
  <c r="G197" i="15" s="1"/>
  <c r="F196" i="15"/>
  <c r="G196" i="15" s="1"/>
  <c r="F195" i="15"/>
  <c r="G195" i="15" s="1"/>
  <c r="F194" i="15"/>
  <c r="G194" i="15" s="1"/>
  <c r="F193" i="15"/>
  <c r="G193" i="15" s="1"/>
  <c r="F192" i="15"/>
  <c r="G192" i="15" s="1"/>
  <c r="F191" i="15"/>
  <c r="G191" i="15" s="1"/>
  <c r="F190" i="15"/>
  <c r="G190" i="15" s="1"/>
  <c r="F185" i="15"/>
  <c r="G185" i="15" s="1"/>
  <c r="G186" i="15" s="1"/>
  <c r="F179" i="15"/>
  <c r="G179" i="15" s="1"/>
  <c r="F178" i="15"/>
  <c r="G178" i="15" s="1"/>
  <c r="F177" i="15"/>
  <c r="G177" i="15" s="1"/>
  <c r="F176" i="15"/>
  <c r="G176" i="15" s="1"/>
  <c r="F175" i="15"/>
  <c r="G175" i="15" s="1"/>
  <c r="F174" i="15"/>
  <c r="G174" i="15" s="1"/>
  <c r="F173" i="15"/>
  <c r="G173" i="15" s="1"/>
  <c r="F168" i="15"/>
  <c r="G168" i="15" s="1"/>
  <c r="F167" i="15"/>
  <c r="G167" i="15" s="1"/>
  <c r="F166" i="15"/>
  <c r="G166" i="15" s="1"/>
  <c r="F165" i="15"/>
  <c r="G165" i="15" s="1"/>
  <c r="F164" i="15"/>
  <c r="G164" i="15" s="1"/>
  <c r="F159" i="15"/>
  <c r="G159" i="15" s="1"/>
  <c r="G160" i="15" s="1"/>
  <c r="F154" i="15"/>
  <c r="G154" i="15" s="1"/>
  <c r="F153" i="15"/>
  <c r="G153" i="15" s="1"/>
  <c r="F152" i="15"/>
  <c r="G152" i="15" s="1"/>
  <c r="F151" i="15"/>
  <c r="G151" i="15" s="1"/>
  <c r="F150" i="15"/>
  <c r="G150" i="15" s="1"/>
  <c r="F145" i="15"/>
  <c r="G145" i="15" s="1"/>
  <c r="F144" i="15"/>
  <c r="G144" i="15" s="1"/>
  <c r="F143" i="15"/>
  <c r="G143" i="15" s="1"/>
  <c r="F142" i="15"/>
  <c r="G142" i="15" s="1"/>
  <c r="F141" i="15"/>
  <c r="G141" i="15" s="1"/>
  <c r="F140" i="15"/>
  <c r="G140" i="15" s="1"/>
  <c r="F139" i="15"/>
  <c r="G139" i="15" s="1"/>
  <c r="F138" i="15"/>
  <c r="G138" i="15" s="1"/>
  <c r="F137" i="15"/>
  <c r="G137" i="15" s="1"/>
  <c r="F132" i="15"/>
  <c r="G132" i="15" s="1"/>
  <c r="G133" i="15" s="1"/>
  <c r="F127" i="15"/>
  <c r="G127" i="15" s="1"/>
  <c r="F126" i="15"/>
  <c r="G126" i="15" s="1"/>
  <c r="B125" i="15"/>
  <c r="F125" i="15"/>
  <c r="G125" i="15" s="1"/>
  <c r="B124" i="15"/>
  <c r="F124" i="15"/>
  <c r="G124" i="15" s="1"/>
  <c r="F119" i="15"/>
  <c r="G119" i="15" s="1"/>
  <c r="G120" i="15" s="1"/>
  <c r="F113" i="15"/>
  <c r="G113" i="15" s="1"/>
  <c r="F112" i="15"/>
  <c r="G112" i="15" s="1"/>
  <c r="F111" i="15"/>
  <c r="G111" i="15" s="1"/>
  <c r="F110" i="15"/>
  <c r="G110" i="15" s="1"/>
  <c r="F109" i="15"/>
  <c r="G109" i="15" s="1"/>
  <c r="F104" i="15"/>
  <c r="G104" i="15" s="1"/>
  <c r="F103" i="15"/>
  <c r="G103" i="15" s="1"/>
  <c r="F102" i="15"/>
  <c r="G102" i="15" s="1"/>
  <c r="F101" i="15"/>
  <c r="G101" i="15" s="1"/>
  <c r="F100" i="15"/>
  <c r="G100" i="15" s="1"/>
  <c r="F99" i="15"/>
  <c r="G99" i="15" s="1"/>
  <c r="F98" i="15"/>
  <c r="G98" i="15" s="1"/>
  <c r="F93" i="15"/>
  <c r="G93" i="15" s="1"/>
  <c r="F92" i="15"/>
  <c r="G92" i="15" s="1"/>
  <c r="F91" i="15"/>
  <c r="G91" i="15" s="1"/>
  <c r="F90" i="15"/>
  <c r="G90" i="15" s="1"/>
  <c r="F85" i="15"/>
  <c r="G85" i="15" s="1"/>
  <c r="F84" i="15"/>
  <c r="G84" i="15" s="1"/>
  <c r="F83" i="15"/>
  <c r="G83" i="15" s="1"/>
  <c r="F82" i="15"/>
  <c r="G82" i="15" s="1"/>
  <c r="F81" i="15"/>
  <c r="G81" i="15" s="1"/>
  <c r="F80" i="15"/>
  <c r="G80" i="15" s="1"/>
  <c r="F74" i="15"/>
  <c r="G74" i="15" s="1"/>
  <c r="F73" i="15"/>
  <c r="G73" i="15" s="1"/>
  <c r="F72" i="15"/>
  <c r="G72" i="15" s="1"/>
  <c r="F71" i="15"/>
  <c r="G71" i="15" s="1"/>
  <c r="F70" i="15"/>
  <c r="G70" i="15" s="1"/>
  <c r="F69" i="15"/>
  <c r="G69" i="15" s="1"/>
  <c r="F64" i="15"/>
  <c r="G64" i="15" s="1"/>
  <c r="F63" i="15"/>
  <c r="G63" i="15" s="1"/>
  <c r="F62" i="15"/>
  <c r="G62" i="15" s="1"/>
  <c r="F61" i="15"/>
  <c r="G61" i="15" s="1"/>
  <c r="F60" i="15"/>
  <c r="G60" i="15" s="1"/>
  <c r="F54" i="15"/>
  <c r="G54" i="15" s="1"/>
  <c r="F53" i="15"/>
  <c r="G53" i="15" s="1"/>
  <c r="F52" i="15"/>
  <c r="G52" i="15" s="1"/>
  <c r="F46" i="15"/>
  <c r="G46" i="15" s="1"/>
  <c r="F45" i="15"/>
  <c r="G45" i="15" s="1"/>
  <c r="F44" i="15"/>
  <c r="G44" i="15" s="1"/>
  <c r="F43" i="15"/>
  <c r="G43" i="15" s="1"/>
  <c r="F42" i="15"/>
  <c r="G42" i="15" s="1"/>
  <c r="F37" i="15"/>
  <c r="G37" i="15" s="1"/>
  <c r="F36" i="15"/>
  <c r="G36" i="15" s="1"/>
  <c r="F35" i="15"/>
  <c r="G35" i="15" s="1"/>
  <c r="F34" i="15"/>
  <c r="G34" i="15" s="1"/>
  <c r="F29" i="15"/>
  <c r="G29" i="15" s="1"/>
  <c r="F28" i="15"/>
  <c r="G28" i="15" s="1"/>
  <c r="F27" i="15"/>
  <c r="G27" i="15" s="1"/>
  <c r="F26" i="15"/>
  <c r="G26" i="15" s="1"/>
  <c r="F21" i="15"/>
  <c r="G21" i="15" s="1"/>
  <c r="F20" i="15"/>
  <c r="G20" i="15" s="1"/>
  <c r="F15" i="15"/>
  <c r="G15" i="15" s="1"/>
  <c r="G16" i="15" s="1"/>
  <c r="F10" i="15"/>
  <c r="G10" i="15" s="1"/>
  <c r="G11" i="15" s="1"/>
  <c r="F25" i="1" l="1"/>
  <c r="G25" i="1" s="1"/>
  <c r="I25" i="1"/>
  <c r="F485" i="1"/>
  <c r="G485" i="1" s="1"/>
  <c r="I485" i="1"/>
  <c r="F559" i="1"/>
  <c r="G559" i="1" s="1"/>
  <c r="I559" i="1"/>
  <c r="F23" i="1"/>
  <c r="G23" i="1" s="1"/>
  <c r="I23" i="1"/>
  <c r="F583" i="1"/>
  <c r="G583" i="1" s="1"/>
  <c r="I583" i="1"/>
  <c r="F22" i="1"/>
  <c r="G22" i="1" s="1"/>
  <c r="I22" i="1"/>
  <c r="F48" i="1"/>
  <c r="G48" i="1" s="1"/>
  <c r="I48" i="1"/>
  <c r="F238" i="1"/>
  <c r="G238" i="1" s="1"/>
  <c r="I238" i="1"/>
  <c r="F1032" i="1"/>
  <c r="G1032" i="1" s="1"/>
  <c r="I1032" i="1"/>
  <c r="F498" i="1"/>
  <c r="G498" i="1" s="1"/>
  <c r="I498" i="1"/>
  <c r="F21" i="1"/>
  <c r="G21" i="1" s="1"/>
  <c r="I21" i="1"/>
  <c r="F53" i="1"/>
  <c r="G53" i="1" s="1"/>
  <c r="I53" i="1"/>
  <c r="F1034" i="1"/>
  <c r="G1034" i="1" s="1"/>
  <c r="I1034" i="1"/>
  <c r="F207" i="1"/>
  <c r="G207" i="1" s="1"/>
  <c r="C39" i="9" s="1"/>
  <c r="K40" i="9" s="1"/>
  <c r="I207" i="1"/>
  <c r="F19" i="1"/>
  <c r="G19" i="1" s="1"/>
  <c r="I19" i="1"/>
  <c r="F1080" i="1"/>
  <c r="G1080" i="1" s="1"/>
  <c r="I1080" i="1"/>
  <c r="F51" i="1"/>
  <c r="G51" i="1" s="1"/>
  <c r="I51" i="1"/>
  <c r="F216" i="1"/>
  <c r="G216" i="1" s="1"/>
  <c r="G1178" i="1" s="1"/>
  <c r="I216" i="1"/>
  <c r="F20" i="1"/>
  <c r="G20" i="1" s="1"/>
  <c r="I20" i="1"/>
  <c r="F50" i="1"/>
  <c r="G50" i="1" s="1"/>
  <c r="I50" i="1"/>
  <c r="F1100" i="1"/>
  <c r="G1100" i="1" s="1"/>
  <c r="I1100" i="1"/>
  <c r="F18" i="1"/>
  <c r="G18" i="1" s="1"/>
  <c r="I18" i="1"/>
  <c r="F46" i="1"/>
  <c r="G46" i="1" s="1"/>
  <c r="I46" i="1"/>
  <c r="G1270" i="15"/>
  <c r="G1552" i="15"/>
  <c r="F1115" i="1"/>
  <c r="G1115" i="1" s="1"/>
  <c r="F657" i="1"/>
  <c r="G657" i="1" s="1"/>
  <c r="H384" i="20"/>
  <c r="I384" i="20" s="1"/>
  <c r="G551" i="15"/>
  <c r="G1683" i="15"/>
  <c r="F1090" i="1"/>
  <c r="G1090" i="1" s="1"/>
  <c r="F1091" i="1"/>
  <c r="G1091" i="1" s="1"/>
  <c r="F1094" i="1"/>
  <c r="G1094" i="1" s="1"/>
  <c r="F1095" i="1"/>
  <c r="G1095" i="1" s="1"/>
  <c r="F1096" i="1"/>
  <c r="G1096" i="1" s="1"/>
  <c r="F500" i="1"/>
  <c r="G500" i="1" s="1"/>
  <c r="F496" i="1"/>
  <c r="G496" i="1" s="1"/>
  <c r="F497" i="1"/>
  <c r="G497" i="1" s="1"/>
  <c r="F499" i="1"/>
  <c r="G499" i="1" s="1"/>
  <c r="F1088" i="1"/>
  <c r="G1088" i="1" s="1"/>
  <c r="I1092" i="1"/>
  <c r="I1093" i="1"/>
  <c r="G227" i="15"/>
  <c r="G1161" i="15"/>
  <c r="G1238" i="15"/>
  <c r="G1285" i="15"/>
  <c r="G1084" i="15"/>
  <c r="I1085" i="1" s="1"/>
  <c r="G146" i="15"/>
  <c r="G960" i="15"/>
  <c r="G1771" i="15"/>
  <c r="G891" i="15"/>
  <c r="G1315" i="15"/>
  <c r="G1369" i="15"/>
  <c r="G256" i="15"/>
  <c r="G1403" i="15"/>
  <c r="G55" i="15"/>
  <c r="G751" i="15"/>
  <c r="G1062" i="15"/>
  <c r="I1087" i="1"/>
  <c r="G1177" i="15"/>
  <c r="G1382" i="15"/>
  <c r="G372" i="15"/>
  <c r="G396" i="15"/>
  <c r="G1354" i="15"/>
  <c r="G1580" i="15"/>
  <c r="G939" i="15"/>
  <c r="G953" i="15"/>
  <c r="G1011" i="15"/>
  <c r="G1192" i="15"/>
  <c r="G1376" i="15"/>
  <c r="G1389" i="15"/>
  <c r="G1410" i="15"/>
  <c r="G65" i="15"/>
  <c r="G169" i="15"/>
  <c r="G509" i="15"/>
  <c r="G663" i="15"/>
  <c r="G975" i="15"/>
  <c r="G86" i="15"/>
  <c r="G30" i="15"/>
  <c r="G933" i="15"/>
  <c r="G1198" i="15"/>
  <c r="G1431" i="15"/>
  <c r="G737" i="15"/>
  <c r="G946" i="15"/>
  <c r="G1539" i="15"/>
  <c r="G1561" i="15"/>
  <c r="G1742" i="15"/>
  <c r="G807" i="15"/>
  <c r="G1462" i="15"/>
  <c r="G989" i="15"/>
  <c r="G1334" i="15"/>
  <c r="G1658" i="15"/>
  <c r="G1690" i="15"/>
  <c r="G249" i="15"/>
  <c r="G287" i="15"/>
  <c r="G1169" i="15"/>
  <c r="G1545" i="15"/>
  <c r="G1697" i="15"/>
  <c r="G1757" i="15"/>
  <c r="I1098" i="1" s="1"/>
  <c r="G710" i="15"/>
  <c r="G779" i="15"/>
  <c r="G1131" i="15"/>
  <c r="G1294" i="15"/>
  <c r="G1397" i="15"/>
  <c r="G642" i="15"/>
  <c r="G730" i="15"/>
  <c r="G744" i="15"/>
  <c r="G772" i="15"/>
  <c r="G821" i="15"/>
  <c r="G884" i="15"/>
  <c r="G1032" i="15"/>
  <c r="G1302" i="15"/>
  <c r="G1327" i="15"/>
  <c r="G1340" i="15"/>
  <c r="G1347" i="15"/>
  <c r="G329" i="15"/>
  <c r="G416" i="15"/>
  <c r="G482" i="15"/>
  <c r="G634" i="15"/>
  <c r="G656" i="15"/>
  <c r="G686" i="15"/>
  <c r="G814" i="15"/>
  <c r="G842" i="15"/>
  <c r="G863" i="15"/>
  <c r="G877" i="15"/>
  <c r="G905" i="15"/>
  <c r="G1231" i="15"/>
  <c r="G1263" i="15"/>
  <c r="G1454" i="15"/>
  <c r="G1484" i="15"/>
  <c r="G94" i="15"/>
  <c r="G105" i="15"/>
  <c r="G115" i="15"/>
  <c r="G426" i="15"/>
  <c r="G455" i="15"/>
  <c r="G491" i="15"/>
  <c r="G38" i="15"/>
  <c r="G75" i="15"/>
  <c r="G128" i="15"/>
  <c r="G155" i="15"/>
  <c r="G198" i="15"/>
  <c r="G266" i="15"/>
  <c r="G277" i="15"/>
  <c r="G298" i="15"/>
  <c r="G308" i="15"/>
  <c r="G319" i="15"/>
  <c r="G339" i="15"/>
  <c r="G351" i="15"/>
  <c r="G363" i="15"/>
  <c r="G403" i="15"/>
  <c r="G464" i="15"/>
  <c r="G500" i="15"/>
  <c r="G522" i="15"/>
  <c r="G627" i="15"/>
  <c r="G702" i="15"/>
  <c r="G716" i="15"/>
  <c r="G765" i="15"/>
  <c r="G800" i="15"/>
  <c r="G22" i="15"/>
  <c r="G47" i="15"/>
  <c r="G180" i="15"/>
  <c r="G218" i="15"/>
  <c r="G236" i="15"/>
  <c r="G380" i="15"/>
  <c r="G389" i="15"/>
  <c r="G436" i="15"/>
  <c r="G445" i="15"/>
  <c r="G473" i="15"/>
  <c r="G530" i="15"/>
  <c r="G539" i="15"/>
  <c r="G570" i="15"/>
  <c r="G589" i="15"/>
  <c r="G672" i="15"/>
  <c r="G679" i="15"/>
  <c r="G693" i="15"/>
  <c r="G1186" i="15"/>
  <c r="G595" i="15"/>
  <c r="G600" i="15" s="1"/>
  <c r="G617" i="15"/>
  <c r="G898" i="15"/>
  <c r="G982" i="15"/>
  <c r="G1068" i="15"/>
  <c r="G1308" i="15"/>
  <c r="G1417" i="15"/>
  <c r="G1440" i="15"/>
  <c r="G1749" i="15"/>
  <c r="I1097" i="1" s="1"/>
  <c r="G579" i="15"/>
  <c r="G835" i="15"/>
  <c r="G758" i="15"/>
  <c r="G786" i="15"/>
  <c r="G828" i="15"/>
  <c r="G856" i="15"/>
  <c r="G919" i="15"/>
  <c r="G926" i="15"/>
  <c r="G1041" i="15"/>
  <c r="G1050" i="15"/>
  <c r="G1079" i="15"/>
  <c r="I1086" i="1" s="1"/>
  <c r="G1277" i="15"/>
  <c r="G1619" i="15"/>
  <c r="G1632" i="15"/>
  <c r="G1674" i="15"/>
  <c r="G649" i="15"/>
  <c r="G793" i="15"/>
  <c r="G870" i="15"/>
  <c r="G1025" i="15"/>
  <c r="G1155" i="15"/>
  <c r="G723" i="15"/>
  <c r="G849" i="15"/>
  <c r="G996" i="15"/>
  <c r="G1004" i="15"/>
  <c r="G1208" i="15"/>
  <c r="G1477" i="15"/>
  <c r="G1524" i="15"/>
  <c r="G1533" i="15"/>
  <c r="G1764" i="15"/>
  <c r="G1363" i="15"/>
  <c r="G1569" i="15"/>
  <c r="G1704" i="15"/>
  <c r="G912" i="15"/>
  <c r="G1143" i="15"/>
  <c r="G1246" i="15"/>
  <c r="G1609" i="15"/>
  <c r="L40" i="9" l="1"/>
  <c r="F42" i="1"/>
  <c r="G42" i="1" s="1"/>
  <c r="I42" i="1"/>
  <c r="F389" i="1"/>
  <c r="G389" i="1" s="1"/>
  <c r="I389" i="1"/>
  <c r="F423" i="1"/>
  <c r="G423" i="1" s="1"/>
  <c r="I423" i="1"/>
  <c r="F602" i="1"/>
  <c r="G602" i="1" s="1"/>
  <c r="I602" i="1"/>
  <c r="F272" i="1"/>
  <c r="G272" i="1" s="1"/>
  <c r="I272" i="1"/>
  <c r="F571" i="1"/>
  <c r="G571" i="1" s="1"/>
  <c r="I571" i="1"/>
  <c r="F721" i="1"/>
  <c r="G721" i="1" s="1"/>
  <c r="I721" i="1"/>
  <c r="F391" i="1"/>
  <c r="G391" i="1" s="1"/>
  <c r="I391" i="1"/>
  <c r="F254" i="1"/>
  <c r="G254" i="1" s="1"/>
  <c r="I254" i="1"/>
  <c r="F953" i="1"/>
  <c r="G953" i="1" s="1"/>
  <c r="I953" i="1"/>
  <c r="F406" i="1"/>
  <c r="G406" i="1" s="1"/>
  <c r="I406" i="1"/>
  <c r="F390" i="1"/>
  <c r="G390" i="1" s="1"/>
  <c r="I390" i="1"/>
  <c r="F381" i="1"/>
  <c r="G381" i="1" s="1"/>
  <c r="I381" i="1"/>
  <c r="F729" i="1"/>
  <c r="G729" i="1" s="1"/>
  <c r="I729" i="1"/>
  <c r="F432" i="1"/>
  <c r="G432" i="1" s="1"/>
  <c r="I432" i="1"/>
  <c r="F1158" i="1"/>
  <c r="G1158" i="1" s="1"/>
  <c r="I1158" i="1"/>
  <c r="F510" i="1"/>
  <c r="G510" i="1" s="1"/>
  <c r="I510" i="1"/>
  <c r="F338" i="1"/>
  <c r="G338" i="1" s="1"/>
  <c r="I338" i="1"/>
  <c r="F81" i="1"/>
  <c r="G81" i="1" s="1"/>
  <c r="I81" i="1"/>
  <c r="F201" i="1"/>
  <c r="G201" i="1" s="1"/>
  <c r="I201" i="1"/>
  <c r="F386" i="1"/>
  <c r="G386" i="1" s="1"/>
  <c r="I386" i="1"/>
  <c r="F1149" i="1"/>
  <c r="G1149" i="1" s="1"/>
  <c r="I1149" i="1"/>
  <c r="F466" i="1"/>
  <c r="G466" i="1" s="1"/>
  <c r="I466" i="1"/>
  <c r="F323" i="1"/>
  <c r="G323" i="1" s="1"/>
  <c r="I323" i="1"/>
  <c r="F662" i="1"/>
  <c r="G662" i="1" s="1"/>
  <c r="I662" i="1"/>
  <c r="F225" i="1"/>
  <c r="G225" i="1" s="1"/>
  <c r="I225" i="1"/>
  <c r="F616" i="1"/>
  <c r="G616" i="1" s="1"/>
  <c r="I616" i="1"/>
  <c r="F163" i="1"/>
  <c r="G163" i="1" s="1"/>
  <c r="I163" i="1"/>
  <c r="F378" i="1"/>
  <c r="G378" i="1" s="1"/>
  <c r="I378" i="1"/>
  <c r="F377" i="1"/>
  <c r="G377" i="1" s="1"/>
  <c r="I377" i="1"/>
  <c r="F570" i="1"/>
  <c r="G570" i="1" s="1"/>
  <c r="I570" i="1"/>
  <c r="F955" i="1"/>
  <c r="G955" i="1" s="1"/>
  <c r="I955" i="1"/>
  <c r="F1151" i="1"/>
  <c r="G1151" i="1" s="1"/>
  <c r="I1151" i="1"/>
  <c r="F540" i="1"/>
  <c r="G540" i="1" s="1"/>
  <c r="I540" i="1"/>
  <c r="F98" i="1"/>
  <c r="G98" i="1" s="1"/>
  <c r="I98" i="1"/>
  <c r="F734" i="1"/>
  <c r="G734" i="1" s="1"/>
  <c r="I734" i="1"/>
  <c r="F413" i="1"/>
  <c r="G413" i="1" s="1"/>
  <c r="I413" i="1"/>
  <c r="F54" i="1"/>
  <c r="G54" i="1" s="1"/>
  <c r="I54" i="1"/>
  <c r="F374" i="1"/>
  <c r="G374" i="1" s="1"/>
  <c r="I374" i="1"/>
  <c r="F271" i="1"/>
  <c r="G271" i="1" s="1"/>
  <c r="I271" i="1"/>
  <c r="F373" i="1"/>
  <c r="G373" i="1" s="1"/>
  <c r="I373" i="1"/>
  <c r="F412" i="1"/>
  <c r="G412" i="1" s="1"/>
  <c r="I412" i="1"/>
  <c r="F1036" i="1"/>
  <c r="G1036" i="1" s="1"/>
  <c r="I1036" i="1"/>
  <c r="F405" i="1"/>
  <c r="G405" i="1" s="1"/>
  <c r="I405" i="1"/>
  <c r="F1159" i="1"/>
  <c r="G1159" i="1" s="1"/>
  <c r="I1159" i="1"/>
  <c r="F580" i="1"/>
  <c r="G580" i="1" s="1"/>
  <c r="I580" i="1"/>
  <c r="F710" i="1"/>
  <c r="G710" i="1" s="1"/>
  <c r="I710" i="1"/>
  <c r="F1157" i="1"/>
  <c r="G1157" i="1" s="1"/>
  <c r="I1157" i="1"/>
  <c r="F295" i="1"/>
  <c r="G295" i="1" s="1"/>
  <c r="I295" i="1"/>
  <c r="F266" i="1"/>
  <c r="G266" i="1" s="1"/>
  <c r="I266" i="1"/>
  <c r="F227" i="1"/>
  <c r="G227" i="1" s="1"/>
  <c r="I227" i="1"/>
  <c r="F1041" i="1"/>
  <c r="G1041" i="1" s="1"/>
  <c r="I1041" i="1"/>
  <c r="F539" i="1"/>
  <c r="G539" i="1" s="1"/>
  <c r="I539" i="1"/>
  <c r="F299" i="1"/>
  <c r="G299" i="1" s="1"/>
  <c r="I299" i="1"/>
  <c r="F676" i="1"/>
  <c r="G676" i="1" s="1"/>
  <c r="I676" i="1"/>
  <c r="F722" i="1"/>
  <c r="G722" i="1" s="1"/>
  <c r="I722" i="1"/>
  <c r="F339" i="1"/>
  <c r="G339" i="1" s="1"/>
  <c r="I339" i="1"/>
  <c r="F342" i="1"/>
  <c r="G342" i="1" s="1"/>
  <c r="I342" i="1"/>
  <c r="F31" i="1"/>
  <c r="G31" i="1" s="1"/>
  <c r="G29" i="1" s="1"/>
  <c r="I31" i="1"/>
  <c r="F407" i="1"/>
  <c r="G407" i="1" s="1"/>
  <c r="I407" i="1"/>
  <c r="F1132" i="1"/>
  <c r="G1132" i="1" s="1"/>
  <c r="I1132" i="1"/>
  <c r="F241" i="1"/>
  <c r="G241" i="1" s="1"/>
  <c r="I241" i="1"/>
  <c r="F431" i="1"/>
  <c r="G431" i="1" s="1"/>
  <c r="I431" i="1"/>
  <c r="F408" i="1"/>
  <c r="G408" i="1" s="1"/>
  <c r="I408" i="1"/>
  <c r="F495" i="1"/>
  <c r="G495" i="1" s="1"/>
  <c r="I495" i="1"/>
  <c r="F1152" i="1"/>
  <c r="G1152" i="1" s="1"/>
  <c r="I1152" i="1"/>
  <c r="F590" i="1"/>
  <c r="G590" i="1" s="1"/>
  <c r="I590" i="1"/>
  <c r="F696" i="1"/>
  <c r="G696" i="1" s="1"/>
  <c r="I696" i="1"/>
  <c r="F203" i="1"/>
  <c r="G203" i="1" s="1"/>
  <c r="I203" i="1"/>
  <c r="F375" i="1"/>
  <c r="G375" i="1" s="1"/>
  <c r="I375" i="1"/>
  <c r="F177" i="1"/>
  <c r="G177" i="1" s="1"/>
  <c r="I177" i="1"/>
  <c r="F424" i="1"/>
  <c r="G424" i="1" s="1"/>
  <c r="I424" i="1"/>
  <c r="F196" i="1"/>
  <c r="G196" i="1" s="1"/>
  <c r="I196" i="1"/>
  <c r="F410" i="1"/>
  <c r="G410" i="1" s="1"/>
  <c r="I410" i="1"/>
  <c r="F362" i="1"/>
  <c r="G362" i="1" s="1"/>
  <c r="I362" i="1"/>
  <c r="F269" i="1"/>
  <c r="G269" i="1" s="1"/>
  <c r="I269" i="1"/>
  <c r="F694" i="1"/>
  <c r="G694" i="1" s="1"/>
  <c r="I694" i="1"/>
  <c r="F1111" i="1"/>
  <c r="G1111" i="1" s="1"/>
  <c r="I1111" i="1"/>
  <c r="F719" i="1"/>
  <c r="G719" i="1" s="1"/>
  <c r="I719" i="1"/>
  <c r="F1077" i="1"/>
  <c r="G1077" i="1" s="1"/>
  <c r="I1077" i="1"/>
  <c r="F409" i="1"/>
  <c r="G409" i="1" s="1"/>
  <c r="I409" i="1"/>
  <c r="F325" i="1"/>
  <c r="G325" i="1" s="1"/>
  <c r="I325" i="1"/>
  <c r="F718" i="1"/>
  <c r="G718" i="1" s="1"/>
  <c r="I718" i="1"/>
  <c r="F294" i="1"/>
  <c r="G294" i="1" s="1"/>
  <c r="I294" i="1"/>
  <c r="F244" i="1"/>
  <c r="G244" i="1" s="1"/>
  <c r="I244" i="1"/>
  <c r="F511" i="1"/>
  <c r="G511" i="1" s="1"/>
  <c r="I511" i="1"/>
  <c r="F403" i="1"/>
  <c r="G403" i="1" s="1"/>
  <c r="I403" i="1"/>
  <c r="F247" i="1"/>
  <c r="G247" i="1" s="1"/>
  <c r="I247" i="1"/>
  <c r="F723" i="1"/>
  <c r="G723" i="1" s="1"/>
  <c r="I723" i="1"/>
  <c r="F304" i="1"/>
  <c r="G304" i="1" s="1"/>
  <c r="I304" i="1"/>
  <c r="F379" i="1"/>
  <c r="G379" i="1" s="1"/>
  <c r="I379" i="1"/>
  <c r="F581" i="1"/>
  <c r="G581" i="1" s="1"/>
  <c r="I581" i="1"/>
  <c r="F1133" i="1"/>
  <c r="G1133" i="1" s="1"/>
  <c r="I1133" i="1"/>
  <c r="F512" i="1"/>
  <c r="G512" i="1" s="1"/>
  <c r="I512" i="1"/>
  <c r="F585" i="1"/>
  <c r="G585" i="1" s="1"/>
  <c r="I585" i="1"/>
  <c r="M40" i="9"/>
  <c r="F103" i="1"/>
  <c r="G103" i="1" s="1"/>
  <c r="I103" i="1"/>
  <c r="F219" i="1"/>
  <c r="G219" i="1" s="1"/>
  <c r="I219" i="1"/>
  <c r="F1131" i="1"/>
  <c r="G1131" i="1" s="1"/>
  <c r="I1131" i="1"/>
  <c r="F1033" i="1"/>
  <c r="G1033" i="1" s="1"/>
  <c r="I1033" i="1"/>
  <c r="F289" i="1"/>
  <c r="G289" i="1" s="1"/>
  <c r="I289" i="1"/>
  <c r="F303" i="1"/>
  <c r="G303" i="1" s="1"/>
  <c r="I303" i="1"/>
  <c r="F1162" i="1"/>
  <c r="G1162" i="1" s="1"/>
  <c r="I1162" i="1"/>
  <c r="F1040" i="1"/>
  <c r="G1040" i="1" s="1"/>
  <c r="I1040" i="1"/>
  <c r="F474" i="1"/>
  <c r="G474" i="1" s="1"/>
  <c r="I474" i="1"/>
  <c r="F468" i="1"/>
  <c r="G468" i="1" s="1"/>
  <c r="I468" i="1"/>
  <c r="F600" i="1"/>
  <c r="G600" i="1" s="1"/>
  <c r="I600" i="1"/>
  <c r="F387" i="1"/>
  <c r="G387" i="1" s="1"/>
  <c r="I387" i="1"/>
  <c r="F256" i="1"/>
  <c r="G256" i="1" s="1"/>
  <c r="I256" i="1"/>
  <c r="F415" i="1"/>
  <c r="G415" i="1" s="1"/>
  <c r="I415" i="1"/>
  <c r="F287" i="1"/>
  <c r="G287" i="1" s="1"/>
  <c r="I287" i="1"/>
  <c r="F133" i="1"/>
  <c r="G133" i="1" s="1"/>
  <c r="I133" i="1"/>
  <c r="F487" i="1"/>
  <c r="G487" i="1" s="1"/>
  <c r="I487" i="1"/>
  <c r="F341" i="1"/>
  <c r="G341" i="1" s="1"/>
  <c r="I341" i="1"/>
  <c r="F467" i="1"/>
  <c r="G467" i="1" s="1"/>
  <c r="I467" i="1"/>
  <c r="F265" i="1"/>
  <c r="G265" i="1" s="1"/>
  <c r="I265" i="1"/>
  <c r="F486" i="1"/>
  <c r="G486" i="1" s="1"/>
  <c r="I486" i="1"/>
  <c r="F94" i="1"/>
  <c r="G94" i="1" s="1"/>
  <c r="G83" i="1" s="1"/>
  <c r="I94" i="1"/>
  <c r="F1101" i="1"/>
  <c r="G1101" i="1" s="1"/>
  <c r="I1101" i="1"/>
  <c r="F1068" i="1"/>
  <c r="G1068" i="1" s="1"/>
  <c r="I1068" i="1"/>
  <c r="F27" i="1"/>
  <c r="G27" i="1" s="1"/>
  <c r="G17" i="1" s="1"/>
  <c r="H17" i="1" s="1"/>
  <c r="I27" i="1"/>
  <c r="F255" i="1"/>
  <c r="G255" i="1" s="1"/>
  <c r="I255" i="1"/>
  <c r="F1108" i="1"/>
  <c r="G1108" i="1" s="1"/>
  <c r="I1108" i="1"/>
  <c r="F324" i="1"/>
  <c r="G324" i="1" s="1"/>
  <c r="I324" i="1"/>
  <c r="F202" i="1"/>
  <c r="G202" i="1" s="1"/>
  <c r="I202" i="1"/>
  <c r="F376" i="1"/>
  <c r="G376" i="1" s="1"/>
  <c r="I376" i="1"/>
  <c r="F388" i="1"/>
  <c r="G388" i="1" s="1"/>
  <c r="I388" i="1"/>
  <c r="F383" i="1"/>
  <c r="G383" i="1" s="1"/>
  <c r="I383" i="1"/>
  <c r="F392" i="1"/>
  <c r="G392" i="1" s="1"/>
  <c r="I392" i="1"/>
  <c r="F285" i="1"/>
  <c r="G285" i="1" s="1"/>
  <c r="I285" i="1"/>
  <c r="F112" i="1"/>
  <c r="G112" i="1" s="1"/>
  <c r="I112" i="1"/>
  <c r="F735" i="1"/>
  <c r="G735" i="1" s="1"/>
  <c r="I735" i="1"/>
  <c r="F286" i="1"/>
  <c r="G286" i="1" s="1"/>
  <c r="I286" i="1"/>
  <c r="F720" i="1"/>
  <c r="G720" i="1" s="1"/>
  <c r="I720" i="1"/>
  <c r="F422" i="1"/>
  <c r="G422" i="1" s="1"/>
  <c r="I422" i="1"/>
  <c r="F488" i="1"/>
  <c r="G488" i="1" s="1"/>
  <c r="I488" i="1"/>
  <c r="F1026" i="1"/>
  <c r="G1026" i="1" s="1"/>
  <c r="I1026" i="1"/>
  <c r="F589" i="1"/>
  <c r="G589" i="1" s="1"/>
  <c r="I589" i="1"/>
  <c r="F434" i="1"/>
  <c r="G434" i="1" s="1"/>
  <c r="I434" i="1"/>
  <c r="F234" i="1"/>
  <c r="G234" i="1" s="1"/>
  <c r="I234" i="1"/>
  <c r="F195" i="1"/>
  <c r="G195" i="1" s="1"/>
  <c r="F615" i="1"/>
  <c r="G615" i="1" s="1"/>
  <c r="I615" i="1"/>
  <c r="H354" i="20"/>
  <c r="I354" i="20" s="1"/>
  <c r="H554" i="20"/>
  <c r="I554" i="20" s="1"/>
  <c r="H320" i="20"/>
  <c r="I320" i="20" s="1"/>
  <c r="H318" i="20"/>
  <c r="I318" i="20" s="1"/>
  <c r="H294" i="20"/>
  <c r="I294" i="20" s="1"/>
  <c r="H480" i="20"/>
  <c r="I480" i="20" s="1"/>
  <c r="H479" i="20"/>
  <c r="I479" i="20" s="1"/>
  <c r="H552" i="20"/>
  <c r="I552" i="20" s="1"/>
  <c r="H295" i="20"/>
  <c r="I295" i="20" s="1"/>
  <c r="H551" i="20"/>
  <c r="I551" i="20" s="1"/>
  <c r="H432" i="20"/>
  <c r="I432" i="20" s="1"/>
  <c r="H543" i="20"/>
  <c r="I543" i="20" s="1"/>
  <c r="F1098" i="1"/>
  <c r="G1098" i="1" s="1"/>
  <c r="F1097" i="1"/>
  <c r="G1097" i="1" s="1"/>
  <c r="F1086" i="1"/>
  <c r="G1086" i="1" s="1"/>
  <c r="F1087" i="1"/>
  <c r="G1087" i="1" s="1"/>
  <c r="F1085" i="1"/>
  <c r="G1085" i="1" s="1"/>
  <c r="F1093" i="1"/>
  <c r="G1093" i="1" s="1"/>
  <c r="F1092" i="1"/>
  <c r="G1092" i="1" s="1"/>
  <c r="P19" i="9"/>
  <c r="R19" i="9" s="1"/>
  <c r="P21" i="9"/>
  <c r="R21" i="9" s="1"/>
  <c r="P23" i="9"/>
  <c r="R23" i="9" s="1"/>
  <c r="P25" i="9"/>
  <c r="R25" i="9" s="1"/>
  <c r="P27" i="9"/>
  <c r="R27" i="9" s="1"/>
  <c r="P29" i="9"/>
  <c r="R29" i="9" s="1"/>
  <c r="P31" i="9"/>
  <c r="R31" i="9" s="1"/>
  <c r="P33" i="9"/>
  <c r="R33" i="9" s="1"/>
  <c r="P35" i="9"/>
  <c r="R35" i="9" s="1"/>
  <c r="P37" i="9"/>
  <c r="R37" i="9" s="1"/>
  <c r="P39" i="9"/>
  <c r="R39" i="9" s="1"/>
  <c r="P41" i="9"/>
  <c r="R41" i="9" s="1"/>
  <c r="P43" i="9"/>
  <c r="R43" i="9" s="1"/>
  <c r="P45" i="9"/>
  <c r="R45" i="9" s="1"/>
  <c r="P47" i="9"/>
  <c r="R47" i="9" s="1"/>
  <c r="P49" i="9"/>
  <c r="R49" i="9" s="1"/>
  <c r="P51" i="9"/>
  <c r="R51" i="9" s="1"/>
  <c r="P53" i="9"/>
  <c r="R53" i="9" s="1"/>
  <c r="P55" i="9"/>
  <c r="R55" i="9" s="1"/>
  <c r="P57" i="9"/>
  <c r="R57" i="9" s="1"/>
  <c r="P17" i="9"/>
  <c r="R17" i="9" s="1"/>
  <c r="O50" i="9"/>
  <c r="N50" i="9"/>
  <c r="M50" i="9"/>
  <c r="L50" i="9"/>
  <c r="J40" i="9"/>
  <c r="G44" i="1" l="1"/>
  <c r="C21" i="9" s="1"/>
  <c r="C19" i="9"/>
  <c r="D20" i="9" s="1"/>
  <c r="G194" i="1"/>
  <c r="C35" i="9" s="1"/>
  <c r="L36" i="9" s="1"/>
  <c r="C37" i="9"/>
  <c r="I38" i="9" s="1"/>
  <c r="C43" i="9"/>
  <c r="L44" i="9" s="1"/>
  <c r="C17" i="9"/>
  <c r="C25" i="9"/>
  <c r="I26" i="9" s="1"/>
  <c r="C51" i="9"/>
  <c r="F52" i="9" s="1"/>
  <c r="F626" i="1"/>
  <c r="G626" i="1" s="1"/>
  <c r="I626" i="1"/>
  <c r="F458" i="1"/>
  <c r="G458" i="1" s="1"/>
  <c r="I458" i="1"/>
  <c r="F838" i="1"/>
  <c r="G838" i="1" s="1"/>
  <c r="I838" i="1"/>
  <c r="F954" i="1"/>
  <c r="G954" i="1" s="1"/>
  <c r="I954" i="1"/>
  <c r="F72" i="1"/>
  <c r="G72" i="1" s="1"/>
  <c r="I72" i="1"/>
  <c r="F611" i="1"/>
  <c r="G611" i="1" s="1"/>
  <c r="I611" i="1"/>
  <c r="F470" i="1"/>
  <c r="G470" i="1" s="1"/>
  <c r="I470" i="1"/>
  <c r="F531" i="1"/>
  <c r="G531" i="1" s="1"/>
  <c r="I531" i="1"/>
  <c r="F1015" i="1"/>
  <c r="G1015" i="1" s="1"/>
  <c r="I1015" i="1"/>
  <c r="F761" i="1"/>
  <c r="G761" i="1" s="1"/>
  <c r="I761" i="1"/>
  <c r="F732" i="1"/>
  <c r="G732" i="1" s="1"/>
  <c r="I732" i="1"/>
  <c r="F778" i="1"/>
  <c r="G778" i="1" s="1"/>
  <c r="I778" i="1"/>
  <c r="F860" i="1"/>
  <c r="G860" i="1" s="1"/>
  <c r="I860" i="1"/>
  <c r="F952" i="1"/>
  <c r="G952" i="1" s="1"/>
  <c r="I952" i="1"/>
  <c r="F187" i="1"/>
  <c r="G187" i="1" s="1"/>
  <c r="I187" i="1"/>
  <c r="F245" i="1"/>
  <c r="G245" i="1" s="1"/>
  <c r="C45" i="9" s="1"/>
  <c r="J46" i="9" s="1"/>
  <c r="I245" i="1"/>
  <c r="F60" i="1"/>
  <c r="G60" i="1" s="1"/>
  <c r="I60" i="1"/>
  <c r="F651" i="1"/>
  <c r="G651" i="1" s="1"/>
  <c r="I651" i="1"/>
  <c r="F548" i="1"/>
  <c r="G548" i="1" s="1"/>
  <c r="I548" i="1"/>
  <c r="F459" i="1"/>
  <c r="G459" i="1" s="1"/>
  <c r="I459" i="1"/>
  <c r="F528" i="1"/>
  <c r="G528" i="1" s="1"/>
  <c r="I528" i="1"/>
  <c r="F630" i="1"/>
  <c r="G630" i="1" s="1"/>
  <c r="I630" i="1"/>
  <c r="F582" i="1"/>
  <c r="G582" i="1" s="1"/>
  <c r="I582" i="1"/>
  <c r="F471" i="1"/>
  <c r="G471" i="1" s="1"/>
  <c r="I471" i="1"/>
  <c r="F827" i="1"/>
  <c r="G827" i="1" s="1"/>
  <c r="I827" i="1"/>
  <c r="F790" i="1"/>
  <c r="G790" i="1" s="1"/>
  <c r="I790" i="1"/>
  <c r="F881" i="1"/>
  <c r="G881" i="1" s="1"/>
  <c r="I881" i="1"/>
  <c r="F995" i="1"/>
  <c r="G995" i="1" s="1"/>
  <c r="I995" i="1"/>
  <c r="F188" i="1"/>
  <c r="G188" i="1" s="1"/>
  <c r="I188" i="1"/>
  <c r="F1163" i="1"/>
  <c r="G1163" i="1" s="1"/>
  <c r="G1161" i="1" s="1"/>
  <c r="C57" i="9" s="1"/>
  <c r="L58" i="9" s="1"/>
  <c r="I1163" i="1"/>
  <c r="F1156" i="1"/>
  <c r="G1156" i="1" s="1"/>
  <c r="C55" i="9" s="1"/>
  <c r="M56" i="9" s="1"/>
  <c r="I1156" i="1"/>
  <c r="F693" i="1"/>
  <c r="G693" i="1" s="1"/>
  <c r="I693" i="1"/>
  <c r="F1039" i="1"/>
  <c r="G1039" i="1" s="1"/>
  <c r="I1039" i="1"/>
  <c r="F1050" i="1"/>
  <c r="G1050" i="1" s="1"/>
  <c r="I1050" i="1"/>
  <c r="F226" i="1"/>
  <c r="G226" i="1" s="1"/>
  <c r="I226" i="1"/>
  <c r="F599" i="1"/>
  <c r="G599" i="1" s="1"/>
  <c r="I599" i="1"/>
  <c r="F715" i="1"/>
  <c r="G715" i="1" s="1"/>
  <c r="I715" i="1"/>
  <c r="F601" i="1"/>
  <c r="G601" i="1" s="1"/>
  <c r="I601" i="1"/>
  <c r="F1019" i="1"/>
  <c r="G1019" i="1" s="1"/>
  <c r="I1019" i="1"/>
  <c r="F530" i="1"/>
  <c r="G530" i="1" s="1"/>
  <c r="I530" i="1"/>
  <c r="F631" i="1"/>
  <c r="G631" i="1" s="1"/>
  <c r="I631" i="1"/>
  <c r="F714" i="1"/>
  <c r="G714" i="1" s="1"/>
  <c r="I714" i="1"/>
  <c r="F839" i="1"/>
  <c r="G839" i="1" s="1"/>
  <c r="I839" i="1"/>
  <c r="F802" i="1"/>
  <c r="G802" i="1" s="1"/>
  <c r="I802" i="1"/>
  <c r="F896" i="1"/>
  <c r="G896" i="1" s="1"/>
  <c r="I896" i="1"/>
  <c r="F977" i="1"/>
  <c r="G977" i="1" s="1"/>
  <c r="I977" i="1"/>
  <c r="F184" i="1"/>
  <c r="G184" i="1" s="1"/>
  <c r="I184" i="1"/>
  <c r="F638" i="1"/>
  <c r="G638" i="1" s="1"/>
  <c r="I638" i="1"/>
  <c r="F1102" i="1"/>
  <c r="G1102" i="1" s="1"/>
  <c r="I1102" i="1"/>
  <c r="F223" i="1"/>
  <c r="G223" i="1" s="1"/>
  <c r="I223" i="1"/>
  <c r="F134" i="1"/>
  <c r="G134" i="1" s="1"/>
  <c r="I134" i="1"/>
  <c r="F707" i="1"/>
  <c r="G707" i="1" s="1"/>
  <c r="I707" i="1"/>
  <c r="F68" i="1"/>
  <c r="G68" i="1" s="1"/>
  <c r="I68" i="1"/>
  <c r="F635" i="1"/>
  <c r="G635" i="1" s="1"/>
  <c r="I635" i="1"/>
  <c r="F587" i="1"/>
  <c r="G587" i="1" s="1"/>
  <c r="I587" i="1"/>
  <c r="F1016" i="1"/>
  <c r="G1016" i="1" s="1"/>
  <c r="I1016" i="1"/>
  <c r="F456" i="1"/>
  <c r="G456" i="1" s="1"/>
  <c r="I456" i="1"/>
  <c r="F457" i="1"/>
  <c r="G457" i="1" s="1"/>
  <c r="I457" i="1"/>
  <c r="F957" i="1"/>
  <c r="G957" i="1" s="1"/>
  <c r="I957" i="1"/>
  <c r="F826" i="1"/>
  <c r="G826" i="1" s="1"/>
  <c r="I826" i="1"/>
  <c r="F923" i="1"/>
  <c r="G923" i="1" s="1"/>
  <c r="I923" i="1"/>
  <c r="F951" i="1"/>
  <c r="G951" i="1" s="1"/>
  <c r="I951" i="1"/>
  <c r="F716" i="1"/>
  <c r="G716" i="1" s="1"/>
  <c r="I716" i="1"/>
  <c r="F183" i="1"/>
  <c r="G183" i="1" s="1"/>
  <c r="I183" i="1"/>
  <c r="F1136" i="1"/>
  <c r="G1136" i="1" s="1"/>
  <c r="C53" i="9" s="1"/>
  <c r="K54" i="9" s="1"/>
  <c r="I1136" i="1"/>
  <c r="F274" i="1"/>
  <c r="G274" i="1" s="1"/>
  <c r="I274" i="1"/>
  <c r="F1056" i="1"/>
  <c r="G1056" i="1" s="1"/>
  <c r="I1056" i="1"/>
  <c r="F363" i="1"/>
  <c r="G363" i="1" s="1"/>
  <c r="I363" i="1"/>
  <c r="F472" i="1"/>
  <c r="G472" i="1" s="1"/>
  <c r="I472" i="1"/>
  <c r="F520" i="1"/>
  <c r="G520" i="1" s="1"/>
  <c r="I520" i="1"/>
  <c r="F173" i="1"/>
  <c r="G173" i="1" s="1"/>
  <c r="I173" i="1"/>
  <c r="F504" i="1"/>
  <c r="G504" i="1" s="1"/>
  <c r="I504" i="1"/>
  <c r="F1049" i="1"/>
  <c r="G1049" i="1" s="1"/>
  <c r="I1049" i="1"/>
  <c r="F382" i="1"/>
  <c r="G382" i="1" s="1"/>
  <c r="I382" i="1"/>
  <c r="F70" i="1"/>
  <c r="G70" i="1" s="1"/>
  <c r="I70" i="1"/>
  <c r="F591" i="1"/>
  <c r="G591" i="1" s="1"/>
  <c r="I591" i="1"/>
  <c r="F71" i="1"/>
  <c r="G71" i="1" s="1"/>
  <c r="I71" i="1"/>
  <c r="F506" i="1"/>
  <c r="G506" i="1" s="1"/>
  <c r="I506" i="1"/>
  <c r="F221" i="1"/>
  <c r="G221" i="1" s="1"/>
  <c r="I221" i="1"/>
  <c r="F123" i="1"/>
  <c r="G123" i="1" s="1"/>
  <c r="I123" i="1"/>
  <c r="F685" i="1"/>
  <c r="G685" i="1" s="1"/>
  <c r="I685" i="1"/>
  <c r="F1043" i="1"/>
  <c r="G1043" i="1" s="1"/>
  <c r="I1043" i="1"/>
  <c r="F567" i="1"/>
  <c r="G567" i="1" s="1"/>
  <c r="I567" i="1"/>
  <c r="F1044" i="1"/>
  <c r="G1044" i="1" s="1"/>
  <c r="I1044" i="1"/>
  <c r="F717" i="1"/>
  <c r="G717" i="1" s="1"/>
  <c r="I717" i="1"/>
  <c r="F713" i="1"/>
  <c r="G713" i="1" s="1"/>
  <c r="I713" i="1"/>
  <c r="F987" i="1"/>
  <c r="G987" i="1" s="1"/>
  <c r="I987" i="1"/>
  <c r="F850" i="1"/>
  <c r="G850" i="1" s="1"/>
  <c r="I850" i="1"/>
  <c r="F956" i="1"/>
  <c r="G956" i="1" s="1"/>
  <c r="I956" i="1"/>
  <c r="F992" i="1"/>
  <c r="G992" i="1" s="1"/>
  <c r="I992" i="1"/>
  <c r="F222" i="1"/>
  <c r="G222" i="1" s="1"/>
  <c r="I222" i="1"/>
  <c r="F125" i="1"/>
  <c r="G125" i="1" s="1"/>
  <c r="I125" i="1"/>
  <c r="F675" i="1"/>
  <c r="G675" i="1" s="1"/>
  <c r="I675" i="1"/>
  <c r="F505" i="1"/>
  <c r="G505" i="1" s="1"/>
  <c r="I505" i="1"/>
  <c r="F687" i="1"/>
  <c r="G687" i="1" s="1"/>
  <c r="I687" i="1"/>
  <c r="F603" i="1"/>
  <c r="G603" i="1" s="1"/>
  <c r="I603" i="1"/>
  <c r="F636" i="1"/>
  <c r="G636" i="1" s="1"/>
  <c r="I636" i="1"/>
  <c r="F733" i="1"/>
  <c r="G733" i="1" s="1"/>
  <c r="I733" i="1"/>
  <c r="F455" i="1"/>
  <c r="G455" i="1" s="1"/>
  <c r="I455" i="1"/>
  <c r="F1002" i="1"/>
  <c r="G1002" i="1" s="1"/>
  <c r="I1002" i="1"/>
  <c r="F869" i="1"/>
  <c r="G869" i="1" s="1"/>
  <c r="I869" i="1"/>
  <c r="F1001" i="1"/>
  <c r="G1001" i="1" s="1"/>
  <c r="I1001" i="1"/>
  <c r="F1000" i="1"/>
  <c r="G1000" i="1" s="1"/>
  <c r="I1000" i="1"/>
  <c r="F139" i="1"/>
  <c r="G139" i="1" s="1"/>
  <c r="I139" i="1"/>
  <c r="F1069" i="1"/>
  <c r="G1069" i="1" s="1"/>
  <c r="I1069" i="1"/>
  <c r="F429" i="1"/>
  <c r="G429" i="1" s="1"/>
  <c r="I429" i="1"/>
  <c r="F1055" i="1"/>
  <c r="G1055" i="1" s="1"/>
  <c r="I1055" i="1"/>
  <c r="F727" i="1"/>
  <c r="G727" i="1" s="1"/>
  <c r="I727" i="1"/>
  <c r="F537" i="1"/>
  <c r="G537" i="1" s="1"/>
  <c r="I537" i="1"/>
  <c r="F588" i="1"/>
  <c r="G588" i="1" s="1"/>
  <c r="I588" i="1"/>
  <c r="F430" i="1"/>
  <c r="G430" i="1" s="1"/>
  <c r="I430" i="1"/>
  <c r="F1018" i="1"/>
  <c r="G1018" i="1" s="1"/>
  <c r="I1018" i="1"/>
  <c r="F419" i="1"/>
  <c r="G419" i="1" s="1"/>
  <c r="I419" i="1"/>
  <c r="F58" i="1"/>
  <c r="G58" i="1" s="1"/>
  <c r="I58" i="1"/>
  <c r="F542" i="1"/>
  <c r="G542" i="1" s="1"/>
  <c r="I542" i="1"/>
  <c r="F547" i="1"/>
  <c r="G547" i="1" s="1"/>
  <c r="I547" i="1"/>
  <c r="F460" i="1"/>
  <c r="G460" i="1" s="1"/>
  <c r="I460" i="1"/>
  <c r="F527" i="1"/>
  <c r="G527" i="1" s="1"/>
  <c r="I527" i="1"/>
  <c r="F661" i="1"/>
  <c r="G661" i="1" s="1"/>
  <c r="I661" i="1"/>
  <c r="F529" i="1"/>
  <c r="G529" i="1" s="1"/>
  <c r="I529" i="1"/>
  <c r="F1009" i="1"/>
  <c r="G1009" i="1" s="1"/>
  <c r="I1009" i="1"/>
  <c r="F936" i="1"/>
  <c r="G936" i="1" s="1"/>
  <c r="I936" i="1"/>
  <c r="F814" i="1"/>
  <c r="G814" i="1" s="1"/>
  <c r="I814" i="1"/>
  <c r="F980" i="1"/>
  <c r="G980" i="1" s="1"/>
  <c r="I980" i="1"/>
  <c r="F985" i="1"/>
  <c r="G985" i="1" s="1"/>
  <c r="I985" i="1"/>
  <c r="F275" i="1"/>
  <c r="G275" i="1" s="1"/>
  <c r="I275" i="1"/>
  <c r="F494" i="1"/>
  <c r="G494" i="1" s="1"/>
  <c r="I494" i="1"/>
  <c r="F428" i="1"/>
  <c r="G428" i="1" s="1"/>
  <c r="I428" i="1"/>
  <c r="F586" i="1"/>
  <c r="G586" i="1" s="1"/>
  <c r="I586" i="1"/>
  <c r="F462" i="1"/>
  <c r="G462" i="1" s="1"/>
  <c r="I462" i="1"/>
  <c r="F911" i="1"/>
  <c r="G911" i="1" s="1"/>
  <c r="I911" i="1"/>
  <c r="F986" i="1"/>
  <c r="G986" i="1" s="1"/>
  <c r="I986" i="1"/>
  <c r="F59" i="1"/>
  <c r="G59" i="1" s="1"/>
  <c r="I59" i="1"/>
  <c r="F461" i="1"/>
  <c r="G461" i="1" s="1"/>
  <c r="I461" i="1"/>
  <c r="F948" i="1"/>
  <c r="G948" i="1" s="1"/>
  <c r="I948" i="1"/>
  <c r="F300" i="1"/>
  <c r="G300" i="1" s="1"/>
  <c r="I300" i="1"/>
  <c r="F639" i="1"/>
  <c r="G639" i="1" s="1"/>
  <c r="I639" i="1"/>
  <c r="F579" i="1"/>
  <c r="G579" i="1" s="1"/>
  <c r="I579" i="1"/>
  <c r="F1035" i="1"/>
  <c r="G1035" i="1" s="1"/>
  <c r="I1035" i="1"/>
  <c r="F162" i="1"/>
  <c r="G162" i="1" s="1"/>
  <c r="I162" i="1"/>
  <c r="C97" i="9"/>
  <c r="H467" i="20"/>
  <c r="I467" i="20" s="1"/>
  <c r="H359" i="20"/>
  <c r="I359" i="20" s="1"/>
  <c r="H427" i="20"/>
  <c r="I427" i="20" s="1"/>
  <c r="H530" i="20"/>
  <c r="I530" i="20" s="1"/>
  <c r="H302" i="20"/>
  <c r="I302" i="20" s="1"/>
  <c r="H381" i="20"/>
  <c r="I381" i="20" s="1"/>
  <c r="H319" i="20"/>
  <c r="I319" i="20" s="1"/>
  <c r="H434" i="20"/>
  <c r="I434" i="20" s="1"/>
  <c r="H398" i="20"/>
  <c r="I398" i="20" s="1"/>
  <c r="H399" i="20"/>
  <c r="I399" i="20" s="1"/>
  <c r="H141" i="20"/>
  <c r="I141" i="20" s="1"/>
  <c r="H311" i="20"/>
  <c r="I311" i="20" s="1"/>
  <c r="H505" i="20"/>
  <c r="I505" i="20" s="1"/>
  <c r="H555" i="20"/>
  <c r="I555" i="20" s="1"/>
  <c r="H77" i="20"/>
  <c r="I77" i="20" s="1"/>
  <c r="I49" i="20" s="1"/>
  <c r="H553" i="20"/>
  <c r="I553" i="20" s="1"/>
  <c r="H511" i="20"/>
  <c r="I511" i="20" s="1"/>
  <c r="H300" i="20"/>
  <c r="I300" i="20" s="1"/>
  <c r="H170" i="20"/>
  <c r="I170" i="20" s="1"/>
  <c r="H378" i="20"/>
  <c r="I378" i="20" s="1"/>
  <c r="H376" i="20"/>
  <c r="I376" i="20" s="1"/>
  <c r="H401" i="20"/>
  <c r="I401" i="20" s="1"/>
  <c r="H344" i="20"/>
  <c r="I344" i="20" s="1"/>
  <c r="H197" i="20"/>
  <c r="I197" i="20" s="1"/>
  <c r="H431" i="20"/>
  <c r="I431" i="20" s="1"/>
  <c r="H382" i="20"/>
  <c r="I382" i="20" s="1"/>
  <c r="H544" i="20"/>
  <c r="I544" i="20" s="1"/>
  <c r="H548" i="20"/>
  <c r="I548" i="20" s="1"/>
  <c r="H140" i="20"/>
  <c r="I140" i="20" s="1"/>
  <c r="H348" i="20"/>
  <c r="I348" i="20" s="1"/>
  <c r="H349" i="20"/>
  <c r="I349" i="20" s="1"/>
  <c r="H426" i="20"/>
  <c r="I426" i="20" s="1"/>
  <c r="H539" i="20"/>
  <c r="I539" i="20" s="1"/>
  <c r="H468" i="20"/>
  <c r="I468" i="20" s="1"/>
  <c r="H356" i="20"/>
  <c r="I356" i="20" s="1"/>
  <c r="H379" i="20"/>
  <c r="I379" i="20" s="1"/>
  <c r="H383" i="20"/>
  <c r="I383" i="20" s="1"/>
  <c r="H400" i="20"/>
  <c r="I400" i="20" s="1"/>
  <c r="H444" i="20"/>
  <c r="I444" i="20" s="1"/>
  <c r="H217" i="20"/>
  <c r="I217" i="20" s="1"/>
  <c r="E20" i="9"/>
  <c r="K38" i="9"/>
  <c r="J38" i="9"/>
  <c r="P50" i="9"/>
  <c r="R50" i="9" s="1"/>
  <c r="P40" i="9"/>
  <c r="R40" i="9" s="1"/>
  <c r="G656" i="1"/>
  <c r="O18" i="9" l="1"/>
  <c r="J44" i="9"/>
  <c r="E22" i="9"/>
  <c r="D22" i="9"/>
  <c r="F22" i="9"/>
  <c r="P22" i="9" s="1"/>
  <c r="R22" i="9" s="1"/>
  <c r="G56" i="1"/>
  <c r="C23" i="9" s="1"/>
  <c r="F24" i="9" s="1"/>
  <c r="C29" i="9"/>
  <c r="K26" i="9"/>
  <c r="K44" i="9"/>
  <c r="M44" i="9"/>
  <c r="K18" i="9"/>
  <c r="F18" i="9"/>
  <c r="G18" i="9"/>
  <c r="D18" i="9"/>
  <c r="N18" i="9"/>
  <c r="N36" i="9"/>
  <c r="I18" i="9"/>
  <c r="M36" i="9"/>
  <c r="E18" i="9"/>
  <c r="K36" i="9"/>
  <c r="M18" i="9"/>
  <c r="J18" i="9"/>
  <c r="L18" i="9"/>
  <c r="H18" i="9"/>
  <c r="J26" i="9"/>
  <c r="M52" i="9"/>
  <c r="E52" i="9"/>
  <c r="H26" i="9"/>
  <c r="L52" i="9"/>
  <c r="C41" i="9"/>
  <c r="L42" i="9" s="1"/>
  <c r="O58" i="9"/>
  <c r="J58" i="9"/>
  <c r="K58" i="9"/>
  <c r="M58" i="9"/>
  <c r="K56" i="9"/>
  <c r="J56" i="9"/>
  <c r="O54" i="9"/>
  <c r="K46" i="9"/>
  <c r="H46" i="9"/>
  <c r="I46" i="9"/>
  <c r="L56" i="9"/>
  <c r="N54" i="9"/>
  <c r="N58" i="9"/>
  <c r="G690" i="1"/>
  <c r="G618" i="1"/>
  <c r="N56" i="9"/>
  <c r="G1004" i="1"/>
  <c r="F189" i="1"/>
  <c r="G189" i="1" s="1"/>
  <c r="I189" i="1"/>
  <c r="F1061" i="1"/>
  <c r="G1061" i="1" s="1"/>
  <c r="G1046" i="1" s="1"/>
  <c r="I1061" i="1"/>
  <c r="L54" i="9"/>
  <c r="F152" i="1"/>
  <c r="G152" i="1" s="1"/>
  <c r="I152" i="1"/>
  <c r="F192" i="1"/>
  <c r="G192" i="1" s="1"/>
  <c r="C33" i="9" s="1"/>
  <c r="L34" i="9" s="1"/>
  <c r="I192" i="1"/>
  <c r="F143" i="1"/>
  <c r="G143" i="1" s="1"/>
  <c r="G1176" i="1" s="1"/>
  <c r="I143" i="1"/>
  <c r="M54" i="9"/>
  <c r="F777" i="1"/>
  <c r="G777" i="1" s="1"/>
  <c r="I777" i="1"/>
  <c r="F767" i="1"/>
  <c r="G767" i="1" s="1"/>
  <c r="I767" i="1"/>
  <c r="C101" i="9"/>
  <c r="C89" i="9"/>
  <c r="C91" i="9"/>
  <c r="C105" i="9"/>
  <c r="I447" i="20"/>
  <c r="C95" i="9" s="1"/>
  <c r="M96" i="9" s="1"/>
  <c r="C107" i="9"/>
  <c r="C93" i="9"/>
  <c r="N98" i="9"/>
  <c r="O98" i="9"/>
  <c r="C79" i="9"/>
  <c r="R20" i="9"/>
  <c r="P38" i="9"/>
  <c r="R38" i="9" s="1"/>
  <c r="M106" i="9" l="1"/>
  <c r="M102" i="9"/>
  <c r="M92" i="9"/>
  <c r="K90" i="9"/>
  <c r="K30" i="9"/>
  <c r="N30" i="9"/>
  <c r="M30" i="9"/>
  <c r="P44" i="9"/>
  <c r="R44" i="9" s="1"/>
  <c r="C31" i="9"/>
  <c r="K32" i="9" s="1"/>
  <c r="L30" i="9"/>
  <c r="P30" i="9" s="1"/>
  <c r="R30" i="9" s="1"/>
  <c r="C27" i="9"/>
  <c r="G28" i="9" s="1"/>
  <c r="P26" i="9"/>
  <c r="R26" i="9" s="1"/>
  <c r="P18" i="9"/>
  <c r="P36" i="9"/>
  <c r="R36" i="9" s="1"/>
  <c r="P52" i="9"/>
  <c r="R52" i="9" s="1"/>
  <c r="K42" i="9"/>
  <c r="M42" i="9"/>
  <c r="P46" i="9"/>
  <c r="R46" i="9" s="1"/>
  <c r="P56" i="9"/>
  <c r="R56" i="9" s="1"/>
  <c r="P54" i="9"/>
  <c r="R54" i="9" s="1"/>
  <c r="P58" i="9"/>
  <c r="R58" i="9" s="1"/>
  <c r="D24" i="9"/>
  <c r="D110" i="9" s="1"/>
  <c r="E24" i="9"/>
  <c r="G24" i="9"/>
  <c r="H24" i="9"/>
  <c r="G437" i="1"/>
  <c r="G250" i="1" s="1"/>
  <c r="G1166" i="1" s="1"/>
  <c r="J34" i="9"/>
  <c r="K34" i="9"/>
  <c r="G1177" i="1"/>
  <c r="M34" i="9"/>
  <c r="L102" i="9"/>
  <c r="P98" i="9"/>
  <c r="S98" i="9" s="1"/>
  <c r="L32" i="9"/>
  <c r="M32" i="9"/>
  <c r="O106" i="9"/>
  <c r="I106" i="9"/>
  <c r="H106" i="9"/>
  <c r="L106" i="9"/>
  <c r="J106" i="9"/>
  <c r="K106" i="9"/>
  <c r="N106" i="9"/>
  <c r="O102" i="9"/>
  <c r="L96" i="9"/>
  <c r="N102" i="9"/>
  <c r="K96" i="9"/>
  <c r="G90" i="9"/>
  <c r="L90" i="9"/>
  <c r="J90" i="9"/>
  <c r="I90" i="9"/>
  <c r="N90" i="9"/>
  <c r="H90" i="9"/>
  <c r="O90" i="9"/>
  <c r="M90" i="9"/>
  <c r="L92" i="9"/>
  <c r="N92" i="9"/>
  <c r="G92" i="9"/>
  <c r="I92" i="9"/>
  <c r="H92" i="9"/>
  <c r="J92" i="9"/>
  <c r="K92" i="9"/>
  <c r="N108" i="9"/>
  <c r="M108" i="9"/>
  <c r="O108" i="9"/>
  <c r="M94" i="9"/>
  <c r="I94" i="9"/>
  <c r="N94" i="9"/>
  <c r="J94" i="9"/>
  <c r="O94" i="9"/>
  <c r="K94" i="9"/>
  <c r="G94" i="9"/>
  <c r="L94" i="9"/>
  <c r="H94" i="9"/>
  <c r="F80" i="9"/>
  <c r="G80" i="9"/>
  <c r="E80" i="9"/>
  <c r="R18" i="9" l="1"/>
  <c r="S18" i="9"/>
  <c r="N32" i="9"/>
  <c r="P42" i="9"/>
  <c r="R42" i="9" s="1"/>
  <c r="J573" i="20"/>
  <c r="P24" i="9"/>
  <c r="R24" i="9" s="1"/>
  <c r="I557" i="20"/>
  <c r="P34" i="9"/>
  <c r="R34" i="9" s="1"/>
  <c r="I28" i="9"/>
  <c r="E28" i="9"/>
  <c r="H28" i="9"/>
  <c r="F28" i="9"/>
  <c r="P96" i="9"/>
  <c r="P102" i="9"/>
  <c r="S102" i="9" s="1"/>
  <c r="P106" i="9"/>
  <c r="S106" i="9" s="1"/>
  <c r="P90" i="9"/>
  <c r="S90" i="9" s="1"/>
  <c r="P92" i="9"/>
  <c r="S92" i="9" s="1"/>
  <c r="P94" i="9"/>
  <c r="S94" i="9" s="1"/>
  <c r="P108" i="9"/>
  <c r="S108" i="9" s="1"/>
  <c r="P32" i="9"/>
  <c r="R32" i="9" s="1"/>
  <c r="C47" i="9"/>
  <c r="I568" i="20" l="1"/>
  <c r="I560" i="20"/>
  <c r="P120" i="9" s="1"/>
  <c r="G1165" i="1"/>
  <c r="H1175" i="1"/>
  <c r="I1175" i="1" s="1"/>
  <c r="J1175" i="1" s="1"/>
  <c r="P28" i="9"/>
  <c r="R28" i="9" s="1"/>
  <c r="H1178" i="1"/>
  <c r="I1178" i="1" s="1"/>
  <c r="H1176" i="1"/>
  <c r="I1176" i="1" s="1"/>
  <c r="H1177" i="1"/>
  <c r="I1177" i="1" s="1"/>
  <c r="O48" i="9"/>
  <c r="K48" i="9"/>
  <c r="L48" i="9"/>
  <c r="H48" i="9"/>
  <c r="M48" i="9"/>
  <c r="N48" i="9"/>
  <c r="J48" i="9"/>
  <c r="I48" i="9"/>
  <c r="I570" i="20" l="1"/>
  <c r="I573" i="20"/>
  <c r="E110" i="9"/>
  <c r="F110" i="9" s="1"/>
  <c r="G110" i="9" s="1"/>
  <c r="H110" i="9" s="1"/>
  <c r="I110" i="9" s="1"/>
  <c r="J110" i="9" s="1"/>
  <c r="K110" i="9" s="1"/>
  <c r="L110" i="9" s="1"/>
  <c r="M110" i="9" s="1"/>
  <c r="N110" i="9" s="1"/>
  <c r="P48" i="9"/>
  <c r="P109" i="9" l="1"/>
  <c r="R48" i="9"/>
  <c r="R76" i="9" l="1"/>
  <c r="P110" i="9"/>
  <c r="R75" i="9"/>
</calcChain>
</file>

<file path=xl/sharedStrings.xml><?xml version="1.0" encoding="utf-8"?>
<sst xmlns="http://schemas.openxmlformats.org/spreadsheetml/2006/main" count="14658" uniqueCount="4916">
  <si>
    <t>ITEM</t>
  </si>
  <si>
    <t>CÓDIGO</t>
  </si>
  <si>
    <t>DESCRIÇÃO</t>
  </si>
  <si>
    <t>FONTE</t>
  </si>
  <si>
    <t>UNID</t>
  </si>
  <si>
    <t>PREÇO UNITÁRIO R$</t>
  </si>
  <si>
    <t>PREÇO
TOTAL R$</t>
  </si>
  <si>
    <t>SEM BDI</t>
  </si>
  <si>
    <t>COM BDI</t>
  </si>
  <si>
    <t>SERVIÇOS PRELIMINARES</t>
  </si>
  <si>
    <t>ENGENHEIRO CIVIL DE SEGURANÇA DO TRABALHO JUNIOR COM ENCARGOS COMPLEMENTARES PARA EXECUÇÃO DE PCMAT E PCSMO</t>
  </si>
  <si>
    <t>SINAPI</t>
  </si>
  <si>
    <t>MES</t>
  </si>
  <si>
    <t>ENGENHEIRO CIVIL DE OBRA JUNIOR COM ENCARGOS COMPLEMENTARES</t>
  </si>
  <si>
    <t>ART DE EXECUÇÃO - TERESINA / CREA-PI</t>
  </si>
  <si>
    <t>PROPRIA</t>
  </si>
  <si>
    <t>UN</t>
  </si>
  <si>
    <t>ENGENHEIRO ELETRICISTA COM ENCARGOS COMPLEMENTARES</t>
  </si>
  <si>
    <t>H</t>
  </si>
  <si>
    <t>MESTRE DE OBRAS COM ENCARGOS COMPLEMENTARES</t>
  </si>
  <si>
    <t>ALMOXARIFE COM ENCARGOS COMPLEMENTARES</t>
  </si>
  <si>
    <t>VIGIA NOTURNO COM ENCARGOS COMPLEMENTARES</t>
  </si>
  <si>
    <t>MANUTENÇÃO DO CANTEIRO</t>
  </si>
  <si>
    <t>MÊS</t>
  </si>
  <si>
    <t>INSTALAÇÃO DO CANTEIRO</t>
  </si>
  <si>
    <t>2.1.1</t>
  </si>
  <si>
    <t>PLACA DE OBRA EM CHAPA DE ACO GALVANIZADO</t>
  </si>
  <si>
    <t>M2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</si>
  <si>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</si>
  <si>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</si>
  <si>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</si>
  <si>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</si>
  <si>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</si>
  <si>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</si>
  <si>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</si>
  <si>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</si>
  <si>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2.2.1</t>
  </si>
  <si>
    <t>MOVIMENTO DE TERRA</t>
  </si>
  <si>
    <t>3.1.1</t>
  </si>
  <si>
    <t>3.2.1</t>
  </si>
  <si>
    <t>M3</t>
  </si>
  <si>
    <t>3.3.1</t>
  </si>
  <si>
    <t>3.3.2</t>
  </si>
  <si>
    <t>3.4.1</t>
  </si>
  <si>
    <t>3.4.2</t>
  </si>
  <si>
    <t>INFRAESTRUTURA</t>
  </si>
  <si>
    <t>4.1.1</t>
  </si>
  <si>
    <t>4.1.2</t>
  </si>
  <si>
    <t>4.1.3</t>
  </si>
  <si>
    <t>FORMA TABUA P/CONCRETO EM FUNDAÇÃO S/REAPROVEITAMENTO</t>
  </si>
  <si>
    <t>ORSE</t>
  </si>
  <si>
    <t>4.1.4</t>
  </si>
  <si>
    <t>KG</t>
  </si>
  <si>
    <t>4.1.5</t>
  </si>
  <si>
    <t>4.1.7</t>
  </si>
  <si>
    <t>4.1.8</t>
  </si>
  <si>
    <t>4.1.9</t>
  </si>
  <si>
    <t>LANCAMENTO/APLICACAO MANUAL DE CONCRETO EM FUNDACOES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</si>
  <si>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</si>
  <si>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</si>
  <si>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</si>
  <si>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</si>
  <si>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</si>
  <si>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</si>
  <si>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</si>
  <si>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</si>
  <si>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4.2.11</t>
  </si>
  <si>
    <t>4.2.12</t>
  </si>
  <si>
    <t>PAREDES E PAINÉIS</t>
  </si>
  <si>
    <t>M</t>
  </si>
  <si>
    <t>DIVISÓRIA ARTICULADA ACÚSTICA</t>
  </si>
  <si>
    <t>SUPERESTRUTURA</t>
  </si>
  <si>
    <t>6.1.1</t>
  </si>
  <si>
    <t>6.1.1.1</t>
  </si>
  <si>
    <t>6.1.1.2</t>
  </si>
  <si>
    <t>6.1.1.3</t>
  </si>
  <si>
    <t>6.1.1.4</t>
  </si>
  <si>
    <t>6.1.1.5</t>
  </si>
  <si>
    <t>6.1.1.6</t>
  </si>
  <si>
    <t>6.1.1.7</t>
  </si>
  <si>
    <t>6.1.1.8</t>
  </si>
  <si>
    <t>6.1.1.9</t>
  </si>
  <si>
    <t>6.1.1.10</t>
  </si>
  <si>
    <t>6.1.2</t>
  </si>
  <si>
    <t>6.1.2.1</t>
  </si>
  <si>
    <t>6.1.2.2</t>
  </si>
  <si>
    <t>6.1.2.3</t>
  </si>
  <si>
    <t>6.1.2.4</t>
  </si>
  <si>
    <t>6.1.2.5</t>
  </si>
  <si>
    <t>6.1.2.6</t>
  </si>
  <si>
    <t>6.1.2.7</t>
  </si>
  <si>
    <t>6.1.2.8</t>
  </si>
  <si>
    <t>6.1.2.9</t>
  </si>
  <si>
    <t>6.1.2.10</t>
  </si>
  <si>
    <t>6.1.3</t>
  </si>
  <si>
    <t>6.1.3.1</t>
  </si>
  <si>
    <t>6.1.3.2</t>
  </si>
  <si>
    <t>6.1.3.3</t>
  </si>
  <si>
    <t>6.1.3.4</t>
  </si>
  <si>
    <t>6.1.3.5</t>
  </si>
  <si>
    <t>6.1.3.6</t>
  </si>
  <si>
    <t>6.1.3.7</t>
  </si>
  <si>
    <t>6.1.3.8</t>
  </si>
  <si>
    <t>6.1.3.9</t>
  </si>
  <si>
    <t>6.1.3.10</t>
  </si>
  <si>
    <t>6.1.3.11</t>
  </si>
  <si>
    <t>6.1.4</t>
  </si>
  <si>
    <t>6.1.4.1</t>
  </si>
  <si>
    <t>6.1.4.2</t>
  </si>
  <si>
    <t>6.1.4.3</t>
  </si>
  <si>
    <t>6.1.4.4</t>
  </si>
  <si>
    <t>6.1.4.5</t>
  </si>
  <si>
    <t>6.1.5</t>
  </si>
  <si>
    <t>6.1.5.1</t>
  </si>
  <si>
    <t>6.1.5.2</t>
  </si>
  <si>
    <t>6.1.5.3</t>
  </si>
  <si>
    <t>6.1.5.4</t>
  </si>
  <si>
    <t>M²</t>
  </si>
  <si>
    <t>6.2.1</t>
  </si>
  <si>
    <t>6.2.1.1</t>
  </si>
  <si>
    <t>6.2.2</t>
  </si>
  <si>
    <t>6.2.2.1</t>
  </si>
  <si>
    <t>6.2.2.2</t>
  </si>
  <si>
    <t>BRISE METÁLICO FIXO E LINEAR EM CHAPA MICROPERFURADA ALUMÍNIO PRÉ-PINTADA. FORNECIMENTO E INSTALAÇÃO.</t>
  </si>
  <si>
    <t>CPOS</t>
  </si>
  <si>
    <t>6.2.3</t>
  </si>
  <si>
    <t>6.2.3.1</t>
  </si>
  <si>
    <t>6.2.3.2</t>
  </si>
  <si>
    <t>6.2.3.3</t>
  </si>
  <si>
    <t>6.2.3.5</t>
  </si>
  <si>
    <t>SEINFRA</t>
  </si>
  <si>
    <t>ESQUADRIAS DE MADEIRA</t>
  </si>
  <si>
    <t>ESQUADRIAS METÁLICAS</t>
  </si>
  <si>
    <t>8.1.1</t>
  </si>
  <si>
    <t>PORTA CORTA-FOGO PARA SAÍDA DE EMERGÊNCIA 240X260X4CM COM ACIONAMENTO ANTI-PÂNICO - FORNECIMENTO E INSTALAÇÃO. (AU7)</t>
  </si>
  <si>
    <t>8.1.2</t>
  </si>
  <si>
    <t>PORTA CORTA-FOGO PARA SAÍDA DE EMERGÊNCIA 180X210X4CM - FORNECIMENTO E INSTALAÇÃO. (AU11)</t>
  </si>
  <si>
    <t>8.1.3</t>
  </si>
  <si>
    <t>8.1.4</t>
  </si>
  <si>
    <t>8.1.5</t>
  </si>
  <si>
    <t>8.2.1</t>
  </si>
  <si>
    <t>8.2.2</t>
  </si>
  <si>
    <t>8.2.3</t>
  </si>
  <si>
    <t>ESQUADRIAS DE VIDRO</t>
  </si>
  <si>
    <t>VIDROS</t>
  </si>
  <si>
    <t>SBC</t>
  </si>
  <si>
    <t>COBERTURAS E PROTEÇÕES</t>
  </si>
  <si>
    <t>RUFO/ALGEIROZ EM CONCRETO PRÉ-MOLDADO L=30CM</t>
  </si>
  <si>
    <t>FORROS</t>
  </si>
  <si>
    <t>REVESTIMENTOS</t>
  </si>
  <si>
    <t>REVESTIMENTO CERÂMICO PARA PAREDES INTERNAS COM PLACAS TIPO ESMALTADA EXTRA DE BRANCO MATE 15X15 CM APLICADAS EM AMBIENTES DE ÁREA MAIOR QUE 5 M² NA ALTURA INTEIRA DAS PAREDES.</t>
  </si>
  <si>
    <t>REVESTIMENTO CERÂMICO PARA PISO COM PLACAS TIPO PORCELANATO NATURAL DE DIMENSÕES 30X60 CM APLICADA EM AMBIENTES DE ÁREA MAIOR QUE 10 M²</t>
  </si>
  <si>
    <t>PASTILHA 30X30 DE VIDRO CRISTAL VERMELHA TIPO MOSAICO</t>
  </si>
  <si>
    <t>REVESTIMENTO INTERNO C/PAPEL DE PAREDE</t>
  </si>
  <si>
    <t>REVESTIMENTO COM PLACA MDF 6MM REVESTIDO COM LAMINADO MELAMINICO E FITA DE BORDO - ACABAMENTO: LINHO</t>
  </si>
  <si>
    <t>REVESTIMENTO COM PLACA MDF 6MM REVESTIDO COM LAMINADO MELAMINICO E FITA DE BORDO. ACABAMENTO: TEKA PROVENCE</t>
  </si>
  <si>
    <t>REVESTIMENTO COM PLACA MDF 6MM REVESTIDO COM LAMINADO MELAMINICO E FITA DE BORDO. REVESTIMENTO EM MADEIRA CARVALHO EM PAREDE EMPARELHADA</t>
  </si>
  <si>
    <t>MARMORE BRANCO COLADO EM PAREDE</t>
  </si>
  <si>
    <t>PISOS</t>
  </si>
  <si>
    <t>PAVIMENTAÇÕES</t>
  </si>
  <si>
    <t>REGULARIZACAO E COMPACTACAO DE SUBLEITO ATE 20 CM DE ESPESSURA</t>
  </si>
  <si>
    <t>INSTALAÇÕES E APARELHOS</t>
  </si>
  <si>
    <t>16.1.1</t>
  </si>
  <si>
    <t>16.1.1.1</t>
  </si>
  <si>
    <t>16.1.1.1.1</t>
  </si>
  <si>
    <t>ADAPTADOR PVC P/ REGISTRO 32MM (1")</t>
  </si>
  <si>
    <t>16.1.1.1.2</t>
  </si>
  <si>
    <t>ADAPTADOR PVC P/ REGISTRO 40MM (1 1/4")</t>
  </si>
  <si>
    <t>16.1.1.1.3</t>
  </si>
  <si>
    <t>ADAPTADOR PVC P/ REGISTRO 60MM (2")</t>
  </si>
  <si>
    <t>16.1.1.1.4</t>
  </si>
  <si>
    <t>16.1.1.1.5</t>
  </si>
  <si>
    <t>16.1.1.1.6</t>
  </si>
  <si>
    <t>16.1.1.1.7</t>
  </si>
  <si>
    <t>16.1.1.1.8</t>
  </si>
  <si>
    <t>16.1.1.1.9</t>
  </si>
  <si>
    <t>16.1.1.1.10</t>
  </si>
  <si>
    <t>16.1.1.1.11</t>
  </si>
  <si>
    <t>16.1.1.1.12</t>
  </si>
  <si>
    <t>16.1.1.1.13</t>
  </si>
  <si>
    <t>16.1.1.1.14</t>
  </si>
  <si>
    <t>16.1.1.1.15</t>
  </si>
  <si>
    <t>16.1.1.1.16</t>
  </si>
  <si>
    <t>16.1.1.1.17</t>
  </si>
  <si>
    <t>16.1.1.1.18</t>
  </si>
  <si>
    <t>16.1.1.1.19</t>
  </si>
  <si>
    <t>16.1.1.1.20</t>
  </si>
  <si>
    <t>16.1.1.1.21</t>
  </si>
  <si>
    <t>16.1.1.1.22</t>
  </si>
  <si>
    <t>16.1.1.1.23</t>
  </si>
  <si>
    <t>16.1.1.1.24</t>
  </si>
  <si>
    <t>16.1.1.1.25</t>
  </si>
  <si>
    <t>16.1.1.1.26</t>
  </si>
  <si>
    <t>16.1.1.1.27</t>
  </si>
  <si>
    <t>16.1.1.1.28</t>
  </si>
  <si>
    <t>16.1.1.1.29</t>
  </si>
  <si>
    <t>16.1.1.1.30</t>
  </si>
  <si>
    <t>16.1.1.1.31</t>
  </si>
  <si>
    <t>16.1.1.1.32</t>
  </si>
  <si>
    <t>16.1.1.1.33</t>
  </si>
  <si>
    <t>16.1.1.1.34</t>
  </si>
  <si>
    <t>16.1.1.2</t>
  </si>
  <si>
    <t>16.1.1.2.1</t>
  </si>
  <si>
    <t>16.1.1.2.2</t>
  </si>
  <si>
    <t>16.1.1.2.3</t>
  </si>
  <si>
    <t>TOALHEIRO PLASTICO TIPO DISPENSER PARA PAPEL TOALHA INTERFOLHADO INCLUSO FIXAÇÃO.</t>
  </si>
  <si>
    <t>16.1.1.2.4</t>
  </si>
  <si>
    <t>16.1.1.2.5</t>
  </si>
  <si>
    <t>16.1.1.2.6</t>
  </si>
  <si>
    <t>16.1.1.2.7</t>
  </si>
  <si>
    <t>SIFÃO DO TIPO GARRAFA EM METAL CROMADO 1 X 1.1/4" - FORNECIMENTO E INSTALAÇÃO</t>
  </si>
  <si>
    <t>16.1.1.2.8</t>
  </si>
  <si>
    <t>16.1.1.2.9</t>
  </si>
  <si>
    <t>16.1.1.2.10</t>
  </si>
  <si>
    <t>16.1.1.2.11</t>
  </si>
  <si>
    <t>16.1.1.2.13</t>
  </si>
  <si>
    <t>16.1.1.2.14</t>
  </si>
  <si>
    <t>16.1.1.2.15</t>
  </si>
  <si>
    <t>16.1.1.3</t>
  </si>
  <si>
    <t>16.1.1.3.1</t>
  </si>
  <si>
    <t>16.1.1.4</t>
  </si>
  <si>
    <t>16.1.1.4.1</t>
  </si>
  <si>
    <t>16.1.1.4.2</t>
  </si>
  <si>
    <t>16.1.1.4.3</t>
  </si>
  <si>
    <t>16.1.1.4.4</t>
  </si>
  <si>
    <t>16.1.1.4.5</t>
  </si>
  <si>
    <t>16.1.1.4.6</t>
  </si>
  <si>
    <t>16.1.1.5</t>
  </si>
  <si>
    <t>16.1.1.5.1</t>
  </si>
  <si>
    <t>CHAVE DE BOIA AUTOMÁTICA SUPERIOR 10A/250V - FORNECIMENTO E INSTALACAO</t>
  </si>
  <si>
    <t>16.1.1.5.2</t>
  </si>
  <si>
    <t>16.1.1.5.3</t>
  </si>
  <si>
    <t>16.1.2</t>
  </si>
  <si>
    <t>16.1.2.1</t>
  </si>
  <si>
    <t>16.1.2.1.1</t>
  </si>
  <si>
    <t>16.1.2.1.2</t>
  </si>
  <si>
    <t>16.1.2.1.3</t>
  </si>
  <si>
    <t>16.1.2.1.4</t>
  </si>
  <si>
    <t>16.1.2.1.5</t>
  </si>
  <si>
    <t>16.1.2.1.6</t>
  </si>
  <si>
    <t>16.1.2.1.7</t>
  </si>
  <si>
    <t>16.1.2.1.8</t>
  </si>
  <si>
    <t>16.1.2.1.9</t>
  </si>
  <si>
    <t>16.1.2.1.10</t>
  </si>
  <si>
    <t>16.1.2.1.11</t>
  </si>
  <si>
    <t>16.1.2.1.12</t>
  </si>
  <si>
    <t>16.1.2.1.13</t>
  </si>
  <si>
    <t>16.1.2.1.14</t>
  </si>
  <si>
    <t>16.1.2.1.15</t>
  </si>
  <si>
    <t>16.1.2.1.16</t>
  </si>
  <si>
    <t>16.1.2.1.17</t>
  </si>
  <si>
    <t>16.1.2.1.18</t>
  </si>
  <si>
    <t>16.1.2.1.19</t>
  </si>
  <si>
    <t>TERMINAL DE VENTILAÇÃO PVCS  50MM</t>
  </si>
  <si>
    <t>16.1.2.1.20</t>
  </si>
  <si>
    <t>TERMINAL DE VENTILAÇÃO PVCS  100MM</t>
  </si>
  <si>
    <t>16.1.2.2</t>
  </si>
  <si>
    <t>16.1.2.2.1</t>
  </si>
  <si>
    <t>16.1.2.2.2</t>
  </si>
  <si>
    <t>CAIXA DE AREIA 40X40X40CM EM ALVENARIA - EXECUÇÃO</t>
  </si>
  <si>
    <t>16.1.2.2.3</t>
  </si>
  <si>
    <t>16.1.2.2.4</t>
  </si>
  <si>
    <t>16.1.3</t>
  </si>
  <si>
    <t>16.1.3.1</t>
  </si>
  <si>
    <t>16.1.3.1.1</t>
  </si>
  <si>
    <t>16.1.3.1.2</t>
  </si>
  <si>
    <t>16.1.3.1.3</t>
  </si>
  <si>
    <t>16.1.3.1.4</t>
  </si>
  <si>
    <t>16.1.3.1.5</t>
  </si>
  <si>
    <t>16.1.3.1.6</t>
  </si>
  <si>
    <t>16.1.3.1.7</t>
  </si>
  <si>
    <t>16.1.3.1.8</t>
  </si>
  <si>
    <t>16.1.3.1.9</t>
  </si>
  <si>
    <t>16.1.3.1.10</t>
  </si>
  <si>
    <t>16.1.3.1.11</t>
  </si>
  <si>
    <t>16.1.3.1.12</t>
  </si>
  <si>
    <t>16.1.3.1.13</t>
  </si>
  <si>
    <t>16.1.3.1.14</t>
  </si>
  <si>
    <t>16.1.3.1.15</t>
  </si>
  <si>
    <t>16.1.3.1.16</t>
  </si>
  <si>
    <t>JUNÇÃO SIMPLES DE REDUÇÃO PVC P/ESGOTO 100X50MM (4"X2")-C/ANÉIS</t>
  </si>
  <si>
    <t>16.1.3.1.17</t>
  </si>
  <si>
    <t>TE PVC REDUÇÃO ESGOTO DE 100X50MM</t>
  </si>
  <si>
    <t>16.1.3.1.18</t>
  </si>
  <si>
    <t>16.1.3.1.19</t>
  </si>
  <si>
    <t>16.1.3.1.20</t>
  </si>
  <si>
    <t>16.1.3.1.21</t>
  </si>
  <si>
    <t>16.1.3.1.22</t>
  </si>
  <si>
    <t>16.1.3.1.23</t>
  </si>
  <si>
    <t>16.1.3.1.24</t>
  </si>
  <si>
    <t>16.1.3.1.25</t>
  </si>
  <si>
    <t>16.1.3.1.26</t>
  </si>
  <si>
    <t>16.1.3.1.27</t>
  </si>
  <si>
    <t>16.1.3.1.28</t>
  </si>
  <si>
    <t>16.1.3.1.29</t>
  </si>
  <si>
    <t>16.1.3.1.30</t>
  </si>
  <si>
    <t>16.1.3.1.31</t>
  </si>
  <si>
    <t>16.1.3.1.32</t>
  </si>
  <si>
    <t>CAP (TAMPÃO) OU PLUG (BUJÃO) PVC P/ESGOTO D=100MM SOLD.</t>
  </si>
  <si>
    <t>16.1.3.1.33</t>
  </si>
  <si>
    <t>CAP (TAMPÃO) OU PLUG (BUJÃO) PVC P/ESGOTO D=50MM-SOLD.</t>
  </si>
  <si>
    <t>16.1.3.2</t>
  </si>
  <si>
    <t>16.1.3.2.1</t>
  </si>
  <si>
    <t>16.1.3.2.2</t>
  </si>
  <si>
    <t>CAIXA DE GORDURA DUPLA EM CONCRETO PRE-MOLDADO DN 60MM COM TAMPA - FORNECIMENTO E INSTALACAO</t>
  </si>
  <si>
    <t>16.1.3.2.3</t>
  </si>
  <si>
    <t>16.1.4</t>
  </si>
  <si>
    <t>16.1.4.1</t>
  </si>
  <si>
    <t>16.1.4.1.1</t>
  </si>
  <si>
    <t>ASSENTAMENTO DE TUBO DE QUEDA</t>
  </si>
  <si>
    <t>16.1.4.1.2</t>
  </si>
  <si>
    <t>16.1.4.1.3</t>
  </si>
  <si>
    <t>16.1.4.1.4</t>
  </si>
  <si>
    <t>16.1.4.1.5</t>
  </si>
  <si>
    <t>16.1.4.1.6</t>
  </si>
  <si>
    <t>CAIXA DE GORDURA/SABÃO EM ALVENARIA</t>
  </si>
  <si>
    <t>16.1.4.1.7</t>
  </si>
  <si>
    <t>GRELHA DE FERRO P/ CALHAS E CAIXAS</t>
  </si>
  <si>
    <t>16.1.5</t>
  </si>
  <si>
    <t>16.1.5.1</t>
  </si>
  <si>
    <t>16.1.5.2</t>
  </si>
  <si>
    <t>16.1.5.3</t>
  </si>
  <si>
    <t>16.1.5.4</t>
  </si>
  <si>
    <t>16.2.1</t>
  </si>
  <si>
    <t>16.2.1.1</t>
  </si>
  <si>
    <t>16.2.1.1.1</t>
  </si>
  <si>
    <t>16.2.1.1.2</t>
  </si>
  <si>
    <t>16.2.1.1.3</t>
  </si>
  <si>
    <t>16.2.1.1.4</t>
  </si>
  <si>
    <t>16.2.1.1.5</t>
  </si>
  <si>
    <t>16.2.1.1.6</t>
  </si>
  <si>
    <t>16.2.1.1.7</t>
  </si>
  <si>
    <t>16.2.1.1.8</t>
  </si>
  <si>
    <t>16.2.1.1.9</t>
  </si>
  <si>
    <t>TE AÇO GALVANIZADO DE 2 1/2'</t>
  </si>
  <si>
    <t>16.2.1.1.10</t>
  </si>
  <si>
    <t>16.2.1.1.11</t>
  </si>
  <si>
    <t>16.2.1.1.12</t>
  </si>
  <si>
    <t>CHUMBADOR DE ACO 5/8" X 200MM C/ ROSCA E PORCA</t>
  </si>
  <si>
    <t>16.2.1.1.13</t>
  </si>
  <si>
    <t>16.2.1.1.14</t>
  </si>
  <si>
    <t>16.2.1.2</t>
  </si>
  <si>
    <t>16.2.1.2.1</t>
  </si>
  <si>
    <t>16.2.1.2.2</t>
  </si>
  <si>
    <t>16.2.1.2.3</t>
  </si>
  <si>
    <t>16.2.1.2.4</t>
  </si>
  <si>
    <t>16.2.1.2.5</t>
  </si>
  <si>
    <t>EXTINTOR INCENDIO TP PO QUIMICO 4KG FORNECIMENTO E COLOCACAO</t>
  </si>
  <si>
    <t>16.2.1.2.6</t>
  </si>
  <si>
    <t>EXTINTOR DE CO2 6KG - FORNECIMENTO E INSTALACAO</t>
  </si>
  <si>
    <t>16.2.1.2.7</t>
  </si>
  <si>
    <t>HIDRANTE C/REGISTRO GLOBO ANGULAR D= 65MM (2 1/2")</t>
  </si>
  <si>
    <t>16.2.1.2.8</t>
  </si>
  <si>
    <t>SOBRETAMPA EM FERRO FUNDIDO C/ D=800 MM</t>
  </si>
  <si>
    <t>16.2.1.2.9</t>
  </si>
  <si>
    <t>16.2.1.2.10</t>
  </si>
  <si>
    <t>16.2.1.2.11</t>
  </si>
  <si>
    <t>VÁLVULA DE RETENÇÃO HORIZONTAL Ø 65MM (2.1/2") - FORNECIMENTO E INSTALAÇÃO</t>
  </si>
  <si>
    <t>16.2.1.2.12</t>
  </si>
  <si>
    <t>16.2.1.2.13</t>
  </si>
  <si>
    <t>16.2.1.2.14</t>
  </si>
  <si>
    <t>16.2.1.2.15</t>
  </si>
  <si>
    <t>ELETRODUTO EM FERRO GALVANIZADO PESADO SEM COSTURA 3/4"</t>
  </si>
  <si>
    <t>16.2.1.2.16</t>
  </si>
  <si>
    <t>16.2.1.2.17</t>
  </si>
  <si>
    <t>LÂMPADA SINALIZADORAS ATE 5W</t>
  </si>
  <si>
    <t>16.2.1.2.18</t>
  </si>
  <si>
    <t>VALVULA DE ALÍVIO DN 3" COMPLETA</t>
  </si>
  <si>
    <t>16.2.1.2.19</t>
  </si>
  <si>
    <t>VÁLVULA DE FLUXO EM AÇO GALVANIZADO DE (2 1/2")</t>
  </si>
  <si>
    <t>DETECTOR DE FUMAÇA TERMOVELOCIMÉTRICO SOBREPOR AO FORRO OU LAJE</t>
  </si>
  <si>
    <t>16.3.1</t>
  </si>
  <si>
    <t>16.3.1.1</t>
  </si>
  <si>
    <t>16.3.1.1.1</t>
  </si>
  <si>
    <t>16.3.1.1.2</t>
  </si>
  <si>
    <t>16.3.1.1.3</t>
  </si>
  <si>
    <t>16.3.1.1.4</t>
  </si>
  <si>
    <t>16.3.1.1.5</t>
  </si>
  <si>
    <t>16.3.1.1.6</t>
  </si>
  <si>
    <t>16.3.1.1.7</t>
  </si>
  <si>
    <t>16.3.1.1.8</t>
  </si>
  <si>
    <t>16.3.1.1.9</t>
  </si>
  <si>
    <t>16.3.1.1.10</t>
  </si>
  <si>
    <t>16.3.1.1.11</t>
  </si>
  <si>
    <t>16.3.1.1.12</t>
  </si>
  <si>
    <t>16.3.1.1.13</t>
  </si>
  <si>
    <t>16.3.1.1.14</t>
  </si>
  <si>
    <t>16.3.1.1.15</t>
  </si>
  <si>
    <t>16.3.1.1.16</t>
  </si>
  <si>
    <t>16.3.1.1.17</t>
  </si>
  <si>
    <t>16.3.1.1.18</t>
  </si>
  <si>
    <t>16.3.1.1.19</t>
  </si>
  <si>
    <t>16.3.1.1.20</t>
  </si>
  <si>
    <t>FORNECIMENTO E INSTALAÇÃO DE ELETROCALHA PERFURADA 200 X 50 X 300 MM</t>
  </si>
  <si>
    <t>16.3.1.1.21</t>
  </si>
  <si>
    <t>16.3.1.1.22</t>
  </si>
  <si>
    <t>16.3.1.1.23</t>
  </si>
  <si>
    <t>16.3.1.1.24</t>
  </si>
  <si>
    <t>16.3.1.1.25</t>
  </si>
  <si>
    <t>16.3.1.1.26</t>
  </si>
  <si>
    <t>16.3.1.1.27</t>
  </si>
  <si>
    <t>16.3.1.1.28</t>
  </si>
  <si>
    <t>16.3.1.1.29</t>
  </si>
  <si>
    <t>CURVA VERTICAL EXTERNA LISA P/A ELETROCALHA 700X50MM</t>
  </si>
  <si>
    <t>16.3.1.2</t>
  </si>
  <si>
    <t>16.3.1.2.1</t>
  </si>
  <si>
    <t>FIXAÇÃO DE ELETROCALHAS COM VERGALHÃO (TIRANTE) COM ROSCA TOTAL Ø 1/4"X1000MM</t>
  </si>
  <si>
    <t>16.3.1.2.2</t>
  </si>
  <si>
    <t>16.3.1.2.3</t>
  </si>
  <si>
    <t>SUPORTE VERTICAL 200 X 50 MM PARA FIXAÇÃO DE ELETROCALHA METÁLICA</t>
  </si>
  <si>
    <t>16.3.1.2.4</t>
  </si>
  <si>
    <t>SUPORTE VERTICAL 500 X 50 MM PARA FIXAÇÃO DE ELETROCALHA METÁLICA</t>
  </si>
  <si>
    <t>16.3.1.2.5</t>
  </si>
  <si>
    <t>SUPORTE VERTICAL 700 X 100 MM PARA FIXAÇÃO DE ELETROCALHA METÁLICA</t>
  </si>
  <si>
    <t>16.3.1.3</t>
  </si>
  <si>
    <t>16.3.1.3.1</t>
  </si>
  <si>
    <t>16.3.1.3.2</t>
  </si>
  <si>
    <t>16.3.1.3.3</t>
  </si>
  <si>
    <t>16.3.1.3.4</t>
  </si>
  <si>
    <t>16.3.1.3.5</t>
  </si>
  <si>
    <t>16.3.1.3.6</t>
  </si>
  <si>
    <t>16.3.1.3.7</t>
  </si>
  <si>
    <t>16.3.1.3.8</t>
  </si>
  <si>
    <t>16.3.1.4</t>
  </si>
  <si>
    <t>16.3.1.4.1</t>
  </si>
  <si>
    <t>CAIXA DE PASSAGEM COM TAMPA PARAFUSADA 300X300X100MM</t>
  </si>
  <si>
    <t>16.3.1.4.2</t>
  </si>
  <si>
    <t>CAIXA DE PASSAGEM COM TAMPA PARAFUSADA 200X200X100MM</t>
  </si>
  <si>
    <t>16.3.1.4.3</t>
  </si>
  <si>
    <t>16.3.1.4.4</t>
  </si>
  <si>
    <t>16.3.2</t>
  </si>
  <si>
    <t>16.3.2.1</t>
  </si>
  <si>
    <t>16.3.2.1.1</t>
  </si>
  <si>
    <t>16.3.2.1.2</t>
  </si>
  <si>
    <t>16.3.2.1.3</t>
  </si>
  <si>
    <t>UND.</t>
  </si>
  <si>
    <t>16.3.2.1.4</t>
  </si>
  <si>
    <t>16.3.2.1.5</t>
  </si>
  <si>
    <t>16.3.2.1.6</t>
  </si>
  <si>
    <t>16.3.2.1.7</t>
  </si>
  <si>
    <t>16.3.2.1.8</t>
  </si>
  <si>
    <t>16.3.2.1.9</t>
  </si>
  <si>
    <t>16.3.2.1.10</t>
  </si>
  <si>
    <t>16.3.2.1.11</t>
  </si>
  <si>
    <t>16.3.2.1.12</t>
  </si>
  <si>
    <t>16.3.2.2</t>
  </si>
  <si>
    <t>16.3.2.2.1</t>
  </si>
  <si>
    <t>16.3.2.2.2</t>
  </si>
  <si>
    <t>16.3.2.2.3</t>
  </si>
  <si>
    <t>16.3.2.2.4</t>
  </si>
  <si>
    <t>16.3.2.2.5</t>
  </si>
  <si>
    <t>16.3.2.2.6</t>
  </si>
  <si>
    <t>16.3.2.2.7</t>
  </si>
  <si>
    <t>16.3.2.2.8</t>
  </si>
  <si>
    <t>16.3.2.2.9</t>
  </si>
  <si>
    <t>16.3.2.2.10</t>
  </si>
  <si>
    <t>16.3.2.2.11</t>
  </si>
  <si>
    <t>16.3.2.2.12</t>
  </si>
  <si>
    <t>16.3.2.2.13</t>
  </si>
  <si>
    <t>16.3.2.2.14</t>
  </si>
  <si>
    <t>16.3.2.2.15</t>
  </si>
  <si>
    <t>16.3.2.2.16</t>
  </si>
  <si>
    <t>16.3.2.2.17</t>
  </si>
  <si>
    <t>16.3.2.2.18</t>
  </si>
  <si>
    <t>16.3.2.2.19</t>
  </si>
  <si>
    <t>16.3.2.2.20</t>
  </si>
  <si>
    <t>16.3.2.3</t>
  </si>
  <si>
    <t>16.3.2.3.1</t>
  </si>
  <si>
    <t>16.3.2.4</t>
  </si>
  <si>
    <t>16.3.2.4.1</t>
  </si>
  <si>
    <t>16.3.2.4.2</t>
  </si>
  <si>
    <t>16.3.2.5</t>
  </si>
  <si>
    <t>16.3.2.5.1</t>
  </si>
  <si>
    <t>CAIXA DE PASSAGEM COM TAMPA PARAFUSADA 150X150X80MM</t>
  </si>
  <si>
    <t>16.3.2.5.2</t>
  </si>
  <si>
    <t>16.3.2.5.3</t>
  </si>
  <si>
    <t>16.3.2.5.4</t>
  </si>
  <si>
    <t>16.3.2.6</t>
  </si>
  <si>
    <t>16.3.2.6.1</t>
  </si>
  <si>
    <t>16.3.2.6.2</t>
  </si>
  <si>
    <t>16.3.3</t>
  </si>
  <si>
    <t>16.3.3.1</t>
  </si>
  <si>
    <t>16.3.3.1.1</t>
  </si>
  <si>
    <t>16.3.3.1.2</t>
  </si>
  <si>
    <t>16.3.3.1.3</t>
  </si>
  <si>
    <t>ANTENA COLETIVA PARABOLICA</t>
  </si>
  <si>
    <t>16.3.3.1.4</t>
  </si>
  <si>
    <t>16.3.3.1.5</t>
  </si>
  <si>
    <t>MISTURADOR DE SINAIS VHF/UHF</t>
  </si>
  <si>
    <t>16.3.3.1.6</t>
  </si>
  <si>
    <t>16.3.3.1.7</t>
  </si>
  <si>
    <t>DIVISOR DE SINAL BLINDADO 1 ENTRADA 4 SAIDAS 1GHZ</t>
  </si>
  <si>
    <t>DIVISOR DE SINAL BLINDADO 1 ENTRADA 4 SAIDAS 2400HZ</t>
  </si>
  <si>
    <t>TOMADA BLINDADA T PARA CATV 1GHZ ATENIAÇÃO DE 9A 16DB</t>
  </si>
  <si>
    <t>16.3.3.2</t>
  </si>
  <si>
    <t>16.3.3.2.1</t>
  </si>
  <si>
    <t>16.3.3.2.2</t>
  </si>
  <si>
    <t>16.3.3.2.3</t>
  </si>
  <si>
    <t>16.3.3.2.4</t>
  </si>
  <si>
    <t>16.3.3.2.5</t>
  </si>
  <si>
    <t>16.3.3.2.6</t>
  </si>
  <si>
    <t>16.3.3.2.7</t>
  </si>
  <si>
    <t>16.3.3.3</t>
  </si>
  <si>
    <t>16.3.3.3.1</t>
  </si>
  <si>
    <t>CABO LÓGICO/VÍDEO COAXIAL 95 (OHMS)</t>
  </si>
  <si>
    <t>16.3.3.3.2</t>
  </si>
  <si>
    <t>16.3.3.3.3</t>
  </si>
  <si>
    <t>16.3.3.4</t>
  </si>
  <si>
    <t>16.3.3.4.1</t>
  </si>
  <si>
    <t>16.3.3.4.2</t>
  </si>
  <si>
    <t>CAIXA DE PASSAGEM COM TAMPA PARAFUSADA 400X400X150MM</t>
  </si>
  <si>
    <t>16.3.3.4.4</t>
  </si>
  <si>
    <t>16.3.4</t>
  </si>
  <si>
    <t>16.3.4.1</t>
  </si>
  <si>
    <t>16.3.4.1.1</t>
  </si>
  <si>
    <t>16.3.4.1.2</t>
  </si>
  <si>
    <t>16.3.4.1.3</t>
  </si>
  <si>
    <t>16.3.4.1.4</t>
  </si>
  <si>
    <t>16.3.4.1.5</t>
  </si>
  <si>
    <t>SENSOR DE PRESENÇA INFRAVERMELHO PASSIVO.</t>
  </si>
  <si>
    <t>CENTRAL DE CONTROLE DE ALARME DE INTRUSÃO</t>
  </si>
  <si>
    <t>16.3.4.2</t>
  </si>
  <si>
    <t>16.3.4.2.1</t>
  </si>
  <si>
    <t>16.3.4.2.2</t>
  </si>
  <si>
    <t>16.3.4.2.3</t>
  </si>
  <si>
    <t>16.3.4.2.4</t>
  </si>
  <si>
    <t>16.3.4.2.5</t>
  </si>
  <si>
    <t>16.3.4.2.6</t>
  </si>
  <si>
    <t>FORNECIMENTO E INSTALAÇÃO DE CONECTOR RJ 45 MACHO CAT 6</t>
  </si>
  <si>
    <t>16.3.4.2.7</t>
  </si>
  <si>
    <t>FORNECIMENTO E INSTALAÇÃO DE MINI RACK DE PAREDE 19" X 8U X 450MM</t>
  </si>
  <si>
    <t>16.3.4.3</t>
  </si>
  <si>
    <t>16.3.4.3.1</t>
  </si>
  <si>
    <t>16.3.4.3.2</t>
  </si>
  <si>
    <t>16.3.4.3.3</t>
  </si>
  <si>
    <t>16.3.4.3.4</t>
  </si>
  <si>
    <t>16.3.4.3.5</t>
  </si>
  <si>
    <t>16.3.4.3.6</t>
  </si>
  <si>
    <t>16.3.4.3.7</t>
  </si>
  <si>
    <t>FORNECIMENTO E INSTALAÇÃO DE SAÍDA HORIZONTAL PARA ELETRODUTO 3/4"</t>
  </si>
  <si>
    <t>16.3.4.3.8</t>
  </si>
  <si>
    <t>16.3.4.3.9</t>
  </si>
  <si>
    <t>16.3.4.3.10</t>
  </si>
  <si>
    <t>16.3.4.3.11</t>
  </si>
  <si>
    <t>16.3.4.4</t>
  </si>
  <si>
    <t>16.3.4.4.1</t>
  </si>
  <si>
    <t>16.3.4.5</t>
  </si>
  <si>
    <t>16.3.4.5.1</t>
  </si>
  <si>
    <t>16.3.4.5.2</t>
  </si>
  <si>
    <t>16.3.4.5.3</t>
  </si>
  <si>
    <t>16.3.4.5.4</t>
  </si>
  <si>
    <t>16.3.4.5.5</t>
  </si>
  <si>
    <t>16.3.4.5.6</t>
  </si>
  <si>
    <t>CAIXA DE PASSAGEM METÁLICA COM TAMPA PARAFUSADA 100X100X80MM</t>
  </si>
  <si>
    <t>16.3.5</t>
  </si>
  <si>
    <t>16.3.5.1</t>
  </si>
  <si>
    <t>16.3.6</t>
  </si>
  <si>
    <t>16.3.6.1</t>
  </si>
  <si>
    <t>16.3.6.1.1</t>
  </si>
  <si>
    <t>16.3.6.1.2</t>
  </si>
  <si>
    <t>16.3.6.1.3</t>
  </si>
  <si>
    <t>16.3.6.1.4</t>
  </si>
  <si>
    <t>16.3.6.1.5</t>
  </si>
  <si>
    <t>16.3.6.1.6</t>
  </si>
  <si>
    <t>16.3.6.1.7</t>
  </si>
  <si>
    <t>16.3.6.1.8</t>
  </si>
  <si>
    <t>16.3.6.1.9</t>
  </si>
  <si>
    <t>16.3.6.1.10</t>
  </si>
  <si>
    <t>16.3.6.1.11</t>
  </si>
  <si>
    <t>16.3.6.1.12</t>
  </si>
  <si>
    <t>16.3.6.1.13</t>
  </si>
  <si>
    <t>16.3.6.1.14</t>
  </si>
  <si>
    <t>16.3.6.2</t>
  </si>
  <si>
    <t>16.3.6.2.1</t>
  </si>
  <si>
    <t>16.3.6.2.2</t>
  </si>
  <si>
    <t>SUPORTE VERTICAL 50 X 50MM PARA FIXAÇÃO DE ELETROCALHA METÁLICA</t>
  </si>
  <si>
    <t>16.3.6.3</t>
  </si>
  <si>
    <t>16.3.6.3.1</t>
  </si>
  <si>
    <t>16.3.6.3.2</t>
  </si>
  <si>
    <t>16.3.6.3.3</t>
  </si>
  <si>
    <t>16.3.6.3.4</t>
  </si>
  <si>
    <t>16.3.6.3.5</t>
  </si>
  <si>
    <t>16.3.6.4</t>
  </si>
  <si>
    <t>16.3.6.4.1</t>
  </si>
  <si>
    <t>16.3.6.4.2</t>
  </si>
  <si>
    <t>16.3.6.4.3</t>
  </si>
  <si>
    <t>16.3.6.5</t>
  </si>
  <si>
    <t>16.3.6.5.1</t>
  </si>
  <si>
    <t>16.3.6.5.2</t>
  </si>
  <si>
    <t>16.3.6.5.3</t>
  </si>
  <si>
    <t>16.3.6.5.4</t>
  </si>
  <si>
    <t>16.3.6.5.5</t>
  </si>
  <si>
    <t>16.3.6.5.6</t>
  </si>
  <si>
    <t>16.3.7</t>
  </si>
  <si>
    <t>16.3.7.1</t>
  </si>
  <si>
    <t>FORNECIMENTO E INSTALAÇÃO DE ELETROCALHA METÁLICA 150 X 50 X 300 MM</t>
  </si>
  <si>
    <t>16.3.8</t>
  </si>
  <si>
    <t>16.3.8.1</t>
  </si>
  <si>
    <t>16.3.8.1.1</t>
  </si>
  <si>
    <t>16.3.8.1.2</t>
  </si>
  <si>
    <t>16.3.8.1.3</t>
  </si>
  <si>
    <t>SPLITER DMX COM 01 ENTRADA E 08 SAIDAS COM SUPORTE DE FIXAÇÃO PARA RACK 19"</t>
  </si>
  <si>
    <t>16.3.8.1.4</t>
  </si>
  <si>
    <t>16.3.8.2</t>
  </si>
  <si>
    <t>16.3.8.2.1</t>
  </si>
  <si>
    <t>16.3.8.2.2</t>
  </si>
  <si>
    <t>16.3.8.2.3</t>
  </si>
  <si>
    <t>16.3.8.2.4</t>
  </si>
  <si>
    <t>16.3.8.2.5</t>
  </si>
  <si>
    <t>16.3.8.2.6</t>
  </si>
  <si>
    <t>16.3.8.2.7</t>
  </si>
  <si>
    <t>16.3.8.2.8</t>
  </si>
  <si>
    <t>16.3.8.2.9</t>
  </si>
  <si>
    <t>16.3.8.2.10</t>
  </si>
  <si>
    <t>FORNECIMENTO E INSTALAÇÃO DE SAÍDA HORIZONTAL PARA PERFILADO 3/4"</t>
  </si>
  <si>
    <t>16.3.8.2.11</t>
  </si>
  <si>
    <t>FORNECIMENTO E INSTALAÇÃO DE SAÍDA HORIZONTAL PARA ELETRODUTO 1"</t>
  </si>
  <si>
    <t>16.3.8.2.12</t>
  </si>
  <si>
    <t>16.3.8.2.13</t>
  </si>
  <si>
    <t>JUNÇÃO INTERNA TIPO "T" PARA PERFILADO</t>
  </si>
  <si>
    <t>16.3.8.2.14</t>
  </si>
  <si>
    <t>16.3.8.3</t>
  </si>
  <si>
    <t>16.3.8.3.1</t>
  </si>
  <si>
    <t>CABO DE CONTROLE PARA O SINAL DMX SEÇÃO DE 24 AWG COM UM PAR DE CABOS E FIOS DE COBRE</t>
  </si>
  <si>
    <t>16.3.8.4</t>
  </si>
  <si>
    <t>16.3.8.4.1</t>
  </si>
  <si>
    <t>16.3.8.4.2</t>
  </si>
  <si>
    <t>16.3.8.4.3</t>
  </si>
  <si>
    <t>16.3.8.5</t>
  </si>
  <si>
    <t>16.3.8.5.1</t>
  </si>
  <si>
    <t>FIXAÇÃO DE PERFILADO COM VERGALHÃO (TIRANTE) COM ROSCA TOTAL Ø 1/4"X1000MM</t>
  </si>
  <si>
    <t>16.3.8.5.2</t>
  </si>
  <si>
    <t>16.3.9</t>
  </si>
  <si>
    <t>16.3.9.1</t>
  </si>
  <si>
    <t>16.3.9.1.1</t>
  </si>
  <si>
    <t>16.3.9.1.2</t>
  </si>
  <si>
    <t>16.3.9.1.3</t>
  </si>
  <si>
    <t>16.3.9.1.4</t>
  </si>
  <si>
    <t>16.3.9.1.5</t>
  </si>
  <si>
    <t>16.3.9.1.6</t>
  </si>
  <si>
    <t>16.3.9.1.7</t>
  </si>
  <si>
    <t>16.3.9.1.8</t>
  </si>
  <si>
    <t>16.3.9.2</t>
  </si>
  <si>
    <t>16.3.9.2.1</t>
  </si>
  <si>
    <t>16.3.9.2.2</t>
  </si>
  <si>
    <t>16.3.9.2.3</t>
  </si>
  <si>
    <t>16.3.9.2.4</t>
  </si>
  <si>
    <t>16.3.9.2.5</t>
  </si>
  <si>
    <t>16.3.9.2.6</t>
  </si>
  <si>
    <t>16.3.9.2.7</t>
  </si>
  <si>
    <t>16.3.9.2.8</t>
  </si>
  <si>
    <t>16.3.9.2.9</t>
  </si>
  <si>
    <t>16.3.9.2.10</t>
  </si>
  <si>
    <t>16.3.9.2.11</t>
  </si>
  <si>
    <t>16.3.9.2.12</t>
  </si>
  <si>
    <t>16.3.9.2.13</t>
  </si>
  <si>
    <t>16.3.9.2.14</t>
  </si>
  <si>
    <t>16.3.9.2.15</t>
  </si>
  <si>
    <t>16.3.9.2.16</t>
  </si>
  <si>
    <t>16.3.9.2.17</t>
  </si>
  <si>
    <t>16.3.9.2.18</t>
  </si>
  <si>
    <t>16.3.9.2.19</t>
  </si>
  <si>
    <t>16.3.9.2.20</t>
  </si>
  <si>
    <t>16.3.9.2.21</t>
  </si>
  <si>
    <t>16.3.9.2.22</t>
  </si>
  <si>
    <t>16.3.9.2.23</t>
  </si>
  <si>
    <t>16.3.9.2.24</t>
  </si>
  <si>
    <t>ELETROCALHA TIPO U 400X50X3000MM</t>
  </si>
  <si>
    <t>16.3.9.2.25</t>
  </si>
  <si>
    <t>16.3.9.2.26</t>
  </si>
  <si>
    <t>16.3.9.2.27</t>
  </si>
  <si>
    <t>16.3.9.3</t>
  </si>
  <si>
    <t>16.3.9.3.1</t>
  </si>
  <si>
    <t>16.3.9.3.2</t>
  </si>
  <si>
    <t>FIXAÇÃO DE PERFILADO COM VERGALHÃO (TIRANTE) COM ROSCA TOTAL Ø 38X38X1000MM</t>
  </si>
  <si>
    <t>16.3.9.3.3</t>
  </si>
  <si>
    <t>GANCHO CURTO 38X38MM PARA LUMINÁRIA</t>
  </si>
  <si>
    <t>16.3.9.3.4</t>
  </si>
  <si>
    <t>16.3.9.3.5</t>
  </si>
  <si>
    <t>16.3.9.3.6</t>
  </si>
  <si>
    <t>16.3.9.3.7</t>
  </si>
  <si>
    <t>SUPORTE VERTICAL 400 X 50 MM PARA FIXAÇÃO DE ELETROCALHA METÁLICA</t>
  </si>
  <si>
    <t>16.3.9.4</t>
  </si>
  <si>
    <t>16.3.9.4.1</t>
  </si>
  <si>
    <t>16.3.9.4.2</t>
  </si>
  <si>
    <t>16.3.9.4.3</t>
  </si>
  <si>
    <t>16.3.9.4.4</t>
  </si>
  <si>
    <t>16.3.9.4.5</t>
  </si>
  <si>
    <t>16.3.9.4.6</t>
  </si>
  <si>
    <t>16.3.9.4.7</t>
  </si>
  <si>
    <t>16.3.9.4.8</t>
  </si>
  <si>
    <t>16.3.9.4.9</t>
  </si>
  <si>
    <t>16.3.9.4.10</t>
  </si>
  <si>
    <t>16.3.9.5</t>
  </si>
  <si>
    <t>16.3.9.5.1</t>
  </si>
  <si>
    <t>16.3.9.6</t>
  </si>
  <si>
    <t>16.3.9.6.1</t>
  </si>
  <si>
    <t>16.3.9.6.2</t>
  </si>
  <si>
    <t>16.3.9.6.3</t>
  </si>
  <si>
    <t>16.3.9.6.4</t>
  </si>
  <si>
    <t>16.3.9.6.5</t>
  </si>
  <si>
    <t>16.3.9.6.6</t>
  </si>
  <si>
    <t>16.3.9.6.7</t>
  </si>
  <si>
    <t>16.3.9.6.8</t>
  </si>
  <si>
    <t>16.3.9.6.9</t>
  </si>
  <si>
    <t>16.3.9.6.10</t>
  </si>
  <si>
    <t>16.3.9.7</t>
  </si>
  <si>
    <t>16.3.9.7.1</t>
  </si>
  <si>
    <t>16.3.9.7.2</t>
  </si>
  <si>
    <t>SENSOR DE PRESENÇA INSTALADO NO FORRO JUNTO A ILUMINAÇÃO.</t>
  </si>
  <si>
    <t>16.3.10</t>
  </si>
  <si>
    <t>16.3.10.1</t>
  </si>
  <si>
    <t>16.3.10.1.1</t>
  </si>
  <si>
    <t>16.3.10.1.2</t>
  </si>
  <si>
    <t>16.3.10.1.3</t>
  </si>
  <si>
    <t>16.3.10.1.4</t>
  </si>
  <si>
    <t>16.3.10.1.5</t>
  </si>
  <si>
    <t>16.3.10.1.6</t>
  </si>
  <si>
    <t>16.3.10.1.7</t>
  </si>
  <si>
    <t>16.3.10.1.8</t>
  </si>
  <si>
    <t>16.3.10.1.9</t>
  </si>
  <si>
    <t>16.3.10.2</t>
  </si>
  <si>
    <t>16.3.10.2.1</t>
  </si>
  <si>
    <t>16.3.10.2.2</t>
  </si>
  <si>
    <t>16.3.10.2.3</t>
  </si>
  <si>
    <t>16.3.10.2.4</t>
  </si>
  <si>
    <t>16.3.10.2.5</t>
  </si>
  <si>
    <t>16.3.10.2.6</t>
  </si>
  <si>
    <t>16.3.10.2.7</t>
  </si>
  <si>
    <t>16.3.10.2.8</t>
  </si>
  <si>
    <t>16.3.10.2.9</t>
  </si>
  <si>
    <t>16.3.10.2.10</t>
  </si>
  <si>
    <t>16.3.10.2.11</t>
  </si>
  <si>
    <t>16.3.10.2.12</t>
  </si>
  <si>
    <t>16.3.10.3</t>
  </si>
  <si>
    <t>16.3.10.3.1</t>
  </si>
  <si>
    <t>16.3.10.3.2</t>
  </si>
  <si>
    <t>16.3.10.3.3</t>
  </si>
  <si>
    <t>16.3.10.3.4</t>
  </si>
  <si>
    <t>16.3.10.3.5</t>
  </si>
  <si>
    <t>16.3.10.3.6</t>
  </si>
  <si>
    <t>16.3.10.3.7</t>
  </si>
  <si>
    <t>16.3.10.3.8</t>
  </si>
  <si>
    <t>16.3.10.3.9</t>
  </si>
  <si>
    <t>16.3.10.3.10</t>
  </si>
  <si>
    <t>16.3.10.3.11</t>
  </si>
  <si>
    <t>16.3.10.4</t>
  </si>
  <si>
    <t>16.3.10.4.1</t>
  </si>
  <si>
    <t>16.3.10.4.2</t>
  </si>
  <si>
    <t>16.3.10.4.3</t>
  </si>
  <si>
    <t>16.3.10.4.4</t>
  </si>
  <si>
    <t>16.3.10.4.5</t>
  </si>
  <si>
    <t>16.3.10.4.6</t>
  </si>
  <si>
    <t>16.3.10.4.7</t>
  </si>
  <si>
    <t>16.3.10.4.8</t>
  </si>
  <si>
    <t>16.3.10.4.9</t>
  </si>
  <si>
    <t>16.3.10.4.10</t>
  </si>
  <si>
    <t>16.3.10.4.11</t>
  </si>
  <si>
    <t>16.3.10.5</t>
  </si>
  <si>
    <t>16.3.10.5.1</t>
  </si>
  <si>
    <t>16.3.10.5.2</t>
  </si>
  <si>
    <t>16.3.10.5.3</t>
  </si>
  <si>
    <t>16.3.10.5.4</t>
  </si>
  <si>
    <t>16.3.10.5.5</t>
  </si>
  <si>
    <t>16.3.10.5.6</t>
  </si>
  <si>
    <t>16.3.10.5.7</t>
  </si>
  <si>
    <t>16.3.10.5.8</t>
  </si>
  <si>
    <t>16.3.10.5.9</t>
  </si>
  <si>
    <t>16.3.10.5.10</t>
  </si>
  <si>
    <t>16.3.10.5.11</t>
  </si>
  <si>
    <t>16.3.10.6</t>
  </si>
  <si>
    <t>16.3.10.6.1</t>
  </si>
  <si>
    <t>16.3.10.6.2</t>
  </si>
  <si>
    <t>16.3.10.6.3</t>
  </si>
  <si>
    <t>16.3.10.6.4</t>
  </si>
  <si>
    <t>16.3.10.6.5</t>
  </si>
  <si>
    <t>16.3.10.6.6</t>
  </si>
  <si>
    <t>16.3.10.6.7</t>
  </si>
  <si>
    <t>16.3.10.6.8</t>
  </si>
  <si>
    <t>16.3.10.6.9</t>
  </si>
  <si>
    <t>16.3.10.6.10</t>
  </si>
  <si>
    <t>16.3.10.6.11</t>
  </si>
  <si>
    <t>16.3.10.7</t>
  </si>
  <si>
    <t>16.3.10.7.1</t>
  </si>
  <si>
    <t>16.3.10.7.2</t>
  </si>
  <si>
    <t>16.3.10.7.3</t>
  </si>
  <si>
    <t>16.3.10.7.4</t>
  </si>
  <si>
    <t>16.3.10.7.5</t>
  </si>
  <si>
    <t>16.3.10.7.6</t>
  </si>
  <si>
    <t>16.3.10.7.7</t>
  </si>
  <si>
    <t>16.3.10.7.8</t>
  </si>
  <si>
    <t>16.3.10.7.9</t>
  </si>
  <si>
    <t>16.3.10.7.10</t>
  </si>
  <si>
    <t>16.3.10.7.11</t>
  </si>
  <si>
    <t>16.3.10.8</t>
  </si>
  <si>
    <t>16.3.10.8.1</t>
  </si>
  <si>
    <t>16.3.10.8.2</t>
  </si>
  <si>
    <t>16.3.10.8.3</t>
  </si>
  <si>
    <t>16.3.10.8.4</t>
  </si>
  <si>
    <t>16.3.10.8.5</t>
  </si>
  <si>
    <t>16.3.10.8.6</t>
  </si>
  <si>
    <t>16.3.10.8.7</t>
  </si>
  <si>
    <t>16.3.10.8.8</t>
  </si>
  <si>
    <t>16.3.10.8.9</t>
  </si>
  <si>
    <t>16.3.10.9</t>
  </si>
  <si>
    <t>16.3.10.9.1</t>
  </si>
  <si>
    <t>16.3.10.9.2</t>
  </si>
  <si>
    <t>16.3.10.9.3</t>
  </si>
  <si>
    <t>16.3.10.9.4</t>
  </si>
  <si>
    <t>16.3.10.9.5</t>
  </si>
  <si>
    <t>16.3.10.9.6</t>
  </si>
  <si>
    <t>16.3.10.9.7</t>
  </si>
  <si>
    <t>16.3.10.9.8</t>
  </si>
  <si>
    <t>16.3.10.10</t>
  </si>
  <si>
    <t>16.3.10.10.1</t>
  </si>
  <si>
    <t>16.3.10.10.2</t>
  </si>
  <si>
    <t>16.3.10.10.3</t>
  </si>
  <si>
    <t>16.3.10.10.4</t>
  </si>
  <si>
    <t>16.3.10.10.5</t>
  </si>
  <si>
    <t>16.3.10.10.6</t>
  </si>
  <si>
    <t>16.3.10.10.7</t>
  </si>
  <si>
    <t>16.3.10.10.8</t>
  </si>
  <si>
    <t>16.3.10.10.9</t>
  </si>
  <si>
    <t>16.3.10.10.10</t>
  </si>
  <si>
    <t>16.3.10.10.11</t>
  </si>
  <si>
    <t>16.3.10.11</t>
  </si>
  <si>
    <t>16.3.10.11.1</t>
  </si>
  <si>
    <t>16.3.10.11.2</t>
  </si>
  <si>
    <t>16.3.10.11.3</t>
  </si>
  <si>
    <t>16.3.10.11.4</t>
  </si>
  <si>
    <t>16.3.10.11.5</t>
  </si>
  <si>
    <t>DISJUNTOR TERMOMAGNÉTICO TRIPOLAR 63 A</t>
  </si>
  <si>
    <t>16.3.10.11.6</t>
  </si>
  <si>
    <t>DISJUNTOR TERMOMAGNÉTICO TRIPOLAR 100 A COM CAIXA MOLDADA 10 KA</t>
  </si>
  <si>
    <t>16.3.10.11.7</t>
  </si>
  <si>
    <t>16.3.10.11.8</t>
  </si>
  <si>
    <t>16.3.10.11.9</t>
  </si>
  <si>
    <t>16.3.10.11.10</t>
  </si>
  <si>
    <t>16.3.10.11.11</t>
  </si>
  <si>
    <t>16.3.10.11.12</t>
  </si>
  <si>
    <t>16.3.10.11.13</t>
  </si>
  <si>
    <t>16.3.10.11.14</t>
  </si>
  <si>
    <t>16.3.10.12</t>
  </si>
  <si>
    <t>16.3.10.12.1</t>
  </si>
  <si>
    <t>16.3.10.12.2</t>
  </si>
  <si>
    <t>16.3.10.12.3</t>
  </si>
  <si>
    <t>16.3.10.12.4</t>
  </si>
  <si>
    <t>16.3.10.12.5</t>
  </si>
  <si>
    <t>16.3.10.12.6</t>
  </si>
  <si>
    <t>16.3.10.12.7</t>
  </si>
  <si>
    <t>16.3.10.12.8</t>
  </si>
  <si>
    <t>16.3.10.12.9</t>
  </si>
  <si>
    <t>16.3.10.12.10</t>
  </si>
  <si>
    <t>16.3.10.12.11</t>
  </si>
  <si>
    <t>16.3.10.12.12</t>
  </si>
  <si>
    <t>16.3.10.12.13</t>
  </si>
  <si>
    <t>16.3.10.12.14</t>
  </si>
  <si>
    <t>16.3.10.13</t>
  </si>
  <si>
    <t>16.3.10.13.1</t>
  </si>
  <si>
    <t>16.3.10.13.2</t>
  </si>
  <si>
    <t>16.3.10.13.3</t>
  </si>
  <si>
    <t>16.3.10.13.4</t>
  </si>
  <si>
    <t>16.3.10.13.5</t>
  </si>
  <si>
    <t>16.3.10.13.6</t>
  </si>
  <si>
    <t>16.3.10.13.7</t>
  </si>
  <si>
    <t>16.3.10.13.8</t>
  </si>
  <si>
    <t>16.3.10.13.9</t>
  </si>
  <si>
    <t>16.3.10.13.10</t>
  </si>
  <si>
    <t>16.3.10.13.11</t>
  </si>
  <si>
    <t>16.3.10.14</t>
  </si>
  <si>
    <t>16.3.10.14.1</t>
  </si>
  <si>
    <t>16.3.10.14.2</t>
  </si>
  <si>
    <t>16.3.10.14.3</t>
  </si>
  <si>
    <t>16.3.10.14.4</t>
  </si>
  <si>
    <t>16.3.10.14.5</t>
  </si>
  <si>
    <t>16.3.10.14.6</t>
  </si>
  <si>
    <t>16.3.10.14.7</t>
  </si>
  <si>
    <t>16.3.10.14.8</t>
  </si>
  <si>
    <t>16.3.10.14.9</t>
  </si>
  <si>
    <t>16.3.10.14.10</t>
  </si>
  <si>
    <t>16.3.10.14.11</t>
  </si>
  <si>
    <t>16.3.10.14.12</t>
  </si>
  <si>
    <t>16.3.10.15</t>
  </si>
  <si>
    <t>16.3.10.15.1</t>
  </si>
  <si>
    <t>16.3.10.15.2</t>
  </si>
  <si>
    <t>16.3.10.15.3</t>
  </si>
  <si>
    <t>16.3.10.15.4</t>
  </si>
  <si>
    <t>16.3.10.15.5</t>
  </si>
  <si>
    <t>16.3.10.15.6</t>
  </si>
  <si>
    <t>16.3.10.15.7</t>
  </si>
  <si>
    <t>16.3.10.15.8</t>
  </si>
  <si>
    <t>16.3.10.15.9</t>
  </si>
  <si>
    <t>16.3.10.15.10</t>
  </si>
  <si>
    <t>16.3.10.15.11</t>
  </si>
  <si>
    <t>16.3.10.16</t>
  </si>
  <si>
    <t>16.3.10.16.1</t>
  </si>
  <si>
    <t>16.3.10.16.2</t>
  </si>
  <si>
    <t>16.3.10.16.3</t>
  </si>
  <si>
    <t>16.3.10.16.4</t>
  </si>
  <si>
    <t>16.3.10.16.5</t>
  </si>
  <si>
    <t>RELÉ FALTA DE FASE 380/220V</t>
  </si>
  <si>
    <t>16.3.10.16.6</t>
  </si>
  <si>
    <t>RELÉ DE SOBRECARGA TÉRMICA PARA MOTOR</t>
  </si>
  <si>
    <t>16.3.10.16.7</t>
  </si>
  <si>
    <t>CONTATOR TRIPOLAR I NOMINAL 65A - FORNECIMENTO E INSTALACAO INCLUSIVE ELETROTÉCNICO</t>
  </si>
  <si>
    <t>16.3.10.16.8</t>
  </si>
  <si>
    <t>CHAVE BLINDADA 3 POSICOES 30A PARA COMANDO DE BOMBAS</t>
  </si>
  <si>
    <t>16.3.10.16.9</t>
  </si>
  <si>
    <t>RELÉ DE TEMPO 7PV00 20S 220V</t>
  </si>
  <si>
    <t>16.3.10.16.10</t>
  </si>
  <si>
    <t>16.3.10.16.11</t>
  </si>
  <si>
    <t>16.3.10.16.12</t>
  </si>
  <si>
    <t>16.3.10.16.13</t>
  </si>
  <si>
    <t>16.3.10.16.14</t>
  </si>
  <si>
    <t>16.3.10.17</t>
  </si>
  <si>
    <t>16.3.10.17.1</t>
  </si>
  <si>
    <t>16.3.10.17.2</t>
  </si>
  <si>
    <t>DISJUNTOR TERMOMAGNÉTICO TRIPOLAR 63 A COM CAIXA MOLDADA 10 KA</t>
  </si>
  <si>
    <t>16.3.10.17.3</t>
  </si>
  <si>
    <t>16.3.10.17.4</t>
  </si>
  <si>
    <t>16.3.10.18</t>
  </si>
  <si>
    <t>16.3.10.18.1</t>
  </si>
  <si>
    <t>16.3.10.18.2</t>
  </si>
  <si>
    <t>16.3.10.18.3</t>
  </si>
  <si>
    <t>16.3.10.18.4</t>
  </si>
  <si>
    <t>16.3.10.18.5</t>
  </si>
  <si>
    <t>16.3.10.18.6</t>
  </si>
  <si>
    <t>16.3.10.19</t>
  </si>
  <si>
    <t>16.3.10.19.1</t>
  </si>
  <si>
    <t>16.3.10.19.2</t>
  </si>
  <si>
    <t>16.3.10.19.3</t>
  </si>
  <si>
    <t>16.3.10.19.4</t>
  </si>
  <si>
    <t>16.3.10.19.5</t>
  </si>
  <si>
    <t>CONTATOR TRIPOLAR I NOMINAL 22A - FORNECIMENTO E INSTALACAO INCLUSIVE ELETROTÉCNICO</t>
  </si>
  <si>
    <t>16.3.10.19.6</t>
  </si>
  <si>
    <t>16.3.10.19.7</t>
  </si>
  <si>
    <t>16.3.10.19.8</t>
  </si>
  <si>
    <t>16.3.10.19.9</t>
  </si>
  <si>
    <t>16.3.10.19.10</t>
  </si>
  <si>
    <t>16.3.10.19.11</t>
  </si>
  <si>
    <t>16.3.10.19.12</t>
  </si>
  <si>
    <t>16.3.10.19.13</t>
  </si>
  <si>
    <t>16.3.10.19.14</t>
  </si>
  <si>
    <t>16.3.10.20</t>
  </si>
  <si>
    <t>16.3.10.20.1</t>
  </si>
  <si>
    <t>16.3.10.20.2</t>
  </si>
  <si>
    <t>16.3.10.20.3</t>
  </si>
  <si>
    <t>16.3.10.20.4</t>
  </si>
  <si>
    <t>16.3.10.20.5</t>
  </si>
  <si>
    <t>16.3.10.20.6</t>
  </si>
  <si>
    <t>16.3.10.20.7</t>
  </si>
  <si>
    <t>16.3.10.20.8</t>
  </si>
  <si>
    <t>16.3.10.20.9</t>
  </si>
  <si>
    <t>16.3.10.20.10</t>
  </si>
  <si>
    <t>16.3.10.20.11</t>
  </si>
  <si>
    <t>16.3.10.20.12</t>
  </si>
  <si>
    <t>16.3.10.20.13</t>
  </si>
  <si>
    <t>16.3.10.20.14</t>
  </si>
  <si>
    <t>16.3.11</t>
  </si>
  <si>
    <t>16.3.11.1</t>
  </si>
  <si>
    <t>16.3.11.1.1</t>
  </si>
  <si>
    <t>16.3.11.1.2</t>
  </si>
  <si>
    <t>16.3.11.1.3</t>
  </si>
  <si>
    <t>16.3.11.1.4</t>
  </si>
  <si>
    <t>16.3.11.1.5</t>
  </si>
  <si>
    <t>16.3.11.1.6</t>
  </si>
  <si>
    <t>16.3.11.1.7</t>
  </si>
  <si>
    <t>16.3.11.1.8</t>
  </si>
  <si>
    <t>16.3.11.1.9</t>
  </si>
  <si>
    <t>16.3.11.1.10</t>
  </si>
  <si>
    <t>FORNECIMENTO E INSTALAÇÃO DE ELETROCALHA PERFURADA 50 X 50 X 300 MM</t>
  </si>
  <si>
    <t>16.3.11.1.11</t>
  </si>
  <si>
    <t>CURVA HORIZONTAL PARA ELETROCALHA 50X50MM</t>
  </si>
  <si>
    <t>16.3.11.2</t>
  </si>
  <si>
    <t>16.3.11.2.1</t>
  </si>
  <si>
    <t>16.3.11.2.2</t>
  </si>
  <si>
    <t>16.3.11.3</t>
  </si>
  <si>
    <t>16.3.11.3.1</t>
  </si>
  <si>
    <t>16.3.11.3.2</t>
  </si>
  <si>
    <t>16.3.11.3.3</t>
  </si>
  <si>
    <t>16.3.11.3.4</t>
  </si>
  <si>
    <t>16.3.11.3.5</t>
  </si>
  <si>
    <t>16.3.11.4</t>
  </si>
  <si>
    <t>16.3.11.4.1</t>
  </si>
  <si>
    <t>SONOFLETOR 30 WATTS/ 70 VOLTS</t>
  </si>
  <si>
    <t>16.3.11.4.2</t>
  </si>
  <si>
    <t>CAIXA ACUSTICA 2 VIAS 100W</t>
  </si>
  <si>
    <t>16.3.11.4.3</t>
  </si>
  <si>
    <t>CAIXA ACUSTICA 2 VIAS 100W COM PEDESTAL</t>
  </si>
  <si>
    <t>16.3.11.4.4</t>
  </si>
  <si>
    <t>SONOFLETOR 55W PARA RETORNO</t>
  </si>
  <si>
    <t>16.3.11.4.5</t>
  </si>
  <si>
    <t>MICROFONES GOOSENECK PARA PARTICIPANTES</t>
  </si>
  <si>
    <t>16.3.11.4.6</t>
  </si>
  <si>
    <t>MICROFONE MESA</t>
  </si>
  <si>
    <t>16.3.11.4.7</t>
  </si>
  <si>
    <t>16.3.11.4.8</t>
  </si>
  <si>
    <t>16.3.11.4.9</t>
  </si>
  <si>
    <t>16.3.11.4.10</t>
  </si>
  <si>
    <t>EQUALIZADOR GRÁFICO</t>
  </si>
  <si>
    <t>16.3.11.4.12</t>
  </si>
  <si>
    <t>MESA DE SOM PARA 32 CANAIS</t>
  </si>
  <si>
    <t>16.3.11.4.13</t>
  </si>
  <si>
    <t>16.3.11.4.14</t>
  </si>
  <si>
    <t>PRE-AMPLIFICADOR COM GONGO (RECEIVER)</t>
  </si>
  <si>
    <t>16.3.11.4.15</t>
  </si>
  <si>
    <t>16.3.11.5</t>
  </si>
  <si>
    <t>16.3.11.5.1</t>
  </si>
  <si>
    <t>16.3.11.5.2</t>
  </si>
  <si>
    <t>16.3.12</t>
  </si>
  <si>
    <t>16.3.12.1</t>
  </si>
  <si>
    <t>16.3.12.1.1</t>
  </si>
  <si>
    <t>16.3.12.1.2</t>
  </si>
  <si>
    <t>16.3.12.1.3</t>
  </si>
  <si>
    <t>16.3.12.1.4</t>
  </si>
  <si>
    <t>TERMINAL AEREO EM ACO GALVANIZADO COM BASE DE FIXACAO H = 30CM</t>
  </si>
  <si>
    <t>16.3.12.1.5</t>
  </si>
  <si>
    <t>16.3.12.1.6</t>
  </si>
  <si>
    <t>CONECTOR MINI GAR - FORNECIMENTO E INSTALACAO</t>
  </si>
  <si>
    <t>16.3.12.2</t>
  </si>
  <si>
    <t>16.3.12.2.1</t>
  </si>
  <si>
    <t>16.3.12.2.2</t>
  </si>
  <si>
    <t>16.3.12.3</t>
  </si>
  <si>
    <t>16.3.12.3.1</t>
  </si>
  <si>
    <t>16.3.12.3.2</t>
  </si>
  <si>
    <t>16.3.12.3.3</t>
  </si>
  <si>
    <t>16.3.12.3.4</t>
  </si>
  <si>
    <t>16.3.12.3.5</t>
  </si>
  <si>
    <t>16.3.12.3.6</t>
  </si>
  <si>
    <t>16.4.1</t>
  </si>
  <si>
    <t>16.4.1.1</t>
  </si>
  <si>
    <t>16.4.1.1.1</t>
  </si>
  <si>
    <t>CABO SHIELDADO DE COMUNICAÇÃO DO SISTEMA DE VRV</t>
  </si>
  <si>
    <t>16.4.1.2</t>
  </si>
  <si>
    <t>16.4.1.2.1</t>
  </si>
  <si>
    <t>DUTO AR CONDICIONADO CHAPA DE ACO NO26 COM ISOLAMENTO E SUPORTE FIXADO EM LAJE</t>
  </si>
  <si>
    <t>16.4.1.2.2</t>
  </si>
  <si>
    <t>DUTO AR CONDICIONADO CHAPA DE ACO NO24 COM ISOLAMENTO E SUPORTE FIXADO EM LAJE</t>
  </si>
  <si>
    <t>16.4.1.2.3</t>
  </si>
  <si>
    <t>DUTO AR CONDICIONADO CHAPA DE ACO NO22 COM ISOLAMENTO E SUPORTE FIXADO EM LAJE</t>
  </si>
  <si>
    <t>16.4.1.2.4</t>
  </si>
  <si>
    <t>16.4.1.2.5</t>
  </si>
  <si>
    <t>16.4.1.2.6</t>
  </si>
  <si>
    <t>16.4.1.2.7</t>
  </si>
  <si>
    <t>16.4.1.2.8</t>
  </si>
  <si>
    <t>16.4.1.2.9</t>
  </si>
  <si>
    <t>DIFUSOR ALUMINIO INSUFLAMENTO 9"X9"</t>
  </si>
  <si>
    <t>16.4.1.2.10</t>
  </si>
  <si>
    <t>16.4.1.2.11</t>
  </si>
  <si>
    <t>16.4.1.3</t>
  </si>
  <si>
    <t>16.4.1.3.1</t>
  </si>
  <si>
    <t>16.4.1.3.2</t>
  </si>
  <si>
    <t>16.4.1.3.3</t>
  </si>
  <si>
    <t>16.4.1.3.4</t>
  </si>
  <si>
    <t>16.4.1.3.5</t>
  </si>
  <si>
    <t>16.4.1.3.6</t>
  </si>
  <si>
    <t>16.4.1.3.7</t>
  </si>
  <si>
    <t>16.4.1.3.8</t>
  </si>
  <si>
    <t>16.4.1.3.9</t>
  </si>
  <si>
    <t>16.4.1.3.10</t>
  </si>
  <si>
    <t>16.4.1.3.11</t>
  </si>
  <si>
    <t>16.4.1.3.12</t>
  </si>
  <si>
    <t>16.4.1.3.13</t>
  </si>
  <si>
    <t>16.4.1.3.14</t>
  </si>
  <si>
    <t>MULTIKIT</t>
  </si>
  <si>
    <t>16.4.1.3.15</t>
  </si>
  <si>
    <t>16.4.1.4</t>
  </si>
  <si>
    <t>16.4.1.4.1</t>
  </si>
  <si>
    <t>16.4.1.4.2</t>
  </si>
  <si>
    <t>16.4.1.4.3</t>
  </si>
  <si>
    <t>16.4.1.5</t>
  </si>
  <si>
    <t>16.4.1.5.1</t>
  </si>
  <si>
    <t>16.4.1.5.2</t>
  </si>
  <si>
    <t>16.4.1.5.3</t>
  </si>
  <si>
    <t>16.4.1.5.4</t>
  </si>
  <si>
    <t>16.4.1.5.5</t>
  </si>
  <si>
    <t>16.4.1.5.6</t>
  </si>
  <si>
    <t>16.4.2</t>
  </si>
  <si>
    <t>16.4.2.1</t>
  </si>
  <si>
    <t>PAR</t>
  </si>
  <si>
    <t>16.4.2.2</t>
  </si>
  <si>
    <t>PINTURAS</t>
  </si>
  <si>
    <t>IMPERMEABILIZAÇÕES</t>
  </si>
  <si>
    <t>PEÇAS DE ACABAMENTO E/OU ARREMATES</t>
  </si>
  <si>
    <t>SERVIÇOS COMPLEMENTARES</t>
  </si>
  <si>
    <t>20.1.1</t>
  </si>
  <si>
    <t>20.1.2</t>
  </si>
  <si>
    <t>20.2.1</t>
  </si>
  <si>
    <t>ESCADA METÁLICA EM AÇO INOX</t>
  </si>
  <si>
    <t>20.3.1</t>
  </si>
  <si>
    <t>SINALIZACAO HORIZONTAL COM TINTA RETRORREFLETIVA A BASE DE RESINA ACRILICA COM MICROESFERAS DE VIDRO - VAGAS DE ESTACIONAMENTO</t>
  </si>
  <si>
    <t>20.3.2</t>
  </si>
  <si>
    <t>SINALIZACAO HORIZONTAL COM TINTA RETRORREFLETIVA A BASE DE RESINA ACRILICA COM MICROESFERAS DE VIDRO - TRANSFERÊNCIA DEFICIENTE</t>
  </si>
  <si>
    <t>20.3.3</t>
  </si>
  <si>
    <t>SINALIZACAO HORIZONTAL COM TINTA RETRORREFLETIVA A BASE DE RESINA ACRILICA COM MICROESFERAS DE VIDRO - SIMBOLO DE ACESSIBILIDADE</t>
  </si>
  <si>
    <t>20.3.4</t>
  </si>
  <si>
    <t>SERVIÇOS FINAIS</t>
  </si>
  <si>
    <t>ELABORAÇÃO DE PROJETO "AS BUILT" DE TODA A EDIFICAÇÃO.</t>
  </si>
  <si>
    <t>LIMPEZA FINAL DA OBRA</t>
  </si>
  <si>
    <t>MÃO DE OBRA</t>
  </si>
  <si>
    <t>MATERIAL</t>
  </si>
  <si>
    <t>EQUIPAMENTO</t>
  </si>
  <si>
    <t>GERAL</t>
  </si>
  <si>
    <t>PREÇO UNITÁRIO</t>
  </si>
  <si>
    <t>TOTAL</t>
  </si>
  <si>
    <t>MAO DE OBRA</t>
  </si>
  <si>
    <t>SERVICO</t>
  </si>
  <si>
    <t>CONSUMO</t>
  </si>
  <si>
    <t>CUSTO UNITÁRIO</t>
  </si>
  <si>
    <t>CUSTO ESTIMADO DE ENERGIA ELÉTRICA PARA ALIMENTAÇÃO DO CANTEIRO DE OBRAS</t>
  </si>
  <si>
    <t>CUSTO ESTIMADO DE CONSUMO DE ÁGUA PARA CANTEIRO/OBRA</t>
  </si>
  <si>
    <t>CUSTO ESTIMADO DE TELEFONIA MÓVEL E TRANSMISSÃO DE DADOS</t>
  </si>
  <si>
    <t>PREGO DE ACO POLIDO COM CABECA 18 X 30 (2 3/4 X 10)</t>
  </si>
  <si>
    <t>CARPINTEIRO DE FORMAS COM ENCARGOS COMPLEMENTARES</t>
  </si>
  <si>
    <t>SERVENTE COM ENCARGOS COMPLEMENTARES</t>
  </si>
  <si>
    <t>ELETRICISTA COM ENCARGOS COMPLEMENTARES</t>
  </si>
  <si>
    <t>PREGO DE ACO POLIDO COM CABECA 17 X 27 (2 1/2 X 11)</t>
  </si>
  <si>
    <t>L</t>
  </si>
  <si>
    <t>PINTOR COM ENCARGOS COMPLEMENTARES</t>
  </si>
  <si>
    <t>CJ</t>
  </si>
  <si>
    <t>PREGO DE ACO POLIDO COM CABECA 15 X 18 (1 1/2 X 13)</t>
  </si>
  <si>
    <t>CHP</t>
  </si>
  <si>
    <t>CHI</t>
  </si>
  <si>
    <t>PEDREIRO COM ENCARGOS COMPLEMENTARES</t>
  </si>
  <si>
    <t>ADITIVO IMPERMEABILIZANTE DE PEGA NORMAL PARA ARGAMASSAS E  CONCRETOS SEM ARMACAO</t>
  </si>
  <si>
    <t>PREGO DE ACO POLIDO COM CABECA 18 X 27 (2 1/2 X 10)</t>
  </si>
  <si>
    <t>AJUDANTE DE CARPINTEIRO COM ENCARGOS COMPLEMENTARES</t>
  </si>
  <si>
    <t>AJUDANTE DE ARMADOR COM ENCARGOS COMPLEMENTARES</t>
  </si>
  <si>
    <t>ARMADOR COM ENCARGOS COMPLEMENTARES</t>
  </si>
  <si>
    <t>CIMENTO PORTLAND COMPOSTO CP II-32</t>
  </si>
  <si>
    <t>TIJOLO CERAMICO MACICO *5 X 10 X 20* CM</t>
  </si>
  <si>
    <t>MONTADOR DE ESTRUTURA METÁLICA COM ENCARGOS COMPLEMENTARES</t>
  </si>
  <si>
    <t>SILICONE ACETICO USO GERAL INCOLOR 280 G</t>
  </si>
  <si>
    <t>CIMENTO BRANCO</t>
  </si>
  <si>
    <t>PREGO DE ACO POLIDO COM CABECA 16 X 24 (2 1/4 X 12)</t>
  </si>
  <si>
    <t>CARPINTEIRO DE ESQUADRIA COM ENCARGOS COMPLEMENTARES</t>
  </si>
  <si>
    <t>SOLDADOR COM ENCARGOS COMPLEMENTARES</t>
  </si>
  <si>
    <t>AJUDANTE ESPECIALIZADO COM ENCARGOS COMPLEMENTARES</t>
  </si>
  <si>
    <t>ALUGUEL DE LIXADEIRA INDUSTRIAL MARCA BOSCH</t>
  </si>
  <si>
    <t>SERRALHEIRO COM ENCARGOS COMPLEMENTARES</t>
  </si>
  <si>
    <t>EXECUÇÃO DE SOLDA CONTÍNUA MIG</t>
  </si>
  <si>
    <t>SOLDA TOPO DESCENDENTE CHANFRADA ESPESSURA=1/4" CHAPA/PERFIL/TUBO ACO COM CONVERSOR DIESEL.</t>
  </si>
  <si>
    <t>PERFIL U EM AÇO LAMINADO ASTM A36 - 152.40 X 5.08 MM (12.66 KG/M)</t>
  </si>
  <si>
    <t>VIDRO LISO INCOLOR 2 A 3 MM - SEM COLOCACAO</t>
  </si>
  <si>
    <t>VIDRACEIRO COM ENCARGOS COMPLEMENTARES</t>
  </si>
  <si>
    <t>SELANTE ELASTICO MONOCOMPONENTE A BASE DE POLIURETANO PARA JUNTAS DIVERSAS</t>
  </si>
  <si>
    <t>310ML</t>
  </si>
  <si>
    <t>PELÍCULA INSULFILM G 5</t>
  </si>
  <si>
    <t>ADITIVO ADESIVO LIQUIDO PARA ARGAMASSAS DE REVESTIMENTOS CIMENTICIOS</t>
  </si>
  <si>
    <t>ESPELHO CRISTAL E = 4 MM</t>
  </si>
  <si>
    <t>CIMENTO PORTLAND DE ALTO FORNO (AF) CP III-32</t>
  </si>
  <si>
    <t>AUXILIAR DE SERRALHEIRO COM ENCARGOS COMPLEMENTARES</t>
  </si>
  <si>
    <t>AZULEJISTA OU LADRILHISTA COM ENCARGOS COMPLEMENTARES</t>
  </si>
  <si>
    <t>ARGAMASSA COLANTE TIPO ACIII</t>
  </si>
  <si>
    <t>I0814</t>
  </si>
  <si>
    <t>COLA ESPECIAL 'PVA'</t>
  </si>
  <si>
    <t>I1561</t>
  </si>
  <si>
    <t>PAPEL DE PAREDE</t>
  </si>
  <si>
    <t>AUXILIAR DE SERVIÇOS GERAIS COM ENCARGOS COMPLEMENTARES</t>
  </si>
  <si>
    <t>COLA A BASE DE RESINA SINTETICA PARA CHAPA DE LAMINADO MELAMINICO</t>
  </si>
  <si>
    <t>MARMORISTA/GRANITEIRO COM ENCARGOS COMPLEMENTARES</t>
  </si>
  <si>
    <t>FITA VEDA ROSCA EM ROLOS DE 18 MM X 10 M (L X C)</t>
  </si>
  <si>
    <t>ENCANADOR OU BOMBEIRO HIDRÁULICO COM ENCARGOS COMPLEMENTARES</t>
  </si>
  <si>
    <t>AUXILIAR DE ENCANADOR OU BOMBEIRO HIDRÁULICO COM ENCARGOS COMPLEMENTARES</t>
  </si>
  <si>
    <t>REJUNTE EPOXI BRANCO</t>
  </si>
  <si>
    <t>BACIA SANITARIA (VASO) CONVENCIONAL DE LOUCA BRANCA</t>
  </si>
  <si>
    <t>MASSA PLASTICA PARA MARMORE/GRANITO</t>
  </si>
  <si>
    <t>TORNEIRA CROMADA DE MESA PARA LAVATORIO TEMPORIZADA PRESSAO BICA BAIXA</t>
  </si>
  <si>
    <t>FITA VEDA ROSCA EM ROLOS DE 18 MM X 50 M (L X C)</t>
  </si>
  <si>
    <t>MONTADOR (TUBO AÇO/EQUIPAMENTOS) COM ENCARGOS COMPLEMENTARES</t>
  </si>
  <si>
    <t>AUXILIAR DE ELETRICISTA COM ENCARGOS COMPLEMENTARES</t>
  </si>
  <si>
    <t>ELETROTÉCNICO COM ENCARGOS COMPLEMENTARES</t>
  </si>
  <si>
    <t>TAMPA EM CONCRETO ARMADO 60X60X5CM P/CX INSPECAO/FOSSA SEPTICA</t>
  </si>
  <si>
    <t>CIMENTO PORTLAND POZOLANICO CP IV- 32</t>
  </si>
  <si>
    <t>50KG</t>
  </si>
  <si>
    <t>ANEL BORRACHA PARA TUBO ESGOTO PREDIAL DN 75 MM (NBR 5688)</t>
  </si>
  <si>
    <t>ANEL DE BORRACHA P/TUBO PVC 100MM (4'')</t>
  </si>
  <si>
    <t>ANEL DE BORRACHA P/TUBO PVC 50MM (2'')</t>
  </si>
  <si>
    <t>REDUCAO EXCENTRICA PVC P/ ESG PREDIAL DN 75 X 50MM</t>
  </si>
  <si>
    <t>PLUG PVC ESGOTO DE 100MM</t>
  </si>
  <si>
    <t>PLUG PVC ESGOTO DE 50MM</t>
  </si>
  <si>
    <t>CHAPA COMPENSADO RESINADO 12MM (1.10 X 2.20M)</t>
  </si>
  <si>
    <t>CAL HIDRATADA CH-I PARA ARGAMASSAS</t>
  </si>
  <si>
    <t>CAIACAO INT OU EXT SOBRE REVESTIMENTO LISO C/ADOCAO DE FIXADOR COM    COM DUAS DEMAOS</t>
  </si>
  <si>
    <t>GRADIL DE FERRO</t>
  </si>
  <si>
    <t>FUNDO ANTICORROSIVO PARA METAIS FERROSOS (ZARCAO)</t>
  </si>
  <si>
    <t>SOLVENTE DILUENTE A BASE DE AGUARRAS</t>
  </si>
  <si>
    <t>TINTA ESMALTE SINTETICO PREMIUM FOSCO</t>
  </si>
  <si>
    <t>FITA DE VEDAÇÃO</t>
  </si>
  <si>
    <t>HIDRANTE COM REGISTRO GLOBO AMARELO 2 1/2''</t>
  </si>
  <si>
    <t>AUXILIAR DE ENCANADOR OU BOMBEIRO HIDRAULICO</t>
  </si>
  <si>
    <t>ENCANADOR OU BOMBEIRO HIDRAULICO</t>
  </si>
  <si>
    <t>ELETRODUTO EM FERRO GALVANIZADO PESADO SEM COSTURA 3/4" X 3M</t>
  </si>
  <si>
    <t>I5739</t>
  </si>
  <si>
    <t>VÁLVULA DE FLUXO EM AÇO GALV. (2 1/2")</t>
  </si>
  <si>
    <t>I7976</t>
  </si>
  <si>
    <t>VERGALHÃO (TIRANTE) COM ROSCA TOTAL Ø 1/4"X1000MM (MARVITEC REF. 1431 OU SIMILAR)</t>
  </si>
  <si>
    <t>CAIXA PASSAG. CHAPA C/TAMPA PARAF. 150X150X800MM</t>
  </si>
  <si>
    <t>I1067</t>
  </si>
  <si>
    <t>ELETRODUTO DE ALUMINIO DE 3/4"</t>
  </si>
  <si>
    <t>CAIXA PASSAG. CHAPA C/TAMPA PARAF. 400X400X150MM</t>
  </si>
  <si>
    <t>SENSOR DE PRESENÇA</t>
  </si>
  <si>
    <t>CENTRAL DE ALARME DIGITAL COM 2 BATERIAS ADEMCO VISTA 50 OU SIMILAR (ATÉ 40 PONTOS)</t>
  </si>
  <si>
    <t>LUMINÁRIA TIPO SPOT DE EMBUTIR COM LÂMPADA LED 15W</t>
  </si>
  <si>
    <t>I0193</t>
  </si>
  <si>
    <t>I0194</t>
  </si>
  <si>
    <t>BARRAMENTO PRINCIPAL P/ BAIXA TENSÃO</t>
  </si>
  <si>
    <t>I0195</t>
  </si>
  <si>
    <t>BARRAMENTO TERRA P/ BAIXA TENSÃO</t>
  </si>
  <si>
    <t>CHAVE BLINDADA BIPOLAR 30A</t>
  </si>
  <si>
    <t>PRÉ-AMPLIFICADOR GONGO PGH-3000 AMBIENCE LINE HAYONIK</t>
  </si>
  <si>
    <t>PARAFUSO DE FIXAÇÃO COM BUCHA PLÁSTICA 8 MM</t>
  </si>
  <si>
    <t>I7367</t>
  </si>
  <si>
    <t>MECÂNICO DE REFRIGERAÇÃO COM ENCARGOS COMPLEMENTARES</t>
  </si>
  <si>
    <t>AUXILIAR DE MECÂNICO COM ENCARGOS COMPLEMENTARES</t>
  </si>
  <si>
    <t>I7942</t>
  </si>
  <si>
    <t>Q.04.000.031408</t>
  </si>
  <si>
    <t>EXAUSTOR AXIAL MULTIVAC MOD MURO 150A</t>
  </si>
  <si>
    <t>I1179</t>
  </si>
  <si>
    <t>FITA DE CALDEAÇÃO</t>
  </si>
  <si>
    <t>MANTA BUTILICA. ESPESSURA 0.8MM</t>
  </si>
  <si>
    <t>PASTA PARA SOLDAR</t>
  </si>
  <si>
    <t>I1872</t>
  </si>
  <si>
    <t>SOLDA 50X50</t>
  </si>
  <si>
    <t>ISOLAMENTO ESPONJOSO ELASTOMÉRICO PARA TUBO DE COBRE 1 1/8"</t>
  </si>
  <si>
    <t>ISOLAMENTO ESPONJOSO ELASTOMÉRICO PARA TUBO DE COBRE 7/8"</t>
  </si>
  <si>
    <t>IMPERMEABILIZADOR COM ENCARGOS COMPLEMENTARES</t>
  </si>
  <si>
    <t>CHAPA ACO XADREZ 1/8" (28KG/M2)</t>
  </si>
  <si>
    <t>TUBO ACO GALVANIZADO DIN 2440 NBR 5580 1/2" (1.267KG/M)</t>
  </si>
  <si>
    <t>SALÁRIO HORA</t>
  </si>
  <si>
    <t>CUSTO HORÁRIO</t>
  </si>
  <si>
    <t>PRÓPRIA</t>
  </si>
  <si>
    <t>VALOR (R$)</t>
  </si>
  <si>
    <t>MÊS 1</t>
  </si>
  <si>
    <t>MÊS 2</t>
  </si>
  <si>
    <t>MÊS 3</t>
  </si>
  <si>
    <t>MÊS 4</t>
  </si>
  <si>
    <t>MÊS 5</t>
  </si>
  <si>
    <t>MÊS 6</t>
  </si>
  <si>
    <t>DESMATAMENTO E LIMPEZA MECANIZADA DE TERRENO COM REMOCAO DE CAMADA VEGETAL. UTILIZANDO TRATOR DE ESTEIRAS</t>
  </si>
  <si>
    <t>ESCAVACAO MECANICA CAMPO ABERTO EM SOLO EXCETO ROCHA ATE 2.00M PROFUNDIDADE</t>
  </si>
  <si>
    <t>CARGA. MANOBRAS E DESCARGA DE MATERIAIS DIVERSOS. COM CAMINHAO BASCULANTE 6M3 (CARGA E DESCARGA MANUAIS)</t>
  </si>
  <si>
    <t>ESPALHAMENTO DE MATERIAL EM BOTA FORA. COM UTILIZACAO DE TRATOR DE ESTEIRAS DE 165 HP</t>
  </si>
  <si>
    <t>LASTRO DE CONCRETO. ESPESSURA (5CM). PREPARO MECANICO. INCLUSO ADITIVO IMPERMEABILIZANTE</t>
  </si>
  <si>
    <t>LASTRO DE CONCRETO. PREPARO MECÂNICO. INCLUSOS ADITIVO IMPERMEABILIZANTE. LANÇAMENTO E ADENSAMENTO</t>
  </si>
  <si>
    <t>PAREDE COM PLACAS DE GESSO ACARTONADO (DRYWALL). IMPERMEÁVEL. COM UMA FACE SIMPLES E OUTRA FACE DUPLA E ESTRUTURA METÁLICA COM GUIAS SIMPLES. COM VÃOS.</t>
  </si>
  <si>
    <t>PAINEL ACÚSTICO CONSTITUÍDO DE GRADEAMENTO EM COMPENSADO NAVAL 18MM. PREENCHIDO COM LÃ DE PET ACÚSTICA 15MM DENS = 15KG/M3 E ACABAMENTO EM TECIDO ORTOFÔNICO E ALISAR EM MADEIRA MACIÇA 40MMX15MM BOLEADA NAS BORDAS TRATADA COM SELADORA - MÓGNO VERTICAL</t>
  </si>
  <si>
    <t>PAINEL ACÚSTICO CONSTITUÍDO DE GRADEAMENTO EM COMPENSADO NAVAL 18MM. PREENCHIDO COM LÃ DE PET ACÚSTICA 15MM DENS = 15KG/M3 E ACABAMENTO EM TECIDO ORTOFÔNICO E ALISAR EM MADEIRA MACIÇA 40MMX15MM BOLEADA NAS BORDAS TRATADA COM SELADORA - CARVALHO CLARO</t>
  </si>
  <si>
    <t>ALVENARIA COM BLOCOS DE CONCRETO CELULAR 10X30X60CM. ESPESSURA 10CM. ASSENTADOS COM ARGAMASSA TRACO 1:2:9 (CIMENTO. CAL E AREIA) PREPARO MANUAL</t>
  </si>
  <si>
    <t>ARMACAO EM TELA DE ACO SOLDADA NERVURADA Q-92. ACO CA-60. 4.2MM. MALHA15X15CM PARA LAJE TRELIÇADA. COMO ARMAÇÃO NEGATIVA.</t>
  </si>
  <si>
    <t>MONTAGEM E DESMONTAGEM DE FÔRMA PARA ESCADAS. COM 2 LANCES. EM MADEIRA SERRADA. 2 UTILIZAÇÕES.(INCLUSO ESCORAS DE MADEIRA)</t>
  </si>
  <si>
    <t>ESTRUTURA METÁLICA EM AÇO ESTRUTURAL EM PERFIL "I" DE ACO LAMINADO. "W" 250 X 32.7</t>
  </si>
  <si>
    <t>ESTRUTURA METÁLICA EM AÇO ESTRUTURAL EM PERFIL "I" DE ACO LAMINADO. "W" 250 X 28.4</t>
  </si>
  <si>
    <t>ESTRUTURA METÁLICA EM AÇO ESTRUTURAL EM PERFIL "I" DE ACO LAMINADO. "W" 250 X 22.3</t>
  </si>
  <si>
    <t>PORTA DE MADEIRA PARA PINTURA. SEMI-OCA (LEVE OU MÉDIA). PADRÃO MÉDIO. 160X210CM. ESPESSURA DE 3.5CM. ITENS INCLUSOS: DOBRADIÇAS. MONTAGEM E INSTALAÇÃO DO BATENTE. FECHADURA COM EXECUÇÃO DO FURO. REVESTIDA MELAMINA GRAFITE CHESS - FORNECIMENTO E INSTALAÇÃO.(AU1)</t>
  </si>
  <si>
    <t>PORTA DE MADEIRA PARA PINTURA. SEMI-OCA (LEVE OU MÉDIA). PADRÃO MÉDIO. 100X210CM. ESPESSURA DE 3.5CM. ITENS INCLUSOS: DOBRADIÇAS. MONTAGEM E INSTALAÇÃO DO BATENTE. FECHADURA COM EXECUÇÃO DO FURO. REVESTIDA MELAMINA GRAFITE CHESS - FORNECIMENTO E INSTALAÇÃO.(AU2)</t>
  </si>
  <si>
    <t>PORTA DE MADEIRA FRISADA. SEMI-OCA (LEVE OU MÉDIA). PADRÃO MÉDIO. 80X210CM. ESPESSURA DE 3.5CM. ITENS INCLUSOS: DOBRADIÇAS. MONTAGEM E INSTALAÇÃO DO BATENTE. FECHADURA COM EXECUÇÃO DO FURO E ACABAMENTO EM MELAMINA GRAFITE CHESS- FORNECIMENTO E INSTALAÇÃO. (AU3)</t>
  </si>
  <si>
    <t>PORTA DE MADEIRA FRISADA. SEMI-OCA (LEVE OU MÉDIA). PADRÃO MÉDIO. 80X180CM. ESPESSURA DE 3.5CM. ITENS INCLUSOS: DOBRADIÇAS. MONTAGEM E INSTALAÇÃO DO BATENTE. FECHADURA COM EXECUÇÃO DO FURO E ACABAMENTO EM MELAMINA NA COR BRANCA - FORNECIMENTO E INSTALAÇÃO. (AU5)</t>
  </si>
  <si>
    <t>PORTA DE MADEIRA COM SENTIDO DUPLO DE ABERTURA. SEMI-OCA (LEVE OU MÉDIA). PADRÃO MÉDIO. 110X210CM. ESPESSURA DE 3.5CM. ITENS INCLUSOS: DOBRADIÇAS. MONTAGEM E INSTALAÇÃO DO BATENTE. FECHADURA COM EXECUÇÃO DO FURO. REVESTIDA MELAMINA BRANCA. COM VISOR TRANSPARENTE - FORNECIMENTO E INSTALAÇÃO.(AU8)</t>
  </si>
  <si>
    <t>PORTA DE MADEIRA COM SENTIDO DUPLO DE ABERTURA. SEMI-OCA (LEVE OU MÉDIA). PADRÃO MÉDIO. 180X210CM. ESPESSURA DE 3.5CM. ITENS INCLUSOS: DOBRADIÇAS. MONTAGEM E INSTALAÇÃO DO BATENTE. FECHADURA COM EXECUÇÃO DO FURO. REVESTIDA MELAMINA BRANCA. COM VISOR TRANSPARENTE - FORNECIMENTO E INSTALAÇÃO.(AU9)</t>
  </si>
  <si>
    <t>FORNECIMENTO E INSTALAÇÃO DE PORTA EM MADEIRA DE ABRIR ACÚSTICA. 80X210CM. UMA FOLHA. ISOLAÇÃO 34DB. COM SOLEIRA METÁLICA. DOBRADIÇAS INOX. BATENTE 10CM E ALIZAR FIXO REGULAVEL (AU10)</t>
  </si>
  <si>
    <t>PORTA DE ABRIR EM PERFIL DE ALUMÍNIO NA COR BRANCA. COM GUARNIÇÃO. FIXAÇÃO COM PARAFUSOS - FORNECIMENTO E INSTALAÇÃO. (AU4)</t>
  </si>
  <si>
    <t>PORTA DE ABRIR EM PERFIL DE ALUMÍNIO NA COR BRANCA. COM GUARNIÇÃO. FIXAÇÃO COM PARAFUSOS - FORNECIMENTO E INSTALAÇÃO. (AU12)</t>
  </si>
  <si>
    <t>PORTA DE ALUMÍNIO ANODIZADO DE ABRIR DE 1.80X2.84M COM DUAS FOLHAS NA COR BRANCA. COM GUARNIÇÃO E VIDRO FUMÊ. FIXAÇÃO COM PARAFUSOS - FORNECIMENTO E INSTALAÇÃO. (AU13)</t>
  </si>
  <si>
    <t>FORNECIMENTO E INSTALAÇÃO DE FACHADA VENTILADA EM PLACAS DE GRÊS PORCELÂNICO EXTRUDADO (E=16MM). FIXADO COM SUBESTRUTURA DE ALUMÍNIO. LADRILHOS - FACHADA VENTILADA</t>
  </si>
  <si>
    <t>(COMPOSIÇÃO REPRESENTATIVA) DO SERVIÇO DE REVESTIMENTO CERÂMICO PARA PAREDES INTERNAS. MEIA PAREDE. OU PAREDE INTEIRA. PLACAS GRÊS OU SEMI-GRÊS DE 20X20 CM. PARA EDIFICAÇÕES HABITACIONAIS UNIFAMILIAR (CASAS) E EDIFICAÇÕES PÚBLICAS PADRÃO. TIJOLO - BRANCO NATURAL</t>
  </si>
  <si>
    <t>REVESTIMENTO METÁLICO EM ALUMÍNIO COMPOSTO (ALUCOBOND). E=0.3MM. PINTURA KAYNAR 500 COMPOSTA POR SEIS CAMADAS. INCLUSIVE ESTRUTURA METÁLICA AUXILIAR EM PERFIL DE VIGA "U" DE 2" - FORNECIMENTO E MONTAGEM (ACM NA COR BRANCA)</t>
  </si>
  <si>
    <t>REVESTIMENTO METÁLICO EM ALUMÍNIO COMPOSTO (ALUCOBOND). E=0.3MM. PINTURA KAYNAR 500 COMPOSTA POR SEIS CAMADAS. INCLUSIVE ESTRUTURA METÁLICA AUXILIAR EM PERFIL DE VIGA "U" DE 2" - FORNECIMENTO E MONTAGEM (ACM NA COR VERMELHA)</t>
  </si>
  <si>
    <t>CONTRAPISO EM ARGAMASSA TRAÇO 1:4 (CIMENTO E AREIA). PREPARO MANUAL. APLICADO EM ÁREAS SECAS SOBRE LAJE. ADERIDO. ESPESSURA 2CM.</t>
  </si>
  <si>
    <t>PISO GRANITO ASSENTADO SOBRE ARGAMASSA CIMENTO / CAL / AREIA TRACO 1:0.25:3 INCLUSIVE REJUNTE EM CIMENTO</t>
  </si>
  <si>
    <t>PISO DE CONCRETO FCK=13.5MPA ESP=7 CM. INCL. PREPARO DE CAIXA. MOLDADO "IN LOCO". ESTAMPADO COM DESENHO TIPO ASSENTAMENTO ROMANO. COR CONCRETO NATURAL PARA AS CALÇADAS INTERNAS E EXTERNAS.</t>
  </si>
  <si>
    <t>PISO EM CONCRETO SIMPLES DESEMPOLADO. FCK = 15 MPA. E = 7 CM. COM FORMA EM QUADROS 2.0X2.0M. PARA JUNTAS DE CONCRETAGEM - TRES USOS</t>
  </si>
  <si>
    <t>CAIXA SIFONADA. COM TAMPA CEGA. DE 250X230X75MM</t>
  </si>
  <si>
    <t>RALO HEMISFÉRICO EM FERRO FUNDIDO TIPO ABACAXI. DN=150MM</t>
  </si>
  <si>
    <t>LUVA DE CORRER. PVC. SOLDÁVEL. DN 40MM. INSTALADO EM RAMAL DE DISTRIBUIÇÃO DE ÁGUA FORNECIMENTO E INSTALAÇÃO.</t>
  </si>
  <si>
    <t>VASO SANITÁRIO SIFONADO COM DESCARGA EMBUTIDA DE DUPLO ACIONAMENTO 6 OU 10 LITROS. LOUÇA BRANCA. INCLUSO ASSENTO SANITÁRIO DE PLÁSTICO COM TAMPA - FORNECIMENTO E INSTALAÇÃO.</t>
  </si>
  <si>
    <t>CAIXA DE INSPEÇÃO EM ALVENARIA DE TIJOLO MACIÇO 60X60X60CM. REVESTIDA INTERNAMENTO COM BARRA LISA (CIMENTO E AREIA. TRAÇO 1:4) E=2.0CM. COM TAMPA PRÉ-MOLDADA DE CONCRETO E FUNDO DE CONCRETO 15MPA TIPO C - ESCAVAÇÃO E CONFECÇÃO</t>
  </si>
  <si>
    <t>TE. PVC. SERIE NORMAL. ESGOTO PREDIAL. DN 100 X 50 MM. JUNTA ELÁSTICA. FORNECIDO E INSTALADO EM PRUMADA DE ESGOTO SANITÁRIO OU VENTILAÇÃO.</t>
  </si>
  <si>
    <t>REDUÇÃO EXCENTRICA EM PVC RÍGIDO SOLDÁVEL. PARA ESGOTO. D=150X100MM</t>
  </si>
  <si>
    <t>REDUÇÃO EXCENTRICA EM PVC RÍGIDO SOLDÁVEL. PARA ESGOTO PRIMÁRIO. DIÂM =   75 X 50MM</t>
  </si>
  <si>
    <t>VEDACAO PVC. 100 MM. PARA SAIDA VASO SANITARIO</t>
  </si>
  <si>
    <t>CAIXA EM ALVENARIA (80X80X60CM) DE 1 TIJOLO COMUM. LASTRO DE CONCRETO E TAMPA DE CONCRETO</t>
  </si>
  <si>
    <t>CAIXA DE GORDURA EM PVC. DIAMETRO MINIMO 300 MM. DIAMETRO DE SAIDA 100 MM.CAPACIDADE APROXIMADA 18 LITROS. COM TAMPA</t>
  </si>
  <si>
    <t>CAIXA DE INSPECAO EM ANEL DE CONCRETO PRE MOLDADO. COM 950MM DE ALTURA TOTAL. ANEIS COM ESP=50MM. DIAM.=600MM. EXCLUSIVE TAMPAO E ESCAVACAO - FORNECIMENTO E INSTALACAO</t>
  </si>
  <si>
    <t>POCO DE VISITA PARA REDE DE ESG. SANIT.. EM ANEIS DE CONCRETO. DIÂMETRO = 110CM. PROF = 170CM. EXCLUINDO TAMPAO FERRO FUNDIDO.</t>
  </si>
  <si>
    <t>TAMPAO COM CORRENTE. EM LATAO. ENGATE RAPIDO 2 1/2". PARA INSTALACAO PREDIALDE COMBATE A INCENDIO</t>
  </si>
  <si>
    <t>RÉGUA DE TOMADAS ELÉTRICAS. COM 08 TOMADAS. PADRÃO RACK 19"</t>
  </si>
  <si>
    <t>AMPLIFICADOR DE POTÊNCIA PARA CATV (54 A 700 MHZ). GANHO DE 10DB.</t>
  </si>
  <si>
    <t>AMPLIFICADOR DE LINHA PARA CATV (54 A 700 MHZ). GANHO DE 10DB.</t>
  </si>
  <si>
    <t>ELETRODUTO DE ALUMÍNIO. INCLUSIVE CONEXÕES DE 3/4"</t>
  </si>
  <si>
    <t>CURVA PARA ELETRODUTO DE PVC RÍGIDO ROSCÁVEL. DIÂM = 32MM (1")</t>
  </si>
  <si>
    <t>FORNECIMENTO E INSTALAÇÃO DE KIT GERADOR FOTOVOLTAICO 76.05KWP. INCLUINDO MÓDULOS. INVERSOR. CABOS. FIXAÇÃO E PROTEÇÃO</t>
  </si>
  <si>
    <t>CONTROLADOR DMX. COM FONTE DE ALIMENTAÇÃO COM ENTRADA EM 100-240 VAC E SAÍDA DE 5.5 A 9VDC. COM DUAS SAÍDAS DE CONTROLE P/ CONECTORES DO TIPO XLR 3 PINOS E PORTA DE CONFIGURAÇÃO DO TIPO MINI-USB OU CONECTOR RJ45</t>
  </si>
  <si>
    <t>PERFILADO. PRÉ-ZINCADO A FOGO. PERFURADO 38 X 38 X 6000MM</t>
  </si>
  <si>
    <t>LUMINÁRIA DE EMBUTIR EM TETO. CIRCULAR. CORPO EM ALUMÍNIO ANODIZADO. COM LÂMPADA LED 19W</t>
  </si>
  <si>
    <t>QUADRO DE DISTRIBUIÇÃO DE LUZ.SOBREPOR ATÉ 24 DIVISÕES 450X315X135MM. C/BARRAMENTO</t>
  </si>
  <si>
    <t>DISJUNTOR TERMOMAGNETICO TRIPOLAR 80 A. PADRÃO DIN (EUROPEU - LINHA BRANCA). CURVA C. 5KA</t>
  </si>
  <si>
    <t>DISJUNTOR TERMOMAGNETICO TRIPOLAR EM CAIXA MOLDADA 250A 600V. FORNECIMENTO E INSTALACAO</t>
  </si>
  <si>
    <t>DISJUNTOR TERMOMAGNETICO TRIPOLAR EM CAIXA MOLDADA 300 A 400A 600V. FORNECIMENTO E INSTALACAO</t>
  </si>
  <si>
    <t>BOTÃO DE COMANDO 22.5MM</t>
  </si>
  <si>
    <t>SINALIZADOR LED DE COMANDO 22.5MM</t>
  </si>
  <si>
    <t>DUTO FLEXÍVEL ALUMINIZADO. SEÇÃO CIRCULAR - Ø 45CM</t>
  </si>
  <si>
    <t>GRELHA DE INSUFLAMENTO/RETORNO. EM ALUMÍNIO DE 0.82 M2 À 1.20 M2 - RHN 2400X500MM (FORNECIMENTO E MONTAGEM)</t>
  </si>
  <si>
    <t>DIFUSOR LINEAR DE INSUFLAMENTO. EM ALUMÍNIO. COM REGISTROS ETC.</t>
  </si>
  <si>
    <t>EXAUSTOR MULTIVAC MOD MURO 150A. VAZÃO 70M3/H. MOTOR POT. 12W 220V/1Ø/60HZ. COM SISTEMA INTERTRAVADO COM INTERRUPTOR DE LUZ.</t>
  </si>
  <si>
    <t>REDE FRIGORÍGENA C/ TUBO DE COBRE 1 1/8". ISOLADO COM BORRACHA ELASTOMÉRICA. SUSTENTAÇÃO. SOLDA E LIMPEZA</t>
  </si>
  <si>
    <t>REDE FRIGORÍGENA C/ TUBO DE COBRE 1/2" FLEXÍVEL. ISOLADO COM BORRACHA ELASTOMÉRICA. SUSTENTAÇÃO. SOLDA E LIMPEZA</t>
  </si>
  <si>
    <t>REDE FRIGORÍGENA C/ TUBO DE COBRE 1/4" FLEXÍVEL. ISOLADO COM BORRACHA ELASTOMÉRICA. SUSTENTAÇÃO. SOLDA E LIMPEZA</t>
  </si>
  <si>
    <t>REDE FRIGORÍGENA C/ TUBO DE COBRE 7/8" FLEXÍVEL. ISOLADO COM BORRACHA ELASTOMÉRICA. SUSTENTAÇÃO. SOLDA E LIMPEZA</t>
  </si>
  <si>
    <t>REDE FRIGORÍGENA C/ TUBO DE COBRE 5/8" FLEXÍVEL. ISOLADO COM BORRACHA ELASTOMÉRICA. SUSTENTAÇÃO. SOLDA E LIMPEZA</t>
  </si>
  <si>
    <t>REDE FRIGORÍGENA C/ TUBO DE COBRE 3/8" FLEXÍVEL. ISOLADO COM BORRACHA ELASTOMÉRICA. SUSTENTAÇÃO. SOLDA E LIMPEZA</t>
  </si>
  <si>
    <t>APLICAÇÃO MANUAL DE PINTURA COM TINTA LÁTEX ACRÍLICA EM PAREDES. DUAS DEMÃOS. BRANCO ACETINADO.</t>
  </si>
  <si>
    <t>APLICAÇÃO MANUAL DE PINTURA COM TINTA LÁTEX PVA EM TETO. DUAS DEMÃOS. BRANCO FOSCO</t>
  </si>
  <si>
    <t>APLICAÇÃO MANUAL DE PINTURA COM TINTA LÁTEX ACRÍLICA EM PAREDES. DUAS DEMÃOS. BRANCO FOSCO</t>
  </si>
  <si>
    <t>APLICAÇÃO MANUAL DE PINTURA COM TINTA LÁTEX ACRÍLICA EM PAREDES. DUAS DEMÃOS. CINZA CLARO</t>
  </si>
  <si>
    <t>APLICAÇÃO MANUAL DE PINTURA COM TINTA LÁTEX ACRÍLICA EM PAREDES. DUAS DEMÃOS.  CINZA ESCURO</t>
  </si>
  <si>
    <t>APLICAÇÃO MANUAL DE PINTURA COM TINTA LÁTEX ACRÍLICA EM PAREDES. DUAS DEMÃOS. COR VERMELHA</t>
  </si>
  <si>
    <t>APLICAÇÃO MANUAL DE PINTURA COM TINTA LÁTEX ACRÍLICA EM PAREDES. DUAS DEMÃOS. COR PRETA FOSCA</t>
  </si>
  <si>
    <t>IMPERMEABILIZACAO DE ESTRUTURAS ENTERRADAS. COM TINTA ASFALTICA. DUAS DEMAOS.</t>
  </si>
  <si>
    <t>IMPERMEABILIZACAO DE SUPERFICIE COM ARGAMASSA DE CIMENTO E AREIA (MEDIA). TRACO 1:3. COM ADITIVO IMPERMEABILIZANTE. E=2CM.</t>
  </si>
  <si>
    <t>IMPERMEABILIZACAO DE SUPERFICIE COM MANTA ASFALTICA PROTEGIDA COM FILME DE ALUMINIO GOFRADO (DE ESPESSURA 0.8MM). INCLUSA APLICACAO DE EMULSAO ASFALTICA. E=3MM. (CALHAS E LAJE DA CAIXA DÁGUA)</t>
  </si>
  <si>
    <t>CORTINA EM VELUDO À PROVA DE FOGO. COM TUBO TIPO TRILHO PARA TEATROS. CORTINA PALCO VERMELHA.(FORNECIMENTO E MONTAGEM)</t>
  </si>
  <si>
    <t>CORTINA EM VELUDO À PROVA DE FOGO. COM TUBO TIPO TRILHO PARA TEATROS. TECIDO PRETO COXIAS (FORNECIMENTO E MONTAGEM)</t>
  </si>
  <si>
    <t>CORTINA EM VELUDO À PROVA DE FOGO. COM TUBO TIPO TRILHO PARA TEATROS. TECIDO PRETO BAMBOLINAS.(FORNECIMENTO E MONTAGEM)</t>
  </si>
  <si>
    <t>TECIDO DIVISOR DE CENÁRIO RESISTENTE AO FOGO. COM TUBO TIPO TRILHO PARA TEATROS.(FORNECIMENTO E MONTAGEM)</t>
  </si>
  <si>
    <t>PLANTIO DE ARVORE REGIONAL. ALTURA MAIOR QUE 2.00M. EM CAVAS DE 80X80X80CM</t>
  </si>
  <si>
    <t xml:space="preserve">EXECUÇÃO DE SANITÁRIO E VESTIÁRIO EM CANTEIRO DE OBRA EM ALVENARIA. NÃO INCLUSO MOBILIÁRIO. </t>
  </si>
  <si>
    <t xml:space="preserve">EXECUÇÃO DE REFEITÓRIO EM CANTEIRO DE OBRA EM ALVENARIA. NÃO INCLUSO MOBILIÁRIO E EQUIPAMENTOS. </t>
  </si>
  <si>
    <t xml:space="preserve">EXECUÇÃO DE ESCRITÓRIO EM CANTEIRO DE OBRA EM ALVENARIA. NÃO INCLUSO MOBILIÁRIO E EQUIPAMENTOS. </t>
  </si>
  <si>
    <t xml:space="preserve">EXECUÇÃO DE ALMOXARIFADO EM CANTEIRO DE OBRA EM ALVENARIA. INCLUSO PRATELEIRAS. </t>
  </si>
  <si>
    <t xml:space="preserve">EXECUÇÃO DE CENTRAL DE ARMADURA EM CANTEIRO DE OBRA. NÃO INCLUSO MOBILIÁRIO E EQUIPAMENTOS. </t>
  </si>
  <si>
    <t xml:space="preserve">EXECUÇÃO DE CENTRAL DE FÔRMAS. PRODUÇÃO DE ARGAMASSA OU CONCRETO EM CANTEIRO DE OBRA. NÃO INCLUSO MOBILIÁRIO E EQUIPAMENTOS. </t>
  </si>
  <si>
    <t xml:space="preserve">REATERRO MANUAL DE VALAS COM COMPACTAÇÃO MECANIZADA. </t>
  </si>
  <si>
    <t xml:space="preserve">COMPACTAÇÃO MECÂNICA DE SOLO PARA EXECUÇÃO DE RADIER. COM COMPACTADOR DE SOLOS A PERCUSSÃO. </t>
  </si>
  <si>
    <t xml:space="preserve">PREPARO DE FUNDO DE VALA COM LARGURA MENOR QUE 1.5 M. EM LOCAL COM NÍVEL BAIXO DE INTERFERÊNCIA. </t>
  </si>
  <si>
    <t xml:space="preserve">ARMAÇÃO DE BLOCO. VIGA BALDRAME OU SAPATA UTILIZANDO AÇO CA-50 DE 6.3 MM - MONTAGEM. </t>
  </si>
  <si>
    <t xml:space="preserve">ARMAÇÃO DE BLOCO. VIGA BALDRAME OU SAPATA UTILIZANDO AÇO CA-50 DE 8 MM - MONTAGEM. </t>
  </si>
  <si>
    <t xml:space="preserve">ARMAÇÃO DE BLOCO. VIGA BALDRAME OU SAPATA UTILIZANDO AÇO CA-50 DE 12.5 MM - MONTAGEM. </t>
  </si>
  <si>
    <t xml:space="preserve">ARMAÇÃO DE BLOCO. VIGA BALDRAME OU SAPATA UTILIZANDO AÇO CA-50 DE 20 MM - MONTAGEM. </t>
  </si>
  <si>
    <t xml:space="preserve">CONCRETO FCK = 30MPA. TRAÇO 1:2.1:2.5 (CIMENTO/ AREIA MÉDIA/ BRITA 1) - PREPARO MECÂNICO COM BETONEIRA 400 L. </t>
  </si>
  <si>
    <t xml:space="preserve">ARMAÇÃO DE BLOCO. VIGA BALDRAME E SAPATA UTILIZANDO AÇO CA-60 DE 5 MM - MONTAGEM. </t>
  </si>
  <si>
    <t xml:space="preserve">ARMAÇÃO DE BLOCO. VIGA BALDRAME OU SAPATA UTILIZANDO AÇO CA-50 DE 10 MM - MONTAGEM. </t>
  </si>
  <si>
    <t xml:space="preserve">FIXAÇÃO (ENCUNHAMENTO) DE ALVENARIA DE VEDAÇÃO COM TIJOLO MACIÇO. </t>
  </si>
  <si>
    <t xml:space="preserve">VERGA MOLDADA IN LOCO EM CONCRETO PARA PORTAS COM ATÉ 1.5 M DE VÃO. </t>
  </si>
  <si>
    <t xml:space="preserve">VERGA MOLDADA IN LOCO EM CONCRETO PARA PORTAS COM MAIS DE 1.5 M DE VÃO. </t>
  </si>
  <si>
    <t xml:space="preserve">VERGA MOLDADA IN LOCO EM CONCRETO PARA JANELAS COM ATÉ 1.5 M DE VÃO. </t>
  </si>
  <si>
    <t xml:space="preserve">CONTRAVERGA MOLDADA IN LOCO EM CONCRETO PARA VÃOS DE ATÉ 1.5 M DE COMPRIMENTO. </t>
  </si>
  <si>
    <t xml:space="preserve">VERGA MOLDADA IN LOCO EM CONCRETO PARA JANELAS COM MAIS DE 1.5 M DE VÃO. </t>
  </si>
  <si>
    <t xml:space="preserve">CONTRAVERGA MOLDADA IN LOCO EM CONCRETO PARA VÃOS DE MAIS DE 1.5 M DE COMPRIMENTO. </t>
  </si>
  <si>
    <t xml:space="preserve">ARMAÇÃO DE PILAR OU VIGA DE UMA ESTRUTURA CONVENCIONAL DE CONCRETO ARMADO EM UM EDIFÍCIO DE MÚLTIPLOS PAVIMENTOS UTILIZANDO AÇO CA-60 DE 5.0 MM - MONTAGEM. </t>
  </si>
  <si>
    <t xml:space="preserve">ARMAÇÃO DE PILAR OU VIGA DE UMA ESTRUTURA CONVENCIONAL DE CONCRETO ARMADO EM UM EDIFÍCIO DE MÚLTIPLOS PAVIMENTOS UTILIZANDO AÇO CA-50 DE 6.3 MM - MONTAGEM. </t>
  </si>
  <si>
    <t xml:space="preserve">ARMAÇÃO DE PILAR OU VIGA DE UMA ESTRUTURA CONVENCIONAL DE CONCRETO ARMADO EM UM EDIFÍCIO DE MÚLTIPLOS PAVIMENTOS UTILIZANDO AÇO CA-50 DE 8.0 MM - MONTAGEM. </t>
  </si>
  <si>
    <t xml:space="preserve">ARMAÇÃO DE PILAR OU VIGA DE UMA ESTRUTURA CONVENCIONAL DE CONCRETO ARMADO EM UM EDIFÍCIO DE MÚLTIPLOS PAVIMENTOS UTILIZANDO AÇO CA-50 DE 10.0 MM - MONTAGEM. </t>
  </si>
  <si>
    <t xml:space="preserve">ARMAÇÃO DE PILAR OU VIGA DE UMA ESTRUTURA CONVENCIONAL DE CONCRETO ARMADO EM UM EDIFÍCIO DE MÚLTIPLOS PAVIMENTOS UTILIZANDO AÇO CA-50 DE 12.5 MM - MONTAGEM. </t>
  </si>
  <si>
    <t xml:space="preserve">ARMAÇÃO DE PILAR OU VIGA DE UMA ESTRUTURA CONVENCIONAL DE CONCRETO ARMADO EM UM EDIFÍCIO DE MÚLTIPLOS PAVIMENTOS UTILIZANDO AÇO CA-50 DE 16.0 MM - MONTAGEM. </t>
  </si>
  <si>
    <t xml:space="preserve">ARMAÇÃO DE PILAR OU VIGA DE UMA ESTRUTURA CONVENCIONAL DE CONCRETO ARMADO EM UM EDIFÍCIO DE MÚLTIPLOS PAVIMENTOS UTILIZANDO AÇO CA-50 DE 20.0 MM - MONTAGEM. </t>
  </si>
  <si>
    <t xml:space="preserve">ARMAÇÃO DE PILAR OU VIGA DE UMA ESTRUTURA CONVENCIONAL DE CONCRETO ARMADO EM UM EDIFÍCIO DE MÚLTIPLOS PAVIMENTOS UTILIZANDO AÇO CA-50 DE 25.0 MM - MONTAGEM. </t>
  </si>
  <si>
    <t xml:space="preserve">CONCRETAGEM DE PILARES. FCK = 30 MPA. COM USO DE BOMBA EM EDIFICAÇÃO COM SEÇÃO MÉDIA DE PILARES MENOR OU IGUAL A 0.25 M² - LANÇAMENTO. ADENSAMENTO E ACABAMENTO. </t>
  </si>
  <si>
    <t xml:space="preserve">CONCRETAGEM DE VIGAS E LAJES. FCK=30 MPA. PARA LAJES MACIÇAS OU NERVURADAS COM USO DE BOMBA EM EDIFICAÇÃO COM ÁREA MÉDIA DE LAJES MENOR OU IGUAL A 20 M² - LANÇAMENTO. ADENSAMENTO E ACABAMENTO. </t>
  </si>
  <si>
    <t xml:space="preserve">ARMAÇÃO DE LAJE DE UMA ESTRUTURA CONVENCIONAL DE CONCRETO ARMADO EM UM EDIFÍCIO DE MÚLTIPLOS PAVIMENTOS UTILIZANDO AÇO CA-60 DE 5.0 MM - MONTAGEM. </t>
  </si>
  <si>
    <t xml:space="preserve">ARMAÇÃO DE LAJE DE UMA ESTRUTURA CONVENCIONAL DE CONCRETO ARMADO EM UM EDIFÍCIO DE MÚLTIPLOS PAVIMENTOS UTILIZANDO AÇO CA-50 DE 6.3 MM - MONTAGEM. </t>
  </si>
  <si>
    <t xml:space="preserve">ARMAÇÃO DE LAJE DE UMA ESTRUTURA CONVENCIONAL DE CONCRETO ARMADO EM UM EDIFÍCIO DE MÚLTIPLOS PAVIMENTOS UTILIZANDO AÇO CA-50 DE 8.0 MM - MONTAGEM. </t>
  </si>
  <si>
    <t xml:space="preserve">ARMAÇÃO DE LAJE DE UMA ESTRUTURA CONVENCIONAL DE CONCRETO ARMADO EM UM EDIFÍCIO DE MÚLTIPLOS PAVIMENTOS UTILIZANDO AÇO CA-50 DE 10.0 MM - MONTAGEM. </t>
  </si>
  <si>
    <t xml:space="preserve">ARMAÇÃO DE LAJE DE UMA ESTRUTURA CONVENCIONAL DE CONCRETO ARMADO EM UM EDIFÍCIO DE MÚLTIPLOS PAVIMENTOS UTILIZANDO AÇO CA-50 DE 12.5 MM - MONTAGEM. </t>
  </si>
  <si>
    <t xml:space="preserve">ARMAÇÃO DE LAJE DE UMA ESTRUTURA CONVENCIONAL DE CONCRETO ARMADO EM UM EDIFÍCIO DE MÚLTIPLOS PAVIMENTOS UTILIZANDO AÇO CA-50 DE 16.0 MM - MONTAGEM. </t>
  </si>
  <si>
    <t xml:space="preserve">ARMAÇÃO DE LAJE DE UMA ESTRUTURA CONVENCIONAL DE CONCRETO ARMADO EM UM EDIFÍCIO DE MÚLTIPLOS PAVIMENTOS UTILIZANDO AÇO CA-50 DE 20.0 MM - MONTAGEM. </t>
  </si>
  <si>
    <t xml:space="preserve">ARMAÇÃO DE ESCADA. COM 2 LANCES. DE UMA ESTRUTURA CONVENCIONAL DE CONCRETO ARMADO UTILIZANDO AÇO CA-50 DE 8.0 MM - MONTAGEM. </t>
  </si>
  <si>
    <t xml:space="preserve">ARMAÇÃO DE ESCADA. COM 2 LANCES. DE UMA ESTRUTURA CONVENCIONAL DE CONCRETO ARMADO UTILIZANDO AÇO CA-50 DE 10.0 MM - MONTAGEM. </t>
  </si>
  <si>
    <t xml:space="preserve">ARMAÇÃO DE ESCADA. COM 2 LANCES. DE UMA ESTRUTURA CONVENCIONAL DE CONCRETO ARMADO UTILIZANDO AÇO CA-50 DE 12.5 MM - MONTAGEM. </t>
  </si>
  <si>
    <t xml:space="preserve">TRAMA DE AÇO COMPOSTA POR TERÇAS PARA TELHADOS DE ATÉ 2 ÁGUAS PARA TELHA ONDULADA DE FIBROCIMENTO. METÁLICA. PLÁSTICA OU TERMOACÚSTICA. INCLUSO TRANSPORTE VERTICAL. </t>
  </si>
  <si>
    <t xml:space="preserve">TELHAMENTO COM TELHA METÁLICA TERMOACÚSTICA E = 30 MM. COM ATÉ 2 ÁGUAS. INCLUSO IÇAMENTO. </t>
  </si>
  <si>
    <t xml:space="preserve">CHAPISCO APLICADO EM ALVENARIAS E ESTRUTURAS DE CONCRETO INTERNAS. COMCOLHER DE PEDREIRO. ARGAMASSA TRAÇO 1:3 COM PREPARO MANUAL. </t>
  </si>
  <si>
    <t xml:space="preserve">EMBOÇO OU MASSA ÚNICA EM ARGAMASSA TRAÇO 1:2:8. PREPARO MECÂNICO COM BETONEIRA 400 L. APLICADA MANUALMENTE NAS PAREDES INTERNAS DA SACADA. ESPESSURA DE 25 MM. SEM USO DE TELA METÁLICA DE REFORÇO CONTRA FISSURAÇÃO. </t>
  </si>
  <si>
    <t xml:space="preserve">REVESTIMENTO CERÂMICO PARA PAREDES INTERNAS COM PLACAS TIPO ESMALTADA EXTRA DE DIMENSÕES 30X60 CM APLICADAS EM AMBIENTES DE ÁREA MAIOR QUE 5 M² NA ALTURA INTEIRA DAS PAREDES. </t>
  </si>
  <si>
    <t xml:space="preserve">REVESTIMENTO CERÂMICO PARA PAREDES INTERNAS COM PLACAS TIPO GRÊS OU SEMI-GRÊS GRIS-ARMANI-30X60 CM APLICADAS EM AMBIENTES DE ÁREA MAIOR QUE 10 M² NA ALTURA INTEIRA DAS PAREDES. </t>
  </si>
  <si>
    <t xml:space="preserve">REVESTIMENTO CERÂMICO PARA PISO COM PLACAS TIPO PORCELANATO NATURAL DE DIMENSÕES 60X60 CM APLICADA EM AMBIENTES DE ÁREA MAIOR QUE 10 M². </t>
  </si>
  <si>
    <t xml:space="preserve">REVESTIMENTO CERÂMICO PARA PISO COM PLACAS TIPO PORCELANATO POLIDO DE DIMENSÕES 60X60 CM APLICADA EM AMBIENTES DE ÁREA MAIOR QUE 10 M². </t>
  </si>
  <si>
    <t xml:space="preserve">ASSENTAMENTO DE GUIA (MEIO-FIO) EM TRECHO RETO. CONFECCIONADA EM CONCRETO PRÉ-FABRICADO. DIMENSÕES 100X15X13X20 CM (COMPRIMENTO X BASE INFERIOR X BASE SUPERIOR X ALTURA). PARA URBANIZAÇÃO INTERNA DE EMPREENDIMENTOS. </t>
  </si>
  <si>
    <t xml:space="preserve">CAIXA SIFONADA. PVC. DN 150 X 185 X 75 MM. FORNECIDA E INSTALADA EM RAMAIS DE ENCAMINHAMENTO DE ÁGUA PLUVIAL. </t>
  </si>
  <si>
    <t xml:space="preserve">CAIXA SIFONADA. PVC. DN 100 X 100 X 50 MM. FORNECIDA E INSTALADA EM RAMAIS DE ENCAMINHAMENTO DE ÁGUA PLUVIAL. </t>
  </si>
  <si>
    <t xml:space="preserve">RALO SECO. PVC. DN 100 X 40 MM. JUNTA SOLDÁVEL. FORNECIDO E INSTALADO EM RAMAL DE DESCARGA OU EM RAMAL DE ESGOTO SANITÁRIO. </t>
  </si>
  <si>
    <t xml:space="preserve">TUBO. PVC. SOLDÁVEL. DN 25MM. INSTALADO EM RAMAL OU SUB-RAMAL DE ÁGUA - FORNECIMENTO E INSTALAÇÃO. </t>
  </si>
  <si>
    <t xml:space="preserve">TUBO. PVC. SOLDÁVEL. DN 32MM. INSTALADO EM RAMAL OU SUB-RAMAL DE ÁGUA - FORNECIMENTO E INSTALAÇÃO. </t>
  </si>
  <si>
    <t xml:space="preserve">TUBO. PVC. SOLDÁVEL. DN 40MM. INSTALADO EM PRUMADA DE ÁGUA - FORNECIMENTO E INSTALAÇÃO. </t>
  </si>
  <si>
    <t xml:space="preserve">TUBO. PVC. SOLDÁVEL. DN 50MM. INSTALADO EM PRUMADA DE ÁGUA - FORNECIMENTO E INSTALAÇÃO. </t>
  </si>
  <si>
    <t xml:space="preserve">TUBO. PVC. SOLDÁVEL. DN 75MM. INSTALADO EM PRUMADA DE ÁGUA - FORNECIMENTO E INSTALAÇÃO. </t>
  </si>
  <si>
    <t xml:space="preserve">LUVA DE CORRER. PVC. SOLDÁVEL. DN 25MM. INSTALADO EM RAMAL DE DISTRIBUIÇÃO DE ÁGUA - FORNECIMENTO E INSTALAÇÃO. </t>
  </si>
  <si>
    <t xml:space="preserve">LUVA DE CORRER. PVC. SOLDÁVEL. DN 32MM. INSTALADO EM RAMAL DE DISTRIBUIÇÃO DE ÁGUA   FORNECIMENTO E INSTALAÇÃO. </t>
  </si>
  <si>
    <t xml:space="preserve">LUVA DE CORRER. PVC. SOLDÁVEL. DN 50MM. INSTALADO EM PRUMADA DE ÁGUA - FORNECIMENTO E INSTALAÇÃO. </t>
  </si>
  <si>
    <t xml:space="preserve">BUCHA DE REDUÇÃO. PVC. SOLDÁVEL. DN 32 X 25 MM. INSTALADO EM RAMAL OU SUB-RAMAL DE ÁGUA - FORNECIMENTO E INSTALAÇÃO. </t>
  </si>
  <si>
    <t xml:space="preserve">BUCHA DE REDUÇÃO. PVC. SOLDÁVEL. DN 40 X 25 MM. INSTALADO EM RAMAL OU SUB-RAMAL DE ÁGUA - FORNECIMENTO E INSTALAÇÃO. </t>
  </si>
  <si>
    <t xml:space="preserve">BUCHA DE REDUÇÃO. PVC. SOLDÁVEL. DN 40MM X 32MM. INSTALADO EM RAMAL OU SUB-RAMAL DE ÁGUA - FORNECIMENTO E INSTALAÇÃO. </t>
  </si>
  <si>
    <t xml:space="preserve">BUCHA DE REDUÇÃO. PVC. SOLDÁVEL. DN 50 X 32 MM. INSTALADO EM RAMAL OU SUB-RAMAL DE ÁGUA - FORNECIMENTO E INSTALAÇÃO. </t>
  </si>
  <si>
    <t xml:space="preserve">BUCHA DE REDUÇÃO. PVC. SOLDÁVEL. DN 50 X 40 MM. INSTALADO EM RAMAL OU SUB-RAMAL DE ÁGUA - FORNECIMENTO E INSTALAÇÃO. </t>
  </si>
  <si>
    <t xml:space="preserve">JOELHO 90 GRAUS. PVC. SOLDÁVEL. DN 25MM. INSTALADO EM RAMAL DE DISTRIBUIÇÃO DE ÁGUA - FORNECIMENTO E INSTALAÇÃO. </t>
  </si>
  <si>
    <t xml:space="preserve">JOELHO 90 GRAUS. PVC. SOLDÁVEL. DN 32MM. INSTALADO EM RAMAL DE DISTRIBUIÇÃO DE ÁGUA - FORNECIMENTO E INSTALAÇÃO. </t>
  </si>
  <si>
    <t xml:space="preserve">JOELHO 90 GRAUS. PVC. SOLDÁVEL. DN 40MM. INSTALADO EM PRUMADA DE ÁGUA - FORNECIMENTO E INSTALAÇÃO. </t>
  </si>
  <si>
    <t xml:space="preserve">JOELHO 90 GRAUS. PVC. SOLDÁVEL. DN 50MM. INSTALADO EM PRUMADA DE ÁGUA - FORNECIMENTO E INSTALAÇÃO. </t>
  </si>
  <si>
    <t xml:space="preserve">JOELHO 90 GRAUS. PVC. SOLDÁVEL. DN 75MM. INSTALADO EM PRUMADA DE ÁGUA - FORNECIMENTO E INSTALAÇÃO. </t>
  </si>
  <si>
    <t xml:space="preserve">JOELHO 45 GRAUS. PVC. SOLDÁVEL. DN 25MM. INSTALADO EM RAMAL DE DISTRIBUIÇÃO DE ÁGUA - FORNECIMENTO E INSTALAÇÃO. </t>
  </si>
  <si>
    <t xml:space="preserve">TE. PVC. SOLDÁVEL. DN 25MM. INSTALADO EM RAMAL DE DISTRIBUIÇÃO DE ÁGUA - FORNECIMENTO E INSTALAÇÃO. </t>
  </si>
  <si>
    <t xml:space="preserve">TE. PVC. SOLDÁVEL. DN 32MM. INSTALADO EM RAMAL DE DISTRIBUIÇÃO DE ÁGUA - FORNECIMENTO E INSTALAÇÃO. </t>
  </si>
  <si>
    <t xml:space="preserve">TE. PVC. SOLDÁVEL. DN 50MM. INSTALADO EM PRUMADA DE ÁGUA - FORNECIMENTO E INSTALAÇÃO. </t>
  </si>
  <si>
    <t xml:space="preserve">TE. PVC. REDUCAO. PVC. SOLDAVEL. 90 GRAUS. 32 MM X 25 MM. INSTALADO EM RAMAL DE DISTRIBUIÇÃO DE ÁGUA - FORNECIMENTO E INSTALAÇÃO. </t>
  </si>
  <si>
    <t xml:space="preserve">TE. PVC. REDUCAO. PVC. SOLDAVEL. 90 GRAUS. 40 MM X 25 MM. INSTALADO EM RAMAL DE DISTRIBUIÇÃO DE ÁGUA - FORNECIMENTO E INSTALAÇÃO. </t>
  </si>
  <si>
    <t xml:space="preserve">TE. PVC. REDUCAO. PVC. SOLDAVEL. 90 GRAUS. 50 MM X 40 MM. INSTALADO EM RAMAL DE DISTRIBUIÇÃO DE ÁGUA - FORNECIMENTO E INSTALAÇÃO. </t>
  </si>
  <si>
    <t xml:space="preserve">SABONETEIRA PLASTICA TIPO DISPENSER PARA SABONETE LIQUIDO COM RESERVATORIO 800 A 1500 ML. INCLUSO FIXAÇÃO. </t>
  </si>
  <si>
    <t xml:space="preserve">BANCADA DE GRANITO BRANCO CEARÁ PARA LAVATÓRIO 0.50 X 0.60 M. COM CUBA DE SEMI-ENCAIXE - FORNECIMENTO E INSTALAÇÃO. </t>
  </si>
  <si>
    <t xml:space="preserve">SIFÃO DO TIPO GARRAFA EM METAL CROMADO 1 X 1.1/2" - FORNECIMENTO E INSTALAÇÃO. </t>
  </si>
  <si>
    <t xml:space="preserve">TANQUE DE LOUÇA BRANCA SUSPENSO. 18L OU EQUIVALENTE. INCLUSO SIFÃO TIPO GARRAFA EM PVC. VÁLVULA PLÁSTICA E TORNEIRA DE METAL CROMADO PADRÃO POPULAR - FORNECIMENTO E INSTALAÇÃO. </t>
  </si>
  <si>
    <t xml:space="preserve">BANCADA DE GRANITO CINZA POLIDO 150 X 60 CM. COM CUBA DE EMBUTIR DE AÇO INOXIDÁVEL MÉDIA. VÁLVULA AMERICANA EM METAL CROMADO. SIFÃO FLEXÍVEL EM PVC. ENGATE FLEXÍVEL 30 CM. TORNEIRA CROMADA LONGA DE PAREDE. 1/2 OU 3/4. PARA PIA DE COZINHA. PADRÃO POPULAR- FORNEC. E INSTAL. </t>
  </si>
  <si>
    <t xml:space="preserve">REGISTRO DE PRESSÃO BRUTO. LATÃO. ROSCÁVEL. 3/4". COM ACABAMENTO E CANOPLA CROMADOS. FORNECIDO E INSTALADO EM RAMAL DE ÁGUA. </t>
  </si>
  <si>
    <t xml:space="preserve">REGISTRO DE GAVETA BRUTO. LATÃO. ROSCÁVEL. 3/4". FORNECIDO E INSTALADO EM RAMAL DE ÁGUA. </t>
  </si>
  <si>
    <t xml:space="preserve">REGISTRO DE GAVETA BRUTO. LATÃO. ROSCÁVEL. 1?. INSTALADO EM RESERVAÇÃO DE ÁGUA DE EDIFICAÇÃO QUE POSSUA RESERVATÓRIO DE FIBRA/FIBROCIMENTO ? FORNECIMENTO E INSTALAÇÃO. </t>
  </si>
  <si>
    <t xml:space="preserve">REGISTRO DE GAVETA BRUTO. LATÃO. ROSCÁVEL. 1 1/4?. COM ACABAMENTO E CANOPLA CROMADOS. INSTALADO EM RESERVAÇÃO DE ÁGUA DE EDIFICAÇÃO QUE POSSUA RESERVATÓRIO DE FIBRA/FIBROCIMENTO ? FORNECIMENTO E INSTALAÇÃO. </t>
  </si>
  <si>
    <t xml:space="preserve">REGISTRO DE GAVETA BRUTO. LATÃO. ROSCÁVEL. 1 1/2?. INSTALADO EM RESERVAÇÃO DE ÁGUA DE EDIFICAÇÃO QUE POSSUA RESERVATÓRIO DE FIBRA/FIBROCIMENTO ? FORNECIMENTO E INSTALAÇÃO. </t>
  </si>
  <si>
    <t xml:space="preserve">REGISTRO DE GAVETA BRUTO. LATÃO. ROSCÁVEL. 3/4". COM ACABAMENTO E CANOPLA CROMADOS. FORNECIDO E INSTALADO EM RAMAL DE ÁGUA. </t>
  </si>
  <si>
    <t xml:space="preserve">REGISTRO DE GAVETA BRUTO. LATÃO. ROSCÁVEL. 1?. COM ACABAMENTO E CANOPLA CROMADOS. INSTALADO EM RESERVAÇÃO DE ÁGUA DE EDIFICAÇÃO QUE POSSUA RESERVATÓRIO DE FIBRA/FIBROCIMENTO ? FORNECIMENTO E INSTALAÇÃO. </t>
  </si>
  <si>
    <t xml:space="preserve">TORNEIRA DE BÓIA REAL. ROSCÁVEL. 1". FORNECIDA E INSTALADA EM RESERVAÇÃO DE ÁGUA. </t>
  </si>
  <si>
    <t xml:space="preserve">(COMPOSIÇÃO REPRESENTATIVA) DO SERVIÇO DE INSTALAÇÃO DE TUBOS DE PVC. SÉRIE R. ÁGUA PLUVIAL. DN 150 MM (INSTALADO EM CONDUTORES VERTICAIS). INCLUSIVE CONEXÕES. CORTES E FIXAÇÕES. PARA PRÉDIOS. </t>
  </si>
  <si>
    <t xml:space="preserve">TUBO PVC. SÉRIE R. ÁGUA PLUVIAL. DN 100 MM. FORNECIDO E INSTALADO EM CONDUTORES VERTICAIS DE ÁGUAS PLUVIAIS. </t>
  </si>
  <si>
    <t xml:space="preserve">TUBO PVC. SÉRIE R. ÁGUA PLUVIAL. DN 75 MM. FORNECIDO E INSTALADO EM CONDUTORES VERTICAIS DE ÁGUAS PLUVIAIS. </t>
  </si>
  <si>
    <t xml:space="preserve">JOELHO 90 GRAUS. PVC. SERIE R. ÁGUA PLUVIAL. DN 150 MM. JUNTA ELÁSTICA. FORNECIDO E INSTALADO EM CONDUTORES VERTICAIS DE ÁGUAS PLUVIAIS. </t>
  </si>
  <si>
    <t xml:space="preserve">JOELHO 45 GRAUS. PVC. SERIE R. ÁGUA PLUVIAL. DN 150 MM. JUNTA ELÁSTICA. FORNECIDO E INSTALADO EM CONDUTORES VERTICAIS DE ÁGUAS PLUVIAIS. </t>
  </si>
  <si>
    <t xml:space="preserve">JOELHO 90 GRAUS. PVC. SERIE R. ÁGUA PLUVIAL. DN 100 MM. JUNTA ELÁSTICA. FORNECIDO E INSTALADO EM CONDUTORES VERTICAIS DE ÁGUAS PLUVIAIS. </t>
  </si>
  <si>
    <t xml:space="preserve">JOELHO 45 GRAUS. PVC. SERIE R. ÁGUA PLUVIAL. DN 100 MM. JUNTA ELÁSTICA. FORNECIDO E INSTALADO EM CONDUTORES VERTICAIS DE ÁGUAS PLUVIAIS. </t>
  </si>
  <si>
    <t xml:space="preserve">JOELHO 90 GRAUS. PVC. SOLDÁVEL. DN 32MM. INSTALADO EM PRUMADA DE ÁGUA - FORNECIMENTO E INSTALAÇÃO. </t>
  </si>
  <si>
    <t xml:space="preserve">JOELHO 45 GRAUS. PVC. SERIE R. ÁGUA PLUVIAL. DN 40 MM. JUNTA SOLDÁVEL. FORNECIDO E INSTALADO EM RAMAL DE ENCAMINHAMENTO. </t>
  </si>
  <si>
    <t xml:space="preserve">JOELHO 45 GRAUS. PVC. SERIE R. ÁGUA PLUVIAL. DN 75 MM. JUNTA ELÁSTICA. FORNECIDO E INSTALADO EM CONDUTORES VERTICAIS DE ÁGUAS PLUVIAIS. </t>
  </si>
  <si>
    <t xml:space="preserve">JOELHO 45 GRAUS. PVC. SOLDÁVEL. DN 32MM. INSTALADO EM RAMAL OU SUB-RAMAL DE ÁGUA - FORNECIMENTO E INSTALAÇÃO. </t>
  </si>
  <si>
    <t xml:space="preserve">JUNÇÃO SIMPLES. PVC. SERIE R. ÁGUA PLUVIAL. DN 100 X 100 MM. JUNTA ELÁSTICA. FORNECIDO E INSTALADO EM CONDUTORES VERTICAIS DE ÁGUAS PLUVIAIS. </t>
  </si>
  <si>
    <t xml:space="preserve">JUNÇÃO DUPLA. PVC. SERIE R. ÁGUA PLUVIAL. DN 100 X 100 X 100 MM. JUNTA ELÁSTICA. FORNECIDO E INSTALADO EM RAMAL DE ENCAMINHAMENTO. </t>
  </si>
  <si>
    <t xml:space="preserve">TE. PVC. SOLDÁVEL. DN 32MM. INSTALADO EM PRUMADA DE ÁGUA - FORNECIMENTO E INSTALAÇÃO. </t>
  </si>
  <si>
    <t xml:space="preserve">RALO SIFONADO. PVC. DN 100 X 40 MM. JUNTA SOLDÁVEL. FORNECIDO E INSTALADO EM RAMAIS DE ENCAMINHAMENTO DE ÁGUA PLUVIAL. </t>
  </si>
  <si>
    <t xml:space="preserve">TUBO PVC. SERIE NORMAL. ESGOTO PREDIAL. DN 40 MM. FORNECIDO E INSTALADO EM RAMAL DE DESCARGA OU RAMAL DE ESGOTO SANITÁRIO. </t>
  </si>
  <si>
    <t xml:space="preserve">TUBO PVC. SERIE NORMAL. ESGOTO PREDIAL. DN 50 MM. FORNECIDO E INSTALADO EM PRUMADA DE ESGOTO SANITÁRIO OU VENTILAÇÃO. </t>
  </si>
  <si>
    <t xml:space="preserve">TUBO PVC. SERIE NORMAL. ESGOTO PREDIAL. DN 75 MM. FORNECIDO E INSTALADO EM PRUMADA DE ESGOTO SANITÁRIO OU VENTILAÇÃO. </t>
  </si>
  <si>
    <t xml:space="preserve">TUBO PVC. SERIE NORMAL. ESGOTO PREDIAL. DN 100 MM. FORNECIDO E INSTALADO EM RAMAL DE DESCARGA OU RAMAL DE ESGOTO SANITÁRIO. </t>
  </si>
  <si>
    <t xml:space="preserve">TUBO PVC. SERIE NORMAL. ESGOTO PREDIAL. DN 150 MM. FORNECIDO E INSTALADO EM SUBCOLETOR AÉREO DE ESGOTO SANITÁRIO. </t>
  </si>
  <si>
    <t xml:space="preserve">JOELHO 90 GRAUS. PVC. SERIE NORMAL. ESGOTO PREDIAL. DN 50 MM. JUNTA ELÁSTICA. FORNECIDO E INSTALADO EM RAMAL DE DESCARGA OU RAMAL DE ESGOTO SANITÁRIO. </t>
  </si>
  <si>
    <t xml:space="preserve">JOELHO 90 GRAUS. PVC. SERIE NORMAL. ESGOTO PREDIAL. DN 40 MM. JUNTA SOLDÁVEL. FORNECIDO E INSTALADO EM RAMAL DE DESCARGA OU RAMAL DE ESGOTO SANITÁRIO. </t>
  </si>
  <si>
    <t xml:space="preserve">JOELHO 90 GRAUS. PVC. SERIE NORMAL. ESGOTO PREDIAL. DN 75 MM. JUNTA ELÁSTICA. FORNECIDO E INSTALADO EM PRUMADA DE ESGOTO SANITÁRIO OU VENTILAÇÃO. </t>
  </si>
  <si>
    <t xml:space="preserve">JOELHO 90 GRAUS. PVC. SERIE NORMAL. ESGOTO PREDIAL. DN 100 MM. JUNTA ELÁSTICA. FORNECIDO E INSTALADO EM RAMAL DE DESCARGA OU RAMAL DE ESGOTO SANITÁRIO. </t>
  </si>
  <si>
    <t xml:space="preserve">JOELHO 90 GRAUS. PVC. SERIE NORMAL. ESGOTO PREDIAL. DN 150 MM. JUNTA ELÁSTICA. FORNECIDO E INSTALADO EM SUBCOLETOR AÉREO DE ESGOTO SANITÁRIO. </t>
  </si>
  <si>
    <t xml:space="preserve">JOELHO 45 GRAUS. PVC. SERIE NORMAL. ESGOTO PREDIAL. DN 150 MM. JUNTA ELÁSTICA. FORNECIDO E INSTALADO EM SUBCOLETOR AÉREO DE ESGOTO SANITÁRIO. </t>
  </si>
  <si>
    <t xml:space="preserve">JOELHO 45 GRAUS. PVC. SERIE NORMAL. ESGOTO PREDIAL. DN 100 MM. JUNTA ELÁSTICA. FORNECIDO E INSTALADO EM RAMAL DE DESCARGA OU RAMAL DE ESGOTO SANITÁRIO. </t>
  </si>
  <si>
    <t xml:space="preserve">JOELHO 45 GRAUS. PVC. SERIE NORMAL. ESGOTO PREDIAL. DN 75 MM. JUNTA ELÁSTICA. FORNECIDO E INSTALADO EM RAMAL DE DESCARGA OU RAMAL DE ESGOTO SANITÁRIO. </t>
  </si>
  <si>
    <t xml:space="preserve">JOELHO 45 GRAUS. PVC. SERIE NORMAL. ESGOTO PREDIAL. DN 50 MM. JUNTA ELÁSTICA. FORNECIDO E INSTALADO EM PRUMADA DE ESGOTO SANITÁRIO OU VENTILAÇÃO. </t>
  </si>
  <si>
    <t xml:space="preserve">JOELHO 45 GRAUS. PVC. SERIE NORMAL. ESGOTO PREDIAL. DN 40 MM. JUNTA SOLDÁVEL. FORNECIDO E INSTALADO EM RAMAL DE DESCARGA OU RAMAL DE ESGOTO SANITÁRIO. </t>
  </si>
  <si>
    <t xml:space="preserve">TE. PVC. SERIE NORMAL. ESGOTO PREDIAL. DN 50 X 50 MM. JUNTA ELÁSTICA. FORNECIDO E INSTALADO EM RAMAL DE DESCARGA OU RAMAL DE ESGOTO SANITÁRIO. </t>
  </si>
  <si>
    <t xml:space="preserve">LUVA SIMPLES. PVC. SERIE R. ÁGUA PLUVIAL. DN 150 MM. JUNTA ELÁSTICA. FORNECIDO E INSTALADO EM CONDUTORES VERTICAIS DE ÁGUAS PLUVIAIS. </t>
  </si>
  <si>
    <t xml:space="preserve">LUVA SIMPLES. PVC. SERIE NORMAL. ESGOTO PREDIAL. DN 100 MM. JUNTA ELÁSTICA. FORNECIDO E INSTALADO EM SUBCOLETOR AÉREO DE ESGOTO SANITÁRIO. </t>
  </si>
  <si>
    <t xml:space="preserve">LUVA SIMPLES. PVC. SERIE NORMAL. ESGOTO PREDIAL. DN 50 MM. JUNTA ELÁSTICA. FORNECIDO E INSTALADO EM PRUMADA DE ESGOTO SANITÁRIO OU VENTILAÇÃO. </t>
  </si>
  <si>
    <t xml:space="preserve">LUVA SIMPLES. PVC. SERIE NORMAL. ESGOTO PREDIAL. DN 40 MM. JUNTA SOLDÁVEL. FORNECIDO E INSTALADO EM RAMAL DE DESCARGA OU RAMAL DE ESGOTO SANITÁRIO. </t>
  </si>
  <si>
    <t xml:space="preserve">TE. PVC. SERIE NORMAL. ESGOTO PREDIAL. DN 40 X 40 MM. JUNTA SOLDÁVEL. FORNECIDO E INSTALADO EM RAMAL DE DESCARGA OU RAMAL DE ESGOTO SANITÁRIO. </t>
  </si>
  <si>
    <t xml:space="preserve">TE. PVC. SERIE NORMAL. ESGOTO PREDIAL. DN 75 X 75 MM. JUNTA ELÁSTICA. FORNECIDO E INSTALADO EM PRUMADA DE ESGOTO SANITÁRIO OU VENTILAÇÃO. </t>
  </si>
  <si>
    <t xml:space="preserve">TE. PVC. SERIE NORMAL. ESGOTO PREDIAL. DN 100 X 100 MM. JUNTA ELÁSTICA. FORNECIDO E INSTALADO EM PRUMADA DE ESGOTO SANITÁRIO OU VENTILAÇÃO. </t>
  </si>
  <si>
    <t xml:space="preserve">TE. PVC. SERIE NORMAL. ESGOTO PREDIAL. DN 75 X 50 MM. JUNTA ELÁSTICA. FORNECIDO E INSTALADO EM PRUMADA DE ESGOTO SANITÁRIO OU VENTILAÇÃO. </t>
  </si>
  <si>
    <t xml:space="preserve">TE. PVC. SERIE NORMAL. ESGOTO PREDIAL. DN 150 X 100 MM. JUNTA ELÁSTICA. FORNECIDO E INSTALADO EM SUBCOLETOR AÉREO DE ESGOTO SANITÁRIO. </t>
  </si>
  <si>
    <t xml:space="preserve">TUBO. PVC. SOLDÁVEL. DN 25MM. INSTALADO EM DRENO DE AR-CONDICIONADO - FORNECIMENTO E INSTALAÇÃO. </t>
  </si>
  <si>
    <t xml:space="preserve">LUVA. PVC. SOLDÁVEL. DN 25MM. INSTALADO EM DRENO DE AR-CONDICIONADO - FORNECIMENTO E INSTALAÇÃO. </t>
  </si>
  <si>
    <t xml:space="preserve">JOELHO 90 GRAUS. PVC. SOLDÁVEL. DN 25MM. INSTALADO EM DRENO DE AR-CONDICIONADO - FORNECIMENTO E INSTALAÇÃO. </t>
  </si>
  <si>
    <t xml:space="preserve">TE. PVC. SOLDÁVEL. DN 25MM. INSTALADO EM DRENO DE AR-CONDICIONADO - FORNECIMENTO E INSTALAÇÃO. </t>
  </si>
  <si>
    <t xml:space="preserve">TUBO DE AÇO GALVANIZADO COM COSTURA. CLASSE MÉDIA. CONEXÃO RANHURADA. DN 65 (2 1/2"). INSTALADO EM PRUMADAS - FORNECIMENTO E INSTALAÇÃO. </t>
  </si>
  <si>
    <t xml:space="preserve">TUBO DE AÇO GALVANIZADO COM COSTURA. CLASSE MÉDIA. CONEXÃO RANHURADA. DN 50 (2"). INSTALADO EM PRUMADAS - FORNECIMENTO E INSTALAÇÃO. </t>
  </si>
  <si>
    <t xml:space="preserve">NIPLE. EM FERRO GALVANIZADO. DN 65 (2 1/2"). CONEXÃO ROSQUEADA. INSTALADO EM PRUMADAS - FORNECIMENTO E INSTALAÇÃO. </t>
  </si>
  <si>
    <t xml:space="preserve">CONDULETE DE PVC. TIPO LB. PARA ELETRODUTO DE PVC SOLDÁVEL DN 25 MM (3/4''). APARENTE - FORNECIMENTO E INSTALAÇÃO. </t>
  </si>
  <si>
    <t xml:space="preserve">REGISTRO DE GAVETA BRUTO. LATÃO. ROSCÁVEL. 2 1/2?. INSTALADO EM RESERVAÇÃO DE ÁGUA DE EDIFICAÇÃO QUE POSSUA RESERVATÓRIO DE FIBRA/FIBROCIMENTO ? FORNECIMENTO E INSTALAÇÃO. </t>
  </si>
  <si>
    <t xml:space="preserve">CONDULETE DE ALUMÍNIO. TIPO B. PARA ELETRODUTO DE AÇO GALVANIZADO DN 20 MM (3/4''). APARENTE - FORNECIMENTO E INSTALAÇÃO. </t>
  </si>
  <si>
    <t xml:space="preserve">ELETRODUTO RÍGIDO ROSCÁVEL. PVC. DN 32 MM (1"). PARA CIRCUITOS TERMINAIS. INSTALADO EM FORRO - FORNECIMENTO E INSTALAÇÃO. </t>
  </si>
  <si>
    <t xml:space="preserve">CURVA 90 GRAUS PARA ELETRODUTO. PVC. ROSCÁVEL. DN 32 MM (1"). PARA CIRCUITOS TERMINAIS. INSTALADA EM FORRO - FORNECIMENTO E INSTALAÇÃO. </t>
  </si>
  <si>
    <t xml:space="preserve">LUVA PARA ELETRODUTO. PVC. ROSCÁVEL. DN 32 MM (1"). PARA CIRCUITOS TERMINAIS. INSTALADA EM FORRO - FORNECIMENTO E INSTALAÇÃO. </t>
  </si>
  <si>
    <t xml:space="preserve">ELETRODUTO RÍGIDO ROSCÁVEL. PVC. DN 40 MM (1 1/4"). PARA CIRCUITOS TERMINAIS. INSTALADO EM PAREDE - FORNECIMENTO E INSTALAÇÃO. </t>
  </si>
  <si>
    <t xml:space="preserve">CURVA 90 GRAUS PARA ELETRODUTO. PVC. ROSCÁVEL. DN 40 MM (1 1/4"). PARA CIRCUITOS TERMINAIS. INSTALADA EM PAREDE - FORNECIMENTO E INSTALAÇÃO. </t>
  </si>
  <si>
    <t xml:space="preserve">LUVA PARA ELETRODUTO. PVC. ROSCÁVEL. DN 40 MM (1 1/4"). PARA CIRCUITOS TERMINAIS. INSTALADA EM PAREDE - FORNECIMENTO E INSTALAÇÃO. </t>
  </si>
  <si>
    <t xml:space="preserve">ELETRODUTO RÍGIDO ROSCÁVEL. PVC. DN 40 MM (1 1/4"). PARA CIRCUITOS TERMINAIS. INSTALADO EM FORRO - FORNECIMENTO E INSTALAÇÃO. </t>
  </si>
  <si>
    <t xml:space="preserve">CURVA 90 GRAUS PARA ELETRODUTO. PVC. ROSCÁVEL. DN 40 MM (1 1/4"). PARA CIRCUITOS TERMINAIS. INSTALADA EM FORRO - FORNECIMENTO E INSTALAÇÃO. </t>
  </si>
  <si>
    <t xml:space="preserve">LUVA PARA ELETRODUTO. PVC. ROSCÁVEL. DN 40 MM (1 1/4"). PARA CIRCUITOS TERMINAIS. INSTALADA EM FORRO - FORNECIMENTO E INSTALAÇÃO. </t>
  </si>
  <si>
    <t xml:space="preserve">ELETRODUTO RÍGIDO ROSCÁVEL. PVC. DN 75 MM (2 1/2") - FORNECIMENTO E INSTALAÇÃO. </t>
  </si>
  <si>
    <t xml:space="preserve">LUVA PARA ELETRODUTO. PVC. ROSCÁVEL. DN 75 MM (2 1/2") - FORNECIMENTO E INSTALAÇÃO. </t>
  </si>
  <si>
    <t xml:space="preserve">CURVA 90 GRAUS PARA ELETRODUTO. PVC. ROSCÁVEL. DN 75 MM (2 1/2") - FORNECIMENTO E INSTALAÇÃO. </t>
  </si>
  <si>
    <t xml:space="preserve">CABO DE COBRE FLEXÍVEL ISOLADO. 10 MM². ANTI-CHAMA 0.6/1.0 KV. PARA DISTRIBUIÇÃO - FORNECIMENTO E INSTALAÇÃO. </t>
  </si>
  <si>
    <t xml:space="preserve">CABO DE COBRE FLEXÍVEL ISOLADO. 16 MM². ANTI-CHAMA 0.6/1.0 KV. PARA DISTRIBUIÇÃO - FORNECIMENTO E INSTALAÇÃO. </t>
  </si>
  <si>
    <t xml:space="preserve">CABO DE COBRE FLEXÍVEL ISOLADO. 25 MM². ANTI-CHAMA 0.6/1.0 KV. PARA DISTRIBUIÇÃO - FORNECIMENTO E INSTALAÇÃO. </t>
  </si>
  <si>
    <t xml:space="preserve">CABO DE COBRE FLEXÍVEL ISOLADO. 35 MM². ANTI-CHAMA 0.6/1.0 KV. PARA DISTRIBUIÇÃO - FORNECIMENTO E INSTALAÇÃO. </t>
  </si>
  <si>
    <t xml:space="preserve">CABO DE COBRE FLEXÍVEL ISOLADO. 50 MM². ANTI-CHAMA 0.6/1.0 KV. PARA DISTRIBUIÇÃO - FORNECIMENTO E INSTALAÇÃO. </t>
  </si>
  <si>
    <t xml:space="preserve">CABO DE COBRE FLEXÍVEL ISOLADO. 70 MM². ANTI-CHAMA 0.6/1.0 KV. PARA DISTRIBUIÇÃO - FORNECIMENTO E INSTALAÇÃO. </t>
  </si>
  <si>
    <t xml:space="preserve">CABO DE COBRE FLEXÍVEL ISOLADO. 95 MM². ANTI-CHAMA 0.6/1.0 KV. PARA DISTRIBUIÇÃO - FORNECIMENTO E INSTALAÇÃO. </t>
  </si>
  <si>
    <t xml:space="preserve">CONDULETE DE ALUMÍNIO. TIPO LR. PARA ELETRODUTO DE AÇO GALVANIZADO DN 25 MM (1''). APARENTE - FORNECIMENTO E INSTALAÇÃO. </t>
  </si>
  <si>
    <t xml:space="preserve">CONDULETE DE ALUMÍNIO. TIPO T. PARA ELETRODUTO DE AÇO GALVANIZADO DN 25 MM (1''). APARENTE - FORNECIMENTO E INSTALAÇÃO. </t>
  </si>
  <si>
    <t xml:space="preserve">ELETRODUTO RÍGIDO ROSCÁVEL. PVC. DN 25 MM (3/4"). PARA CIRCUITOS TERMINAIS. INSTALADO EM FORRO - FORNECIMENTO E INSTALAÇÃO. </t>
  </si>
  <si>
    <t xml:space="preserve">CURVA 90 GRAUS PARA ELETRODUTO. PVC. ROSCÁVEL. DN 25 MM (3/4"). PARA CIRCUITOS TERMINAIS. INSTALADA EM FORRO - FORNECIMENTO E INSTALAÇÃO. </t>
  </si>
  <si>
    <t xml:space="preserve">LUVA PARA ELETRODUTO. PVC. ROSCÁVEL. DN 25 MM (3/4"). PARA CIRCUITOS TERMINAIS. INSTALADA EM FORRO - FORNECIMENTO E INSTALAÇÃO. </t>
  </si>
  <si>
    <t xml:space="preserve">ELETRODUTO RÍGIDO ROSCÁVEL. PVC. DN 25 MM (3/4"). PARA CIRCUITOS TERMINAIS. INSTALADO EM PAREDE - FORNECIMENTO E INSTALAÇÃO. </t>
  </si>
  <si>
    <t xml:space="preserve">CURVA 90 GRAUS PARA ELETRODUTO. PVC. ROSCÁVEL. DN 25 MM (3/4"). PARA CIRCUITOS TERMINAIS. INSTALADA EM PAREDE - FORNECIMENTO E INSTALAÇÃO. </t>
  </si>
  <si>
    <t xml:space="preserve">LUVA PARA ELETRODUTO. PVC. ROSCÁVEL. DN 25 MM (3/4"). PARA CIRCUITOS TERMINAIS. INSTALADA EM PAREDE - FORNECIMENTO E INSTALAÇÃO. </t>
  </si>
  <si>
    <t xml:space="preserve">ELETRODUTO RÍGIDO ROSCÁVEL. PVC. DN 32 MM (1"). PARA CIRCUITOS TERMINAIS. INSTALADO EM PAREDE - FORNECIMENTO E INSTALAÇÃO. </t>
  </si>
  <si>
    <t xml:space="preserve">CURVA 90 GRAUS PARA ELETRODUTO. PVC. ROSCÁVEL. DN 32 MM (1"). PARA CIRCUITOS TERMINAIS. INSTALADA EM PAREDE - FORNECIMENTO E INSTALAÇÃO. </t>
  </si>
  <si>
    <t xml:space="preserve">LUVA PARA ELETRODUTO. PVC. ROSCÁVEL. DN 32 MM (1"). PARA CIRCUITOS TERMINAIS. INSTALADA EM PAREDE - FORNECIMENTO E INSTALAÇÃO. </t>
  </si>
  <si>
    <t xml:space="preserve">ESCAVAÇÃO MECANIZADA DE VALA COM PROF. ATÉ 1.5 M(MÉDIA ENTRE MONTANTE E JUSANTE/UMA COMPOSIÇÃO POR TRECHO). COM ESCAVADEIRA HIDRÁULICA (0.8 M3/111 HP). LARG. DE 1.5M A 2.5 M. EM SOLO DE 1A CATEGORIA. LOCAIS COM BAIXO NÍVEL DE INTERFERÊNCIA. </t>
  </si>
  <si>
    <t xml:space="preserve">REATERRO MECANIZADO DE VALA COM ESCAVADEIRA HIDRÁULICA (CAPACIDADE DA CAÇAMBA: 0.8 M³ / POTÊNCIA: 111 HP). LARGURA ATÉ 1.5 M. PROFUNDIDADE DE 1.5 A 3.0 M. COM SOLO (SEM SUBSTITUIÇÃO) DE 1ª CATEGORIA EM LOCAIS COM BAIXO NÍVEL DE INTERFERÊNCIA. </t>
  </si>
  <si>
    <t xml:space="preserve">CONDULETE DE ALUMÍNIO. TIPO LR. PARA ELETRODUTO DE AÇO GALVANIZADO DN 20 MM (3/4''). APARENTE - FORNECIMENTO E INSTALAÇÃO. </t>
  </si>
  <si>
    <t xml:space="preserve">CONDULETE DE ALUMÍNIO. TIPO C. PARA ELETRODUTO DE AÇO GALVANIZADO DN 20 MM (3/4''). APARENTE - FORNECIMENTO E INSTALAÇÃO. </t>
  </si>
  <si>
    <t xml:space="preserve">CAIXA RETANGULAR 4" X 2" ALTA (2.00 M DO PISO). METÁLICA. INSTALADA EM PAREDE - FORNECIMENTO E INSTALAÇÃO. </t>
  </si>
  <si>
    <t xml:space="preserve">CONDULETE DE ALUMÍNIO. TIPO T. PARA ELETRODUTO DE AÇO GALVANIZADO DN 20 MM (3/4''). APARENTE - FORNECIMENTO E INSTALAÇÃO. </t>
  </si>
  <si>
    <t xml:space="preserve">CONDULETE DE ALUMÍNIO. TIPO E. PARA ELETRODUTO DE AÇO GALVANIZADO DN 20 MM (3/4''). APARENTE - FORNECIMENTO E INSTALAÇÃO. </t>
  </si>
  <si>
    <t xml:space="preserve">ESCAVAÇÃO MECANIZADA DE VALA COM PROF. MAIOR QUE 1.5 M E ATÉ 3.0 M(MÉDIA ENTRE MONTANTE E JUSANTE/UMA COMPOSIÇÃO POR TRECHO). COM ESCAVADEIRA HIDRÁULICA (0.8 M3/111 HP). LARG. MENOR QUE 1.5 M. EM SOLO DE 1A CATEGORIA. LOCAIS COM BAIXO NÍVEL DE INTERFERÊNCIA. </t>
  </si>
  <si>
    <t xml:space="preserve">REATERRO MECANIZADO DE VALA COM RETROESCAVADEIRA (CAPACIDADE DA CAÇAMBA DA RETRO: 0.26 M³ / POTÊNCIA: 88 HP). LARGURA DE 0.8 A 1.5 M. PROFUNDIDADE DE 1.5 A 3.0 M. COM SOLO (SEM SUBSTITUIÇÃO) DE 1ª CATEGORIA EM LOCAIS COM BAIXO NÍVEL DE INTERFERÊNCIA. </t>
  </si>
  <si>
    <t xml:space="preserve">TOMADA BAIXA DE EMBUTIR (1 MÓDULO). 2P+T 10 A. INCLUINDO SUPORTE E PLACA - FORNECIMENTO E INSTALAÇÃO. </t>
  </si>
  <si>
    <t xml:space="preserve">TOMADA BAIXA DE EMBUTIR (2 MÓDULOS). 2P+T 10 A. INCLUINDO SUPORTE E PLACA - FORNECIMENTO E INSTALAÇÃO. </t>
  </si>
  <si>
    <t xml:space="preserve">TOMADA ALTA DE EMBUTIR (1 MÓDULO). 2P+T 10 A. INCLUINDO SUPORTE E PLACA - FORNECIMENTO E INSTALAÇÃO. </t>
  </si>
  <si>
    <t xml:space="preserve">TOMADA DE TETO (1 MÓDULO). 2P+T 10 A. INCLUINDO SUPORTE E PLACA - FORNECIMENTO E INSTALAÇÃO. </t>
  </si>
  <si>
    <t xml:space="preserve">CABO DE COBRE FLEXÍVEL ISOLADO. 2.5 MM². ANTI-CHAMA 450/750 V. PARA CIRCUITOS TERMINAIS - FORNECIMENTO E INSTALAÇÃO. </t>
  </si>
  <si>
    <t xml:space="preserve">CABO DE COBRE FLEXÍVEL ISOLADO. 4 MM². ANTI-CHAMA 0.6/1.0 KV. PARA CIRCUITOS TERMINAIS - FORNECIMENTO E INSTALAÇÃO. </t>
  </si>
  <si>
    <t xml:space="preserve">CABO DE COBRE FLEXÍVEL ISOLADO. 6 MM². ANTI-CHAMA 0.6/1.0 KV. PARA CIRCUITOS TERMINAIS - FORNECIMENTO E INSTALAÇÃO. </t>
  </si>
  <si>
    <t xml:space="preserve">CAIXA RETANGULAR 4" X 4" BAIXA (0.30 M DO PISO). PVC. INSTALADA EM PAREDE - FORNECIMENTO E INSTALAÇÃO. </t>
  </si>
  <si>
    <t xml:space="preserve">CAIXA RETANGULAR 4" X 2" ALTA (2.00 M DO PISO). PVC. INSTALADA EM PAREDE - FORNECIMENTO E INSTALAÇÃO. </t>
  </si>
  <si>
    <t xml:space="preserve">CONDULETE DE ALUMÍNIO. TIPO C. PARA ELETRODUTO DE AÇO GALVANIZADO DN 25 MM (1''). APARENTE - FORNECIMENTO E INSTALAÇÃO. </t>
  </si>
  <si>
    <t xml:space="preserve">TOMADA MÉDIA DE EMBUTIR (1 MÓDULO). 2P+T 10 A. INCLUINDO SUPORTE E PLACA - FORNECIMENTO E INSTALAÇÃO. </t>
  </si>
  <si>
    <t xml:space="preserve">TOMADA MÉDIA DE EMBUTIR (2 MÓDULOS). 2P+T 10 A. INCLUINDO SUPORTE E PLACA - FORNECIMENTO E INSTALAÇÃO. </t>
  </si>
  <si>
    <t xml:space="preserve">INTERRUPTOR SIMPLES (1 MÓDULO). 10A/250V. INCLUINDO SUPORTE E PLACA - FORNECIMENTO E INSTALAÇÃO. </t>
  </si>
  <si>
    <t xml:space="preserve">INTERRUPTOR SIMPLES (2 MÓDULOS). 10A/250V. INCLUINDO SUPORTE E PLACA - FORNECIMENTO E INSTALAÇÃO. </t>
  </si>
  <si>
    <t xml:space="preserve">INTERRUPTOR SIMPLES (3 MÓDULOS). 10A/250V. INCLUINDO SUPORTE E PLACA - FORNECIMENTO E INSTALAÇÃO. </t>
  </si>
  <si>
    <t xml:space="preserve">INTERRUPTOR PARALELO (1 MÓDULO). 10A/250V. INCLUINDO SUPORTE E PLACA - FORNECIMENTO E INSTALAÇÃO. </t>
  </si>
  <si>
    <t xml:space="preserve">INTERRUPTOR PARALELO (2 MÓDULOS). 10A/250V. INCLUINDO SUPORTE E PLACA - FORNECIMENTO E INSTALAÇÃO. </t>
  </si>
  <si>
    <t xml:space="preserve">CONDULETE DE ALUMÍNIO. TIPO X. PARA ELETRODUTO DE AÇO GALVANIZADO DN 20 MM (3/4''). APARENTE - FORNECIMENTO E INSTALAÇÃO. </t>
  </si>
  <si>
    <t xml:space="preserve">CAIXA OCTOGONAL 4" X 4". PVC. INSTALADA EM LAJE - FORNECIMENTO E INSTALAÇÃO. </t>
  </si>
  <si>
    <t xml:space="preserve">CAIXA RETANGULAR 4" X 2" BAIXA (0.30 M DO PISO). PVC. INSTALADA EM PAREDE - FORNECIMENTO E INSTALAÇÃO. </t>
  </si>
  <si>
    <t xml:space="preserve">CAIXA RETANGULAR 4" X 2" MÉDIA (1.30 M DO PISO). PVC. INSTALADA EM PAREDE - FORNECIMENTO E INSTALAÇÃO. </t>
  </si>
  <si>
    <t xml:space="preserve">DISJUNTOR MONOPOLAR TIPO DIN. CORRENTE NOMINAL DE 10A - FORNECIMENTO E INSTALAÇÃO. </t>
  </si>
  <si>
    <t xml:space="preserve">DISJUNTOR MONOPOLAR TIPO DIN. CORRENTE NOMINAL DE 16A - FORNECIMENTO E INSTALAÇÃO. </t>
  </si>
  <si>
    <t xml:space="preserve">DISJUNTOR TRIPOLAR TIPO DIN. CORRENTE NOMINAL DE 16A - FORNECIMENTO E INSTALAÇÃO. </t>
  </si>
  <si>
    <t xml:space="preserve">CABO DE COBRE FLEXÍVEL ISOLADO. 6 MM². ANTI-CHAMA 450/750 V. PARA CIRCUITOS TERMINAIS - FORNECIMENTO E INSTALAÇÃO. </t>
  </si>
  <si>
    <t xml:space="preserve">DISJUNTOR TRIPOLAR TIPO DIN. CORRENTE NOMINAL DE 20A - FORNECIMENTO E INSTALAÇÃO. </t>
  </si>
  <si>
    <t xml:space="preserve">DISJUNTOR TRIPOLAR TIPO DIN. CORRENTE NOMINAL DE 25A - FORNECIMENTO E INSTALAÇÃO. </t>
  </si>
  <si>
    <t xml:space="preserve">DISJUNTOR MONOPOLAR TIPO DIN. CORRENTE NOMINAL DE 20A - FORNECIMENTO E INSTALAÇÃO. </t>
  </si>
  <si>
    <t xml:space="preserve">DISJUNTOR TRIPOLAR TIPO DIN. CORRENTE NOMINAL DE 50A - FORNECIMENTO E INSTALAÇÃO. </t>
  </si>
  <si>
    <t xml:space="preserve">DISJUNTOR TRIPOLAR TIPO DIN. CORRENTE NOMINAL DE 32A - FORNECIMENTO E INSTALAÇÃO. </t>
  </si>
  <si>
    <t xml:space="preserve">DISJUNTOR MONOPOLAR TIPO DIN. CORRENTE NOMINAL DE 25A - FORNECIMENTO E INSTALAÇÃO. </t>
  </si>
  <si>
    <t xml:space="preserve">DISJUNTOR TRIPOLAR TIPO DIN. CORRENTE NOMINAL DE 40A - FORNECIMENTO E INSTALAÇÃO. </t>
  </si>
  <si>
    <t xml:space="preserve">DISJUNTOR MONOPOLAR TIPO DIN. CORRENTE NOMINAL DE 6A - FORNECIMENTO E INSTALAÇÃO. </t>
  </si>
  <si>
    <t xml:space="preserve">CABO DE COBRE FLEXÍVEL ISOLADO. 1.5 MM². ANTI-CHAMA 450/750 V. PARA CIRCUITOS TERMINAIS - FORNECIMENTO E INSTALAÇÃO. </t>
  </si>
  <si>
    <t xml:space="preserve">(COMPOSIÇÃO REPRESENTATIVA) DO SERVIÇO DE INSTALAÇÃO DE TUBOS DE PVC. SÉRIE R. ÁGUA PLUVIAL. DN 100 MM (INSTALADO EM RAMAL DE ENCAMINHAMENTO. OU CONDUTORES VERTICAIS). INCLUSIVE CONEXÕES. CORTES E FIXAÇÕES. PARA PRÉDIOS. </t>
  </si>
  <si>
    <t xml:space="preserve">(COMPOSIÇÃO REPRESENTATIVA) DO SERVIÇO DE INSTALAÇÃO DE TUBOS DE PVC. SOLDÁVEL. ÁGUA FRIA. DN 40 MM (INSTALADO EM PRUMADA). INCLUSIVE CONEXÕES. CORTES E FIXAÇÕES. PARA PRÉDIOS. </t>
  </si>
  <si>
    <t xml:space="preserve">(COMPOSIÇÃO REPRESENTATIVA) DO SERVIÇO DE INSTALAÇÃO TUBOS DE PVC. SOLDÁVEL. ÁGUA FRIA. DN 32 MM (INSTALADO EM RAMAL. SUB-RAMAL. RAMAL DE DISTRIBUIÇÃO OU PRUMADA). INCLUSIVE CONEXÕES. CORTES E FIXAÇÕES. PARA PRÉDIOS. </t>
  </si>
  <si>
    <t xml:space="preserve">APLICAÇÃO E LIXAMENTO DE MASSA LÁTEX EM PAREDES. DUAS DEMÃOS. </t>
  </si>
  <si>
    <t xml:space="preserve">APLICAÇÃO DE FUNDO SELADOR ACRÍLICO EM PAREDES. UMA DEMÃO. </t>
  </si>
  <si>
    <t>FORNECIMENTO E INSTALAÇÃO DE ELETROCALHA PERFURADA 100 X 50 X 3000 MM  COM TAMPA</t>
  </si>
  <si>
    <t xml:space="preserve">FLANGE DE LIGAÇÃO 100X50MM PARA ELETROCALHA METÁLICA </t>
  </si>
  <si>
    <t xml:space="preserve">TÊ HORIZONTAL 200 X 50 MM COM BASE LISA PERFURADA PARA ELETROCALHA METÁLICA </t>
  </si>
  <si>
    <t xml:space="preserve">FLANGE DE LIGAÇÃO 200X50MM PARA ELETROCALHA METÁLICA </t>
  </si>
  <si>
    <t xml:space="preserve">FORNECIMENTO E INSTALAÇÃO DE ELETROCALHA PERFURADA 500 X 50 X 3000 MM </t>
  </si>
  <si>
    <t xml:space="preserve">FORNECIMENTO E INSTALAÇÃO DE ELETROCALHA PERFURADA 700 X 100 X 3000 MM </t>
  </si>
  <si>
    <t xml:space="preserve">TÊ HORIZONTAL 100 X 50 MM COM BASE LISA PERFURADA PARA ELETROCALHA METÁLICA </t>
  </si>
  <si>
    <t xml:space="preserve">FORNECIMENTO E INSTALAÇÃO DE ELETROCALHA PERFURADA 200 X 50 X 3000 MM </t>
  </si>
  <si>
    <t xml:space="preserve">CURVA VERTICAL 100 X 50 MM PARA ELETROCALHA METÁLICA. COM ÂNGULO 90° </t>
  </si>
  <si>
    <t xml:space="preserve">CURVA VERTICAL 200 X 50 MM PARA ELETROCALHA METÁLICA. COM ÂNGULO 90° </t>
  </si>
  <si>
    <t xml:space="preserve">CURVA HORIZONTAL 200 X 50 MM PARA ELETROCALHA METÁLICA. COM ÂNGULO 90° </t>
  </si>
  <si>
    <t xml:space="preserve">CURVA HORIZONTAL 50 X 50 MM PARA ELETROCALHA METÁLICA. COM ÂNGULO 90° </t>
  </si>
  <si>
    <t xml:space="preserve">SUPORTE HORIZONTAL 150 X 50 MM PARA FIXAÇÃO DE ELETROCALHA METÁLICA </t>
  </si>
  <si>
    <t xml:space="preserve">SUPORTE HORIZONTAL 100 X 50 MM PARA FIXAÇÃO DE ELETROCALHA METÁLICA </t>
  </si>
  <si>
    <t xml:space="preserve">SUPORTE VERTICAL 100 X 50 MM PARA FIXAÇÃO DE ELETROCALHA METÁLICA </t>
  </si>
  <si>
    <t xml:space="preserve">JUNÇÃO INTERNA TIPO "L" PARA PERFILADO. </t>
  </si>
  <si>
    <t xml:space="preserve">GANCHO CURTO PARA PERFILADO. </t>
  </si>
  <si>
    <t xml:space="preserve">FORNECIMENTO E INSTALAÇÃO DE SAÍDA HORIZONTAL PARA ELETRODUTO 3/4" </t>
  </si>
  <si>
    <t xml:space="preserve">FORNECIMENTO E INSTALAÇÃO DE SAÍDA HORIZONTAL PARA PERFILADO 3/4" </t>
  </si>
  <si>
    <t xml:space="preserve">FORNECIMENTO E INSTALAÇÃO DE ELETROCALHA METÁLICA 50 X 50 X 3000 MM </t>
  </si>
  <si>
    <t>QUANT.</t>
  </si>
  <si>
    <t>GUARNICAO/MOLDURA DE ACABAMENTO PARA ESQUADRIA DE ALUMINIO ANODIZADO NATURAL. PARA 1 FACE</t>
  </si>
  <si>
    <t>PAINEL ACÚSTICO CONSTITUÍDO DE GRADEAMENTO EM COMPENSADO NAVAL 18MM. PREENCHIDO COM LÃ DE PET ACÚSTICA 15MM DENS = 15KG/M3 E ACABAMENTO EM TECIDO ORTOFÔNICO E ALISAR EM MADEIRA MACIÇA 40MMX15MM BOLEADA NAS BORDAS TRATADA COM SELADORA - APLICADO</t>
  </si>
  <si>
    <t>CONCRETO USINADO BOMBEAVEL. CLASSE DE RESISTENCIA C45. COM BRITA 0 E 1. SLUMP = 100 +/- 20 MM. INCLUI SERVICO DE BOMBEAMENTO (NBR 8953)</t>
  </si>
  <si>
    <t>TELA DE ACO SOLDADA NERVURADA CA-60. Q-92. (1.48 KG/M2). DIAMETRO DO FIO = 4.2 MM. LARGURA =  2.45 X 60 M DE COMPRIMENTO. ESPACAMENTO DA MALHA = 15 X 15 CM</t>
  </si>
  <si>
    <t>PERFIL "I" DE ACO LAMINADO. "W" 250 X 32.7</t>
  </si>
  <si>
    <t>ELETRODO REVESTIDO AWS - E7018. DIAMETRO IGUAL A 4.00 MM</t>
  </si>
  <si>
    <t>BARRA DE FERRO RETANGULAR. BARRA CHATA (QUALQUER DIMENSAO)</t>
  </si>
  <si>
    <t>PORTA CORTA-FOGO PARA SAIDA DE EMERGENCIA. COM FECHADURA. VAO LUZ DE 90 X 210 CM. CLASSE P-90 (NBR 11742)</t>
  </si>
  <si>
    <t>BARRA ANTIPANICO DUPLA. CEGA LADO OPOSTO. COR CINZA</t>
  </si>
  <si>
    <t>BUCHA DE NYLON SEM ABA S10. COM PARAFUSO DE 6.10 X 65 MM EM ACO ZINCADO COM ROSCA SOBERBA. CABECA CHATA E FENDA PHILLIPS</t>
  </si>
  <si>
    <t>PORTA DE ABRIR EM ALUMINIO COM DIVISAO HORIZONTAL  PARA VIDROS.  ACABAMENTO ANODIZADO NATURAL. VIDROS INCLUSOS. SEM GUARNICAO/ALIZAR/VISTA . 87 X 210 CM</t>
  </si>
  <si>
    <t>ARGAMASSA PRONTA PARA REJUNTAMENTO CERAMICO(0.45KG/M2)</t>
  </si>
  <si>
    <t>ARGAMASSA PREFABRICADA PARA CERAMICA (4.50KG/M2)</t>
  </si>
  <si>
    <t>DIVISORIA EM MARMORE. COM DUAS FACES POLIDAS. BRANCO COMUM. E=  *3.0* CM</t>
  </si>
  <si>
    <t>RIPÃO MASSARANDUBA SERRADA  5.5CM X 3.5CM</t>
  </si>
  <si>
    <t>TABUA DE MADEIRA APARELHADA *2.5 X 15* CM. MACARANDUBA. ANGELIM OU EQUIVALENTE DA REGIAO</t>
  </si>
  <si>
    <t>DETECTOR TERMO-VELOCIMÉTRICO. MONTAGEM DE TETO. C/ BASE ALIMENTAÇÃO 220 VAC. OPERAÇÃO EM REDE - INSTALADO</t>
  </si>
  <si>
    <t>CORTINA EM VELUDO PRETO. MEDINDO 8.00X2.30M. COM TUBO TIPO TRILHO. MODELO MOVIMENTO DE ILHÓS. REF.OBRA DO TEATRO TOBIAS BARRETO (FORNECIMENTO E MONTAGEM)</t>
  </si>
  <si>
    <t xml:space="preserve">ARGAMASSA TRAÇO 1:3 (CIMENTO E AREIA MÉDIA). PREPARO MANUAL. </t>
  </si>
  <si>
    <t xml:space="preserve">CONCRETO FCK = 15MPA. TRAÇO 1:3.4:3.5 (CIMENTO/ AREIA MÉDIA/ BRITA 1)  - PREPARO MECÂNICO COM BETONEIRA 600 L. </t>
  </si>
  <si>
    <t xml:space="preserve">PERFILADO DE SEÇÃO 38X76 MM PARA SUPORTE DE DUTO EM CHAPA GALVANIZADA BITOLA 26. </t>
  </si>
  <si>
    <t xml:space="preserve">ELETROCALHA METÁLICA PERFURADA 150 X 50 X 3000 MM </t>
  </si>
  <si>
    <t xml:space="preserve">FLANGE 100 X 50MM PARA ELETROCALHA METÁLICA </t>
  </si>
  <si>
    <t xml:space="preserve">ELETROCALHA METÁLICA PERFURADA 200 X 50 X 3000 MM </t>
  </si>
  <si>
    <t xml:space="preserve">TÊ HORIZONTAL 200 X 50MM PARA ELETROCALHA METÁLICA </t>
  </si>
  <si>
    <t xml:space="preserve">ELETROCALHA METÁLICA PERFURADA 700 X 100 X 3000 MM </t>
  </si>
  <si>
    <t xml:space="preserve">CURVA DE INVERSÃO 700 X 100MM PARA ELETROCALHA METÁLICA </t>
  </si>
  <si>
    <t xml:space="preserve">SUPORTE VERTICAL  100 X 50 MM  PARA FIXAÇÃO DE ELETROCALHA METÁLICA </t>
  </si>
  <si>
    <t xml:space="preserve">SAÍDA HORIZONTAL PARA ELETRODUTO 3/4" </t>
  </si>
  <si>
    <t xml:space="preserve">SAÍDA HORIZONTAL PARA ELETRODUTO 1" </t>
  </si>
  <si>
    <t>COEF.</t>
  </si>
  <si>
    <t xml:space="preserve">UNID EVAPORADORA VRV TIPO EMBUTIR PARA DUTO 8.0HP - </t>
  </si>
  <si>
    <t>OBRA:</t>
  </si>
  <si>
    <t>ENDEREÇO:</t>
  </si>
  <si>
    <t>CLIENTE:</t>
  </si>
  <si>
    <t>DATA REF.</t>
  </si>
  <si>
    <t>COMPOSIÇÕES PRÓPRIAS</t>
  </si>
  <si>
    <t>1,24</t>
  </si>
  <si>
    <t>2,56</t>
  </si>
  <si>
    <t>0,86</t>
  </si>
  <si>
    <t>2,35</t>
  </si>
  <si>
    <t>6,82</t>
  </si>
  <si>
    <t>11,68</t>
  </si>
  <si>
    <t>3,89</t>
  </si>
  <si>
    <t>12,73</t>
  </si>
  <si>
    <t>4,27</t>
  </si>
  <si>
    <t>16,76</t>
  </si>
  <si>
    <t>ADAPTADOR PVC SOLDAVEL CURTO COM BOLSA E ROSCA, 32 MM X 1", PARA AGUA FRIA</t>
  </si>
  <si>
    <t>ADAPTADOR PVC SOLDAVEL CURTO COM BOLSA E ROSCA, 40 MM X 1 1/2", PARA AGUA FRIA</t>
  </si>
  <si>
    <t>ADAPTADOR PVC SOLDAVEL CURTO COM BOLSA E ROSCA, 60 MM X 2", PARA AGUA FRIA</t>
  </si>
  <si>
    <t>13,71</t>
  </si>
  <si>
    <t>ADAPTADOR PVC SOLDAVEL, COM FLANGES LIVRES, 75 MM X 2  1/2", PARA CAIXA D' AGUA</t>
  </si>
  <si>
    <t>ADESIVO PLASTICO PARA PVC, BISNAGA COM 75 GR</t>
  </si>
  <si>
    <t>ADESIVO PLASTICO PARA PVC, FRASCO COM 175 GR</t>
  </si>
  <si>
    <t>ADESIVO PLASTICO PARA PVC, FRASCO COM 850 GR</t>
  </si>
  <si>
    <t>7,09</t>
  </si>
  <si>
    <t>2,20</t>
  </si>
  <si>
    <t>ANEL BORRACHA PARA TUBO ESGOTO PREDIAL, DN 100 MM (NBR 5688)</t>
  </si>
  <si>
    <t>14,53</t>
  </si>
  <si>
    <t>ANEL BORRACHA, DN 50 MM, PARA TUBO SERIE REFORCADA ESGOTO PREDIAL</t>
  </si>
  <si>
    <t>ANEL BORRACHA, PARA TUBO PVC, REDE COLETOR ESGOTO, DN 150 MM (NBR 7362)</t>
  </si>
  <si>
    <t>10,96</t>
  </si>
  <si>
    <t>AREIA GROSSA - POSTO JAZIDA/FORNECEDOR (RETIRADO NA JAZIDA, SEM TRANSPORTE)</t>
  </si>
  <si>
    <t>AREIA MEDIA - POSTO JAZIDA/FORNECEDOR (RETIRADO NA JAZIDA, SEM TRANSPORTE)</t>
  </si>
  <si>
    <t>0,79</t>
  </si>
  <si>
    <t>ASSENTO SANITARIO DE PLASTICO, TIPO CONVENCIONAL</t>
  </si>
  <si>
    <t>19,21</t>
  </si>
  <si>
    <t>0,93</t>
  </si>
  <si>
    <t>0,73</t>
  </si>
  <si>
    <t>4,80</t>
  </si>
  <si>
    <t>2,04</t>
  </si>
  <si>
    <t>2,33</t>
  </si>
  <si>
    <t>BUCHA DE NYLON SEM ABA S10, COM PARAFUSO DE 6,10 X 65 MM EM ACO ZINCADO COM ROSCA SOBERBA, CABECA CHATA E FENDA PHILLIPS</t>
  </si>
  <si>
    <t>0,56</t>
  </si>
  <si>
    <t>BUCHA DE NYLON SEM ABA S6, COM PARAFUSO DE 4,20 X 40 MM EM ACO ZINCADO COM ROSCA SOBERBA, CABECA CHATA E FENDA PHILLIPS</t>
  </si>
  <si>
    <t>13,42</t>
  </si>
  <si>
    <t>BUCHA DE REDUCAO DE PVC, SOLDAVEL, CURTA, COM 32 X 25 MM, PARA AGUA FRIA PREDIAL</t>
  </si>
  <si>
    <t>BUCHA DE REDUCAO DE PVC, SOLDAVEL, CURTA, COM 50 X 40 MM, PARA AGUA FRIA PREDIAL</t>
  </si>
  <si>
    <t>BUCHA DE REDUCAO DE PVC, SOLDAVEL, LONGA, COM 40 X 25 MM, PARA AGUA FRIA PREDIAL</t>
  </si>
  <si>
    <t>BUCHA DE REDUCAO DE PVC, SOLDAVEL, LONGA, COM 50 X 32 MM, PARA AGUA FRIA PREDIAL</t>
  </si>
  <si>
    <t>13,58</t>
  </si>
  <si>
    <t>8,51</t>
  </si>
  <si>
    <t>17,05</t>
  </si>
  <si>
    <t>5,39</t>
  </si>
  <si>
    <t>4,05</t>
  </si>
  <si>
    <t>3,29</t>
  </si>
  <si>
    <t>4,72</t>
  </si>
  <si>
    <t>24,01</t>
  </si>
  <si>
    <t>23,52</t>
  </si>
  <si>
    <t>CAIXA DE DESCARGA PLASTICA DE EMBUTIR COMPLETA, COM ESPELHO PLASTICO, CAPACIDADE 6 A 10 L, ACESSORIOS INCLUSOS</t>
  </si>
  <si>
    <t>CAIXA DE GORDURA EM PVC, DIAMETRO MINIMO 300 MM, DIAMETRO DE SAIDA 100 MM, CAPACIDADE  APROXIMADA 18 LITROS, COM TAMPA</t>
  </si>
  <si>
    <t>3,28</t>
  </si>
  <si>
    <t>CAIXA DE PASSAGEM METALICA DE SOBREPOR COM TAMPA PARAFUSADA, DIMENSOES 20 X 20 X 10 CM</t>
  </si>
  <si>
    <t>CAIXA DE PASSAGEM METALICA DE SOBREPOR COM TAMPA PARAFUSADA, DIMENSOES 30 X 30 X 10 CM</t>
  </si>
  <si>
    <t>2,06</t>
  </si>
  <si>
    <t>10,80</t>
  </si>
  <si>
    <t>CAIXA SIFONADA PVC, 250 X 230 X 75 MM, COM TAMPA E PORTA TAMPA QUADRADA BRANCA</t>
  </si>
  <si>
    <t>18,03</t>
  </si>
  <si>
    <t>CANTONEIRA ALUMINIO ABAS DESIGUAIS 1" X 3/4 ", E = 1/8 "</t>
  </si>
  <si>
    <t>1,18</t>
  </si>
  <si>
    <t>9,35</t>
  </si>
  <si>
    <t>9,50</t>
  </si>
  <si>
    <t>9,51</t>
  </si>
  <si>
    <t>11,08</t>
  </si>
  <si>
    <t>CHAPA DE LAMINADO MELAMINICO, LISO FOSCO, DE *1,25 X 3,08* M, E = 0,8 MM</t>
  </si>
  <si>
    <t>CHAPA DE MADEIRA COMPENSADA NAVAL (COM COLA FENOLICA), E = 6 MM, DE *1,60 X 2,20* M</t>
  </si>
  <si>
    <t>CHAPA DE MADEIRA COMPENSADA RESINADA PARA FORMA DE CONCRETO, DE *2,2 X 1,1* M, E = 14 MM</t>
  </si>
  <si>
    <t>CHAPA DE MDF CRU, E = 6 MM, DE *2,75 X 1,85* M</t>
  </si>
  <si>
    <t>CHUMBADOR DE ACO TIPO PARABOLT, * 5/8" X 200* MM,  COM PORCA E ARRUELA</t>
  </si>
  <si>
    <t>CONCRETO USINADO BOMBEAVEL, CLASSE DE RESISTENCIA C30, COM BRITA 0 E 1, SLUMP = 100 +/- 20 MM, INCLUI SERVICO DE BOMBEAMENTO (NBR 8953)</t>
  </si>
  <si>
    <t>11,50</t>
  </si>
  <si>
    <t>9,55</t>
  </si>
  <si>
    <t>31,13</t>
  </si>
  <si>
    <t>13,68</t>
  </si>
  <si>
    <t>13,19</t>
  </si>
  <si>
    <t>10,59</t>
  </si>
  <si>
    <t>22,25</t>
  </si>
  <si>
    <t>10,14</t>
  </si>
  <si>
    <t>9,17</t>
  </si>
  <si>
    <t>CONTATOR TRIPOLAR, CORRENTE DE *65* A, TENSAO NOMINAL DE *500* V, CATEGORIA AC-2 E AC-3</t>
  </si>
  <si>
    <t>1,33</t>
  </si>
  <si>
    <t>5,50</t>
  </si>
  <si>
    <t>6,97</t>
  </si>
  <si>
    <t>COTOVELO 90 GRAUS DE FERRO GALVANIZADO, COM ROSCA BSP, DE 1"</t>
  </si>
  <si>
    <t>18,14</t>
  </si>
  <si>
    <t>9,08</t>
  </si>
  <si>
    <t>1,96</t>
  </si>
  <si>
    <t>13,47</t>
  </si>
  <si>
    <t>3,81</t>
  </si>
  <si>
    <t>17,72</t>
  </si>
  <si>
    <t>21,14</t>
  </si>
  <si>
    <t>3,62</t>
  </si>
  <si>
    <t>20,52</t>
  </si>
  <si>
    <t>DESMOLDANTE PROTETOR PARA FORMAS DE MADEIRA, DE BASE OLEOSA EMULSIONADA EM AGUA</t>
  </si>
  <si>
    <t>3,23</t>
  </si>
  <si>
    <t>5,28</t>
  </si>
  <si>
    <t>10,91</t>
  </si>
  <si>
    <t>12,33</t>
  </si>
  <si>
    <t>1,01</t>
  </si>
  <si>
    <t>0,21</t>
  </si>
  <si>
    <t>16,19</t>
  </si>
  <si>
    <t>7,90</t>
  </si>
  <si>
    <t>2,18</t>
  </si>
  <si>
    <t>1,48</t>
  </si>
  <si>
    <t>32,79</t>
  </si>
  <si>
    <t>7,11</t>
  </si>
  <si>
    <t>GRANITO PARA BANCADA, POLIDO, TIPO ANDORINHA/ QUARTZ/ CASTELO/ CORUMBA OU OUTROS EQUIVALENTES DA REGIAO, E=  *2,5* CM</t>
  </si>
  <si>
    <t>GUARNICAO/MOLDURA DE ACABAMENTO PARA ESQUADRIA DE ALUMINIO ANODIZADO NATURAL, PARA 1 FACE</t>
  </si>
  <si>
    <t>23,71</t>
  </si>
  <si>
    <t>12,20</t>
  </si>
  <si>
    <t>14,18</t>
  </si>
  <si>
    <t>12,48</t>
  </si>
  <si>
    <t>5,18</t>
  </si>
  <si>
    <t>2,45</t>
  </si>
  <si>
    <t>3,64</t>
  </si>
  <si>
    <t>15,45</t>
  </si>
  <si>
    <t>61,12</t>
  </si>
  <si>
    <t>JUNCAO DE REDUCAO INVERTIDA, PVC SOLDAVEL, 100 X 50 MM, SERIE NORMAL PARA ESGOTO PREDIAL</t>
  </si>
  <si>
    <t>11,55</t>
  </si>
  <si>
    <t>LAJE PRE-MOLDADA DE TRANSICAO EXCENTRICA EM CONCRETO ARMADO, DN 1200 MM, FURO CIRCULAR DN 600 MM, ESPESSURA 12 CM</t>
  </si>
  <si>
    <t>LETRA ACO INOX (AISI 304), CHAPA NUM. 22, RECORTADO, H= 20 CM (SEM RELEVO)</t>
  </si>
  <si>
    <t>LIXA D'AGUA EM FOLHA, GRAO 100</t>
  </si>
  <si>
    <t>LIXA EM FOLHA PARA FERRO, NUMERO 150</t>
  </si>
  <si>
    <t>19,32</t>
  </si>
  <si>
    <t>LUVA DE CORRER PARA TUBO SOLDAVEL, PVC, 50 MM, PARA AGUA FRIA PREDIAL</t>
  </si>
  <si>
    <t>13,82</t>
  </si>
  <si>
    <t>9,94</t>
  </si>
  <si>
    <t>20,08</t>
  </si>
  <si>
    <t>MANTA ASFALTICA ELASTOMERICA EM POLIESTER ALUMINIZADA 3 MM, TIPO III, CLASSE B (NBR 9952)</t>
  </si>
  <si>
    <t>MANTA LIQUIDA DE BASE ASFALTICA MODIFICADA COM A ADICAO DE ELASTOMEROS DILUIDOS EM SOLVENTE ORGANICO, APLICACAO A FRIO (MEMBRANA IMPERMEABILIZANTE ASFASTICA)</t>
  </si>
  <si>
    <t>17,24</t>
  </si>
  <si>
    <t>14,85</t>
  </si>
  <si>
    <t>13,33</t>
  </si>
  <si>
    <t>14,08</t>
  </si>
  <si>
    <t>20,79</t>
  </si>
  <si>
    <t>18,08</t>
  </si>
  <si>
    <t>16,03</t>
  </si>
  <si>
    <t>15,32</t>
  </si>
  <si>
    <t>6,85</t>
  </si>
  <si>
    <t>11,54</t>
  </si>
  <si>
    <t>PARAFUSO NIQUELADO COM ACABAMENTO CROMADO PARA FIXAR PECA SANITARIA, INCLUI PORCA CEGA, ARRUELA E BUCHA DE NYLON TAMANHO S-10</t>
  </si>
  <si>
    <t>12,46</t>
  </si>
  <si>
    <t>0,92</t>
  </si>
  <si>
    <t>PASTA LUBRIFICANTE PARA TUBOS E CONEXOES COM JUNTA ELASTICA (USO EM PVC, ACO, POLIETILENO E OUTROS) ( DE *400* G)</t>
  </si>
  <si>
    <t>PEDRA BRITADA GRADUADA, CLASSIFICADA (POSTO PEDREIRA/FORNECEDOR, SEM FRETE)</t>
  </si>
  <si>
    <t>PEDRA BRITADA N. 0, OU PEDRISCO (4,8 A 9,5 MM) POSTO PEDREIRA/FORNECEDOR, SEM FRETE</t>
  </si>
  <si>
    <t>PEDRA BRITADA N. 2 (19 A 38 MM) POSTO PEDREIRA/FORNECEDOR, SEM FRETE</t>
  </si>
  <si>
    <t>6,70</t>
  </si>
  <si>
    <t>PISO EM GRANITO, POLIDO, TIPO ANDORINHA/ QUARTZ/ CASTELO/ CORUMBA OU OUTROS EQUIVALENTES DA REGIAO, FORMATO MENOR OU IGUAL A 3025 CM2, E=  *2* CM</t>
  </si>
  <si>
    <t>24,57</t>
  </si>
  <si>
    <t>17,58</t>
  </si>
  <si>
    <t>2,53</t>
  </si>
  <si>
    <t>3,48</t>
  </si>
  <si>
    <t>12,39</t>
  </si>
  <si>
    <t>0,16</t>
  </si>
  <si>
    <t>RALO FOFO SEMIESFERICO, 150 MM, PARA LAJES/ CALHAS</t>
  </si>
  <si>
    <t>19,16</t>
  </si>
  <si>
    <t>7,43</t>
  </si>
  <si>
    <t>11,01</t>
  </si>
  <si>
    <t>19,42</t>
  </si>
  <si>
    <t>19,47</t>
  </si>
  <si>
    <t>SOLUCAO LIMPADORA PARA PVC, FRASCO COM 1000 CM3</t>
  </si>
  <si>
    <t>SUPORTE MAO-FRANCESA EM ACO, ABAS IGUAIS 30 CM, CAPACIDADE MINIMA 60 KG, BRANCO</t>
  </si>
  <si>
    <t>3,57</t>
  </si>
  <si>
    <t>14,83</t>
  </si>
  <si>
    <t>TAMPAO COM CORRENTE, EM LATAO, ENGATE RAPIDO 2 1/2", PARA INSTALACAO PREDIAL DE COMBATE A INCENDIO</t>
  </si>
  <si>
    <t>TE DE REDUCAO, PVC, SOLDAVEL, 90 GRAUS, 32 MM X 25 MM, PARA AGUA FRIA PREDIAL</t>
  </si>
  <si>
    <t>TE DE REDUCAO, PVC, SOLDAVEL, 90 GRAUS, 40 MM X 32 MM, PARA AGUA FRIA PREDIAL</t>
  </si>
  <si>
    <t>9,77</t>
  </si>
  <si>
    <t>TE DE REDUCAO, PVC, SOLDAVEL, 90 GRAUS, 50 MM X 40 MM, PARA AGUA FRIA PREDIAL</t>
  </si>
  <si>
    <t>12,02</t>
  </si>
  <si>
    <t>TE SANITARIO, PVC, DN 100 X 50 MM, SERIE NORMAL, PARA ESGOTO PREDIAL</t>
  </si>
  <si>
    <t>TE SANITARIO, PVC, DN 75 X 50 MM, SERIE NORMAL PARA ESGOTO PREDIAL</t>
  </si>
  <si>
    <t>TE 45 GRAUS DE FERRO GALVANIZADO, COM ROSCA BSP, DE 2 1/2"</t>
  </si>
  <si>
    <t>TE, PVC LEVE, CURTO, 90 GRAUS, 150 MM, PARA ESGOTO</t>
  </si>
  <si>
    <t>TERMINAL A COMPRESSAO EM COBRE ESTANHADO PARA CABO 16 MM2, 1 FURO E 1 COMPRESSAO, PARA PARAFUSO DE FIXACAO M6</t>
  </si>
  <si>
    <t>TERMINAL A COMPRESSAO EM COBRE ESTANHADO PARA CABO 2,5 MM2, 1 FURO E 1 COMPRESSAO, PARA PARAFUSO DE FIXACAO M5</t>
  </si>
  <si>
    <t>TERMINAL A COMPRESSAO EM COBRE ESTANHADO PARA CABO 25 MM2, 1 FURO E 1 COMPRESSAO, PARA PARAFUSO DE FIXACAO M8</t>
  </si>
  <si>
    <t>2,51</t>
  </si>
  <si>
    <t>TERMINAL A COMPRESSAO EM COBRE ESTANHADO PARA CABO 35 MM2, 1 FURO E 1 COMPRESSAO, PARA PARAFUSO DE FIXACAO M8</t>
  </si>
  <si>
    <t>TERMINAL A COMPRESSAO EM COBRE ESTANHADO PARA CABO 50 MM2, 1 FURO E 1 COMPRESSAO, PARA PARAFUSO DE FIXACAO M8</t>
  </si>
  <si>
    <t>TERMINAL A COMPRESSAO EM COBRE ESTANHADO PARA CABO 6 MM2, 1 FURO E 1 COMPRESSAO, PARA PARAFUSO DE FIXACAO M6</t>
  </si>
  <si>
    <t>TERMINAL A COMPRESSAO EM COBRE ESTANHADO PARA CABO 95 MM2, 1 FURO E 1 COMPRESSAO, PARA PARAFUSO DE FIXACAO M12</t>
  </si>
  <si>
    <t>TERMINAL DE VENTILACAO, 100 MM, SERIE NORMAL, ESGOTO PREDIAL</t>
  </si>
  <si>
    <t>TERMINAL DE VENTILACAO, 50 MM, SERIE NORMAL, ESGOTO PREDIAL</t>
  </si>
  <si>
    <t>8,97</t>
  </si>
  <si>
    <t>18,59</t>
  </si>
  <si>
    <t>TINTA ASFALTICA IMPERMEABILIZANTE DISPERSA EM AGUA, PARA MATERIAIS CIMENTICIOS</t>
  </si>
  <si>
    <t>31,53</t>
  </si>
  <si>
    <t>13,72</t>
  </si>
  <si>
    <t>7,86</t>
  </si>
  <si>
    <t>51,02</t>
  </si>
  <si>
    <t>TUBO ACO GALVANIZADO COM COSTURA, CLASSE MEDIA, DN 1.1/2", E = *3,25* MM, PESO *3,61* KG/M (NBR 5580)</t>
  </si>
  <si>
    <t>TUBO ACO GALVANIZADO COM COSTURA, CLASSE MEDIA, DN 1.1/4", E = *3,25* MM, PESO *3,14* KG/M (NBR 5580)</t>
  </si>
  <si>
    <t>TUBO ACO GALVANIZADO COM COSTURA, CLASSE MEDIA, DN 1", E = 3,38 MM, PESO 2,50 KG/M (NBR 5580)</t>
  </si>
  <si>
    <t>TUBO ACO GALVANIZADO COM COSTURA, CLASSE MEDIA, DN 3", E = *4,05* MM, PESO *8,47* KG/M (NBR 5580)</t>
  </si>
  <si>
    <t>TUBO ACO GALVANIZADO COM COSTURA, CLASSE MEDIA, DN 4", E = 4,50* MM, PESO 12,10* KG/M (NBR 5580)</t>
  </si>
  <si>
    <t>70,00</t>
  </si>
  <si>
    <t>TUBO PVC SERIE NORMAL, DN 75 MM, PARA ESGOTO PREDIAL (NBR 5688)</t>
  </si>
  <si>
    <t>VEDACAO PVC, 100 MM, PARA SAIDA VASO SANITARIO</t>
  </si>
  <si>
    <t>VERGALHAO ZINCADO ROSCA TOTAL, 1/4 " (6,3 MM)</t>
  </si>
  <si>
    <t>VIDRO TEMPERADO INCOLOR E = 8 MM, SEM COLOCACAO</t>
  </si>
  <si>
    <t>21,15</t>
  </si>
  <si>
    <t/>
  </si>
  <si>
    <t>UNIDADE</t>
  </si>
  <si>
    <t>CUSTO TOTAL</t>
  </si>
  <si>
    <t>9,89</t>
  </si>
  <si>
    <t>11,28</t>
  </si>
  <si>
    <t>TAPUME COM TELHA METÁLICA. AF_05/2018</t>
  </si>
  <si>
    <t>CAMINHÃO BASCULANTE 6 M3, PESO BRUTO TOTAL 16.000 KG, CARGA ÚTIL MÁXIMA 13.071 KG, DISTÂNCIA ENTRE EIXOS 4,80 M, POTÊNCIA 230 CV INCLUSIVE CAÇAMBA METÁLICA - CHP DIURNO. AF_06/2014</t>
  </si>
  <si>
    <t>7,87</t>
  </si>
  <si>
    <t>TRATOR DE ESTEIRAS, POTÊNCIA 170 HP, PESO OPERACIONAL 19 T, CAÇAMBA 5,2 M3 - CHP DIURNO. AF_06/2014</t>
  </si>
  <si>
    <t>CAMINHÃO PIPA 10.000 L TRUCADO, PESO BRUTO TOTAL 23.000 KG, CARGA ÚTIL MÁXIMA 15.935 KG, DISTÂNCIA ENTRE EIXOS 4,8 M, POTÊNCIA 230 CV, INCLUSIVE TANQUE DE AÇO PARA TRANSPORTE DE ÁGUA - CHP DIURNO. AF_06/2014</t>
  </si>
  <si>
    <t>MOTONIVELADORA POTÊNCIA BÁSICA LÍQUIDA (PRIMEIRA MARCHA) 125 HP, PESO BRUTO 13032 KG, LARGURA DA LÂMINA DE 3,7 M - CHP DIURNO. AF_06/2014</t>
  </si>
  <si>
    <t>ROLO COMPACTADOR PE DE CARNEIRO VIBRATORIO, POTENCIA 125 HP, PESO OPERACIONAL SEM/COM LASTRO 11,95 / 13,30 T, IMPACTO DINAMICO 38,5 / 22,5 T, LARGURA DE TRABALHO 2,15 M - CHP DIURNO. AF_06/2014</t>
  </si>
  <si>
    <t>TRATOR DE ESTEIRAS, POTÊNCIA 100 HP, PESO OPERACIONAL 9,4 T, COM LÂMINA 2,19 M3 - CHP DIURNO. AF_06/2014</t>
  </si>
  <si>
    <t>BETONEIRA CAPACIDADE NOMINAL DE 600 L, CAPACIDADE DE MISTURA 360 L, MOTOR ELÉTRICO TRIFÁSICO POTÊNCIA DE 4 CV, SEM CARREGADOR - CHP DIURNO. AF_11/2014</t>
  </si>
  <si>
    <t>VIBRADOR DE IMERSÃO, DIÂMETRO DE PONTEIRA 45MM, MOTOR ELÉTRICO TRIFÁSICO POTÊNCIA DE 2 CV - CHP DIURNO. AF_06/2015</t>
  </si>
  <si>
    <t>9,42</t>
  </si>
  <si>
    <t>COMPACTADOR DE SOLOS DE PERCUSSÃO (SOQUETE) COM MOTOR A GASOLINA 4 TEMPOS, POTÊNCIA 4 CV - CHP DIURNO. AF_08/2015</t>
  </si>
  <si>
    <t>SERRA CIRCULAR DE BANCADA COM MOTOR ELÉTRICO POTÊNCIA DE 5HP, COM COIFA PARA DISCO 10" - CHP DIURNO. AF_08/2015</t>
  </si>
  <si>
    <t>TRATOR DE PNEUS COM POTÊNCIA DE 85 CV, TRAÇÃO 4X4, COM GRADE DE DISCOS ACOPLADA - CHP DIURNO. AF_02/2017</t>
  </si>
  <si>
    <t>CAMINHÃO PIPA 10.000 L TRUCADO, PESO BRUTO TOTAL 23.000 KG, CARGA ÚTIL MÁXIMA 15.935 KG, DISTÂNCIA ENTRE EIXOS 4,8 M, POTÊNCIA 230 CV, INCLUSIVE TANQUE DE AÇO PARA TRANSPORTE DE ÁGUA - CHI DIURNO. AF_06/2014</t>
  </si>
  <si>
    <t>MOTONIVELADORA POTÊNCIA BÁSICA LÍQUIDA (PRIMEIRA MARCHA) 125 HP, PESO BRUTO 13032 KG, LARGURA DA LÂMINA DE 3,7 M - CHI DIURNO. AF_06/2014</t>
  </si>
  <si>
    <t>VIBRADOR DE IMERSÃO, DIÂMETRO DE PONTEIRA 45MM, MOTOR ELÉTRICO TRIFÁSICO POTÊNCIA DE 2 CV - CHI DIURNO. AF_06/2015</t>
  </si>
  <si>
    <t>38,40</t>
  </si>
  <si>
    <t>COMPACTADOR DE SOLOS DE PERCUSSÃO (SOQUETE) COM MOTOR A GASOLINA 4 TEMPOS, POTÊNCIA 4 CV - CHI DIURNO. AF_08/2015</t>
  </si>
  <si>
    <t>SERRA CIRCULAR DE BANCADA COM MOTOR ELÉTRICO POTÊNCIA DE 5HP, COM COIFA PARA DISCO 10" - CHI DIURNO. AF_08/2015</t>
  </si>
  <si>
    <t>0,67</t>
  </si>
  <si>
    <t>0,49</t>
  </si>
  <si>
    <t>6,88</t>
  </si>
  <si>
    <t>TRATOR DE PNEUS COM POTÊNCIA DE 85 CV, TRAÇÃO 4X4, COM GRADE DE DISCOS ACOPLADA - CHI DIURNO. AF_02/2017</t>
  </si>
  <si>
    <t>20,66</t>
  </si>
  <si>
    <t>RETROESCAVADEIRA SOBRE RODAS COM CARREGADEIRA, TRAÇÃO 4X4, POTÊNCIA LÍQ. 88 HP, CAÇAMBA CARREG. CAP. MÍN. 1 M3, CAÇAMBA RETRO CAP. 0,26 M3, PESO OPERACIONAL MÍN. 6.674 KG, PROFUNDIDADE ESCAVAÇÃO MÁX. 4,37 M - MATERIAIS NA OPERAÇÃO. AF_06/2014</t>
  </si>
  <si>
    <t>2,77</t>
  </si>
  <si>
    <t>15,01</t>
  </si>
  <si>
    <t>4,81</t>
  </si>
  <si>
    <t>9,63</t>
  </si>
  <si>
    <t>13,20</t>
  </si>
  <si>
    <t>16,50</t>
  </si>
  <si>
    <t>10,89</t>
  </si>
  <si>
    <t>0,84</t>
  </si>
  <si>
    <t>14,40</t>
  </si>
  <si>
    <t>14,04</t>
  </si>
  <si>
    <t>TELHAMENTO COM TELHA ESTRUTURAL DE FIBROCIMENTO E= 8 MM, COM ATÉ 2 ÁGUAS, INCLUSO IÇAMENTO. AF_07/2019_P</t>
  </si>
  <si>
    <t>TELHAMENTO COM TELHA METÁLICA TERMOACÚSTICA E = 30 MM, COM ATÉ 2 ÁGUAS, INCLUSO IÇAMENTO. AF_07/2019</t>
  </si>
  <si>
    <t>11,66</t>
  </si>
  <si>
    <t>12,51</t>
  </si>
  <si>
    <t>CALHA EM CHAPA DE AÇO GALVANIZADO NÚMERO 24, DESENVOLVIMENTO DE 33 CM, INCLUSO TRANSPORTE VERTICAL. AF_07/2019</t>
  </si>
  <si>
    <t>RUFO EM CHAPA DE AÇO GALVANIZADO NÚMERO 24, CORTE DE 25 CM, INCLUSO TRANSPORTE VERTICAL. AF_07/2019</t>
  </si>
  <si>
    <t>13,64</t>
  </si>
  <si>
    <t>CAIXA COM GRELHA RETANGULAR DE FERRO FUNDIDO, EM ALVENARIA COM TIJOLOS CERÂMICOS MACIÇOS, DIMENSÕES INTERNAS: 0,30 X 1,00 X 1,00. AF_12/2020</t>
  </si>
  <si>
    <t>15,81</t>
  </si>
  <si>
    <t>KIT DE PORTA-PRONTA DE MADEIRA EM ACABAMENTO MELAMÍNICO BRANCO, FOLHA LEVE OU MÉDIA, 80X210CM, EXCLUSIVE FECHADURA, FIXAÇÃO COM PREENCHIMENTO PARCIAL DE ESPUMA EXPANSIVA - FORNECIMENTO E INSTALAÇÃO. AF_12/2019</t>
  </si>
  <si>
    <t>BATENTE PARA PORTA DE MADEIRA, PADRÃO MÉDIO - FORNECIMENTO E MONTAGEM. AF_12/2019</t>
  </si>
  <si>
    <t>PORTA DE MADEIRA PARA PINTURA, SEMI-OCA (LEVE OU MÉDIA), 90X210CM, ESPESSURA DE 3,5CM, INCLUSO DOBRADIÇAS - FORNECIMENTO E INSTALAÇÃO. AF_12/2019</t>
  </si>
  <si>
    <t>PORTA DE MADEIRA FRISADA, SEMI-OCA (LEVE OU MÉDIA), 80X210CM, ESPESSURA DE 3,5CM, INCLUSO DOBRADIÇAS - FORNECIMENTO E INSTALAÇÃO. AF_12/2019</t>
  </si>
  <si>
    <t>FECHADURA DE EMBUTIR PARA PORTAS INTERNAS, COMPLETA, ACABAMENTO PADRÃO MÉDIO, COM EXECUÇÃO DE FURO - FORNECIMENTO E INSTALAÇÃO. AF_12/2019</t>
  </si>
  <si>
    <t>ALIZAR DE 5X1,5CM PARA PORTA FIXADO COM PREGOS, PADRÃO MÉDIO - FORNECIMENTO E INSTALAÇÃO. AF_12/2019</t>
  </si>
  <si>
    <t>43,10</t>
  </si>
  <si>
    <t>PORTA CORTA-FOGO 90X210X4CM - FORNECIMENTO E INSTALAÇÃO. AF_12/2019</t>
  </si>
  <si>
    <t>PORTA DE ALUMÍNIO DE ABRIR PARA VIDRO SEM GUARNIÇÃO, 87X210CM, FIXAÇÃO COM PARAFUSOS, INCLUSIVE VIDROS - FORNECIMENTO E INSTALAÇÃO. AF_12/2019</t>
  </si>
  <si>
    <t>JANELA DE ALUMÍNIO TIPO MAXIM-AR, COM VIDROS, BATENTE E FERRAGENS. EXCLUSIVE ALIZAR, ACABAMENTO E CONTRAMARCO. FORNECIMENTO E INSTALAÇÃO. AF_12/2019</t>
  </si>
  <si>
    <t>JANELA FIXA DE ALUMÍNIO PARA VIDRO, COM VIDRO, BATENTE E FERRAGENS. EXCLUSIVE ACABAMENTO, ALIZAR E CONTRAMARCO. FORNECIMENTO E INSTALAÇÃO. AF_12/2019</t>
  </si>
  <si>
    <t>ARRASAMENTO MECANICO DE ESTACA DE CONCRETO ARMADO, DIAMETROS DE ATÉ 40 CM. AF_05/2021</t>
  </si>
  <si>
    <t>ESTACA BROCA DE CONCRETO, DIÂMETRO DE 30CM, ESCAVAÇÃO MANUAL COM TRADO CONCHA, COM ARMADURA DE ARRANQUE. AF_05/2020</t>
  </si>
  <si>
    <t>16,40</t>
  </si>
  <si>
    <t>FABRICAÇÃO DE ESCORAS DO TIPO PONTALETE, EM MADEIRA, PARA PÉ-DIREITO SIMPLES. AF_09/2020</t>
  </si>
  <si>
    <t>MONTAGEM E DESMONTAGEM DE FÔRMA DE PILARES RETANGULARES E ESTRUTURAS SIMILARES, PÉ-DIREITO SIMPLES, EM MADEIRA SERRADA, 2 UTILIZAÇÕES. AF_09/2020</t>
  </si>
  <si>
    <t>MONTAGEM E DESMONTAGEM DE FÔRMA DE VIGA, ESCORAMENTO METÁLICO, PÉ-DIREITO SIMPLES, EM CHAPA DE MADEIRA RESINADA, 4 UTILIZAÇÕES. AF_09/2020</t>
  </si>
  <si>
    <t>107,91</t>
  </si>
  <si>
    <t>MONTAGEM E DESMONTAGEM DE FÔRMA DE LAJE MACIÇA, PÉ-DIREITO SIMPLES, EM MADEIRA SERRADA, 2 UTILIZAÇÕES. AF_09/2020</t>
  </si>
  <si>
    <t>FABRICAÇÃO, MONTAGEM E DESMONTAGEM DE FÔRMA PARA BLOCO DE COROAMENTO, EM CHAPA DE MADEIRA COMPENSADA RESINADA, E=17 MM, 2 UTILIZAÇÕES. AF_06/2017</t>
  </si>
  <si>
    <t>FABRICAÇÃO, MONTAGEM E DESMONTAGEM DE FÔRMA PARA VIGA BALDRAME, EM CHAPA DE MADEIRA COMPENSADA RESINADA, E=17 MM, 2 UTILIZAÇÕES. AF_06/2017</t>
  </si>
  <si>
    <t>ARMAÇÃO DE BLOCO, VIGA BALDRAME E SAPATA UTILIZANDO AÇO CA-60 DE 5 MM - MONTAGEM. AF_06/2017</t>
  </si>
  <si>
    <t>FABRICAÇÃO DE FÔRMA PARA ESCADAS, COM 2 LANCES EM "U" E LAJE PLANA, EM MADEIRA SERRADA, E=25 MM. AF_11/2020</t>
  </si>
  <si>
    <t>16,29</t>
  </si>
  <si>
    <t>ARMAÇÃO DE ESCADA, DE UMA ESTRUTURA CONVENCIONAL DE CONCRETO ARMADO UTILIZANDO AÇO CA-60 DE 5,0 MM - MONTAGEM. AF_11/2020</t>
  </si>
  <si>
    <t>ARMAÇÃO DE ESCADA, DE UMA ESTRUTURA CONVENCIONAL DE CONCRETO ARMADO UTILIZANDO AÇO CA-50 DE 6,3 MM - MONTAGEM. AF_11/2020</t>
  </si>
  <si>
    <t>ARMAÇÃO DE ESCADA, DE UMA ESTRUTURA CONVENCIONAL DE CONCRETO ARMADO UTILIZANDO AÇO CA-50 DE 8,0 MM - MONTAGEM. AF_11/2020</t>
  </si>
  <si>
    <t>ARMAÇÃO DE BLOCO, VIGA BALDRAME OU SAPATA UTILIZANDO AÇO CA-50 DE 6,3 MM - MONTAGEM. AF_06/2017</t>
  </si>
  <si>
    <t>ARMAÇÃO DE BLOCO, VIGA BALDRAME OU SAPATA UTILIZANDO AÇO CA-50 DE 8 MM - MONTAGEM. AF_06/2017</t>
  </si>
  <si>
    <t>16,77</t>
  </si>
  <si>
    <t>ARMAÇÃO DE BLOCO, VIGA BALDRAME OU SAPATA UTILIZANDO AÇO CA-50 DE 10 MM - MONTAGEM. AF_06/2017</t>
  </si>
  <si>
    <t>CONCRETO MAGRO PARA LASTRO, TRAÇO 1:4,5:4,5 (EM MASSA SECA DE CIMENTO/ AREIA MÉDIA/ BRITA 1) - PREPARO MECÂNICO COM BETONEIRA 400 L. AF_05/2021</t>
  </si>
  <si>
    <t>CONCRETO FCK = 15MPA, TRAÇO 1:3,4:3,5 (EM MASSA SECA DE CIMENTO/ AREIA MÉDIA/ BRITA 1) - PREPARO MECÂNICO COM BETONEIRA 400 L. AF_05/2021</t>
  </si>
  <si>
    <t>CONCRETO FCK = 15MPA, TRAÇO 1:3,4:3,5 (EM MASSA SECA DE CIMENTO/ AREIA MÉDIA/ BRITA 1) - PREPARO MECÂNICO COM BETONEIRA 600 L. AF_05/2021</t>
  </si>
  <si>
    <t>CONCRETO FCK = 30MPA, TRAÇO 1:2,1:2,5 (EM MASSA SECA DE CIMENTO/ AREIA MÉDIA/ BRITA 1) - PREPARO MECÂNICO COM BETONEIRA 600 L. AF_05/2021</t>
  </si>
  <si>
    <t>CONCRETO FCK = 30MPA, TRAÇO 1:1,9:2,3 (EM MASSA SECA DE CIMENTO/ AREIA MÉDIA/ SEIXO ROLADO) - PREPARO MECÂNICO COM BETONEIRA 600 L. AF_05/2021</t>
  </si>
  <si>
    <t>VERGA PRÉ-MOLDADA PARA JANELAS COM ATÉ 1,5 M DE VÃO. AF_03/2016</t>
  </si>
  <si>
    <t>VERGA PRÉ-MOLDADA PARA JANELAS COM MAIS DE 1,5 M DE VÃO. AF_03/2016</t>
  </si>
  <si>
    <t>VERGA PRÉ-MOLDADA PARA PORTAS COM ATÉ 1,5 M DE VÃO. AF_03/2016</t>
  </si>
  <si>
    <t>VERGA PRÉ-MOLDADA PARA PORTAS COM MAIS DE 1,5 M DE VÃO. AF_03/2016</t>
  </si>
  <si>
    <t>CONTRAVERGA PRÉ-MOLDADA PARA VÃOS DE ATÉ 1,5 M DE COMPRIMENTO. AF_03/2016</t>
  </si>
  <si>
    <t>CONTRAVERGA PRÉ-MOLDADA PARA VÃOS DE MAIS DE 1,5 M DE COMPRIMENTO. AF_03/2016</t>
  </si>
  <si>
    <t>FIXAÇÃO (ENCUNHAMENTO) DE ALVENARIA DE VEDAÇÃO COM ARGAMASSA APLICADA COM COLHER. AF_03/2016</t>
  </si>
  <si>
    <t>ESTRUTURA TRELIÇADA DE COBERTURA, TIPO FINK, COM LIGAÇÕES PARAFUSADAS, INCLUSOS PERFIS METÁLICOS, CHAPAS METÁLICAS, MÃO DE OBRA E TRANSPORTE COM GUINDASTE - FORNECIMENTO E INSTALAÇÃO. AF_01/2020_P</t>
  </si>
  <si>
    <t>IMPERMEABILIZAÇÃO DE SUPERFÍCIE COM ARGAMASSA POLIMÉRICA / MEMBRANA ACRÍLICA, 3 DEMÃOS. AF_06/2018</t>
  </si>
  <si>
    <t>IMPERMEABILIZAÇÃO DE SUPERFÍCIE COM MANTA ASFÁLTICA, DUAS CAMADAS, INCLUSIVE APLICAÇÃO DE PRIMER ASFÁLTICO, E=3MM E E=4MM. AF_06/2018</t>
  </si>
  <si>
    <t>IMPERMEABILIZAÇÃO DE SUPERFÍCIE COM EMULSÃO ASFÁLTICA, 2 DEMÃOS AF_06/2018</t>
  </si>
  <si>
    <t>PROTEÇÃO MECÂNICA DE SUPERFICIE HORIZONTAL COM ARGAMASSA DE CIMENTO E AREIA, TRAÇO 1:3, E=5CM. AF_06/2018</t>
  </si>
  <si>
    <t>6,31</t>
  </si>
  <si>
    <t>ELETRODUTO FLEXÍVEL CORRUGADO REFORÇADO, PVC, DN 25 MM (3/4"), PARA CIRCUITOS TERMINAIS, INSTALADO EM FORRO - FORNECIMENTO E INSTALAÇÃO. AF_12/2015</t>
  </si>
  <si>
    <t>ELETRODUTO FLEXÍVEL CORRUGADO REFORÇADO, PVC, DN 32 MM (1"), PARA CIRCUITOS TERMINAIS, INSTALADO EM FORRO - FORNECIMENTO E INSTALAÇÃO. AF_12/2015</t>
  </si>
  <si>
    <t>ELETRODUTO RÍGIDO ROSCÁVEL, PVC, DN 25 MM (3/4"), PARA CIRCUITOS TERMINAIS, INSTALADO EM FORRO - FORNECIMENTO E INSTALAÇÃO. AF_12/2015</t>
  </si>
  <si>
    <t>ELETRODUTO RÍGIDO ROSCÁVEL, PVC, DN 32 MM (1"), PARA CIRCUITOS TERMINAIS, INSTALADO EM FORRO - FORNECIMENTO E INSTALAÇÃO. AF_12/2015</t>
  </si>
  <si>
    <t>8,23</t>
  </si>
  <si>
    <t>ELETRODUTO DE AÇO GALVANIZADO, CLASSE LEVE, DN 20 MM (3/4), APARENTE, INSTALADO EM TETO - FORNECIMENTO E INSTALAÇÃO. AF_11/2016_P</t>
  </si>
  <si>
    <t>ELETRODUTO DE AÇO GALVANIZADO, CLASSE LEVE, DN 25 MM (1), APARENTE, INSTALADO EM TETO - FORNECIMENTO E INSTALAÇÃO. AF_11/2016_P</t>
  </si>
  <si>
    <t>ELETRODUTO DE AÇO GALVANIZADO, CLASSE LEVE, DN 20 MM (3/4), APARENTE, INSTALADO EM PAREDE - FORNECIMENTO E INSTALAÇÃO. AF_11/2016_P</t>
  </si>
  <si>
    <t>21,28</t>
  </si>
  <si>
    <t>10,01</t>
  </si>
  <si>
    <t>61,69</t>
  </si>
  <si>
    <t>LUVA DE EMENDA PARA ELETRODUTO, AÇO GALVANIZADO, DN 20 MM (3/4  ), APARENTE, INSTALADA EM TETO - FORNECIMENTO E INSTALAÇÃO. AF_11/2016_P</t>
  </si>
  <si>
    <t>LUVA DE EMENDA PARA ELETRODUTO, AÇO GALVANIZADO, DN 25 MM (1''), APARENTE, INSTALADA EM TETO - FORNECIMENTO E INSTALAÇÃO. AF_11/2016_P</t>
  </si>
  <si>
    <t>CABO DE COBRE FLEXÍVEL ISOLADO, 1,5 MM², ANTI-CHAMA 450/750 V, PARA CIRCUITOS TERMINAIS - FORNECIMENTO E INSTALAÇÃO. AF_12/2015</t>
  </si>
  <si>
    <t>CABO DE COBRE FLEXÍVEL ISOLADO, 1,5 MM², ANTI-CHAMA 0,6/1,0 KV, PARA CIRCUITOS TERMINAIS - FORNECIMENTO E INSTALAÇÃO. AF_12/2015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</si>
  <si>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</si>
  <si>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</si>
  <si>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 FLEXÍVEL ISOLADO, 6 MM², ANTI-CHAMA 450/750 V, PARA CIRCUITOS TERMINAIS - FORNECIMENTO E INSTALAÇÃO. AF_12/2015</t>
  </si>
  <si>
    <t>CABO DE COBRE FLEXÍVEL ISOLADO, 6 MM², ANTI-CHAMA 0,6/1,0 KV, PARA CIRCUITOS TERMINAIS - FORNECIMENTO E INSTALAÇÃO. AF_12/2015</t>
  </si>
  <si>
    <t>CABO DE COBRE FLEXÍVEL ISOLADO, 10 MM², ANTI-CHAMA 0,6/1,0 KV, PARA CIRCUITOS TERMINAIS - FORNECIMENTO E INSTALAÇÃO. AF_12/2015</t>
  </si>
  <si>
    <t>CABO DE COBRE FLEXÍVEL ISOLADO, 16 MM², ANTI-CHAMA 0,6/1,0 KV, PARA CIRCUITOS TERMINAIS - FORNECIMENTO E INSTALAÇÃO. AF_12/2015</t>
  </si>
  <si>
    <t>8,25</t>
  </si>
  <si>
    <t>CAIXA SEXTAVADA 3" X 3", METÁLICA, INSTALADA EM LAJE - FORNECIMENTO E INSTALAÇÃO. AF_12/2015</t>
  </si>
  <si>
    <t>CAIXA RETANGULAR 4" X 2" MÉDIA (1,30 M DO PISO), METÁLICA, INSTALADA EM PAREDE - FORNECIMENTO E INSTALAÇÃO. AF_12/2015</t>
  </si>
  <si>
    <t>CONDULETE DE ALUMÍNIO, TIPO X, PARA ELETRODUTO DE AÇO GALVANIZADO DN 20 MM (3/4''), APARENTE - FORNECIMENTO E INSTALAÇÃO. AF_11/2016_P</t>
  </si>
  <si>
    <t>CONDULETE DE ALUMÍNIO, TIPO X, PARA ELETRODUTO DE AÇO GALVANIZADO DN 25 MM (1''), APARENTE - FORNECIMENTO E INSTALAÇÃO. AF_11/2016_P</t>
  </si>
  <si>
    <t>15,10</t>
  </si>
  <si>
    <t>CONDULETE DE PVC, TIPO X, PARA ELETRODUTO DE PVC SOLDÁVEL DN 25 MM (3/4''), APARENTE - FORNECIMENTO E INSTALAÇÃO. AF_11/2016</t>
  </si>
  <si>
    <t>CAIXA ENTERRADA ELÉTRICA RETANGULAR, EM ALVENARIA COM TIJOLOS CERÂMICOS MACIÇOS, FUNDO COM BRITA, DIMENSÕES INTERNAS: 1X1X0,6 M. AF_12/2020</t>
  </si>
  <si>
    <t>CAIXA ENTERRADA ELÉTRICA RETANGULAR, EM ALVENARIA COM BLOCOS DE CONCRETO, FUNDO COM BRITA, DIMENSÕES INTERNAS: 0,4X0,4X0,4 M. AF_12/2020</t>
  </si>
  <si>
    <t>DISJUNTOR MONOPOLAR TIPO DIN, CORRENTE NOMINAL DE 16A - FORNECIMENTO E INSTALAÇÃO. AF_10/2020</t>
  </si>
  <si>
    <t>DISJUNTOR MONOPOLAR TIPO DIN, CORRENTE NOMINAL DE 25A - FORNECIMENTO E INSTALAÇÃO. AF_10/2020</t>
  </si>
  <si>
    <t>DISJUNTOR MONOPOLAR TIPO DIN, CORRENTE NOMINAL DE 32A - FORNECIMENTO E INSTALAÇÃO. AF_10/2020</t>
  </si>
  <si>
    <t>DISJUNTOR MONOPOLAR TIPO DIN, CORRENTE NOMINAL DE 50A - FORNECIMENTO E INSTALAÇÃO. AF_10/2020</t>
  </si>
  <si>
    <t>DISJUNTOR BIPOLAR TIPO DIN, CORRENTE NOMINAL DE 25A - FORNECIMENTO E INSTALAÇÃO. AF_10/2020</t>
  </si>
  <si>
    <t>DISJUNTOR TRIPOLAR TIPO DIN, CORRENTE NOMINAL DE 40A - FORNECIMENTO E INSTALAÇÃO. AF_10/2020</t>
  </si>
  <si>
    <t>DISJUNTOR TRIPOLAR TIPO DIN, CORRENTE NOMINAL DE 50A - FORNECIMENTO E INSTALAÇÃO. AF_10/2020</t>
  </si>
  <si>
    <t>QUADRO DE DISTRIBUIÇÃO DE ENERGIA EM CHAPA DE AÇO GALVANIZADO, DE EMBUTIR, COM BARRAMENTO TRIFÁSICO, PARA 12 DISJUNTORES DIN 100A - FORNECIMENTO E INSTALAÇÃO. AF_10/2020</t>
  </si>
  <si>
    <t>QUADRO DE DISTRIBUIÇÃO DE ENERGIA EM CHAPA DE AÇO GALVANIZADO, DE EMBUTIR, COM BARRAMENTO TRIFÁSICO, PARA 24 DISJUNTORES DIN 100A - FORNECIMENTO E INSTALAÇÃO. AF_10/2020</t>
  </si>
  <si>
    <t>QUADRO DE DISTRIBUIÇÃO DE ENERGIA EM CHAPA DE AÇO GALVANIZADO, DE EMBUTIR, COM BARRAMENTO TRIFÁSICO, PARA 30 DISJUNTORES DIN 150A - FORNECIMENTO E INSTALAÇÃO. AF_10/2020</t>
  </si>
  <si>
    <t>QUADRO DE DISTRIBUIÇÃO DE ENERGIA EM CHAPA DE AÇO GALVANIZADO, DE EMBUTIR, COM BARRAMENTO TRIFÁSICO, PARA 40 DISJUNTORES DIN 100A - FORNECIMENTO E INSTALAÇÃO. AF_10/2020</t>
  </si>
  <si>
    <t>QUADRO DE DISTRIBUIÇÃO DE ENERGIA EM CHAPA DE AÇO GALVANIZADO, DE EMBUTIR, COM BARRAMENTO TRIFÁSICO, PARA 18 DISJUNTORES DIN 100A - FORNECIMENTO E INSTALAÇÃO. AF_10/2020</t>
  </si>
  <si>
    <t>DISJUNTOR TERMOMAGNÉTICO TRIPOLAR , CORRENTE NOMINAL DE 200A - FORNECIMENTO E INSTALAÇÃO. AF_10/2020</t>
  </si>
  <si>
    <t>INTERRUPTOR SIMPLES (1 MÓDULO), 10A/250V, INCLUINDO SUPORTE E PLACA - FORNECIMENTO E INSTALAÇÃO. AF_12/2015</t>
  </si>
  <si>
    <t>INTERRUPTOR PARALELO (1 MÓDULO), 10A/250V, INCLUINDO SUPORTE E PLACA - FORNECIMENTO E INSTALAÇÃO. AF_12/2015</t>
  </si>
  <si>
    <t>INTERRUPTOR SIMPLES (2 MÓDULOS), 10A/250V, INCLUINDO SUPORTE E PLACA - FORNECIMENTO E INSTALAÇÃO. AF_12/2015</t>
  </si>
  <si>
    <t>INTERRUPTOR SIMPLES (3 MÓDULOS), 10A/250V, INCLUINDO SUPORTE E PLACA - FORNECIMENTO E INSTALAÇÃO. AF_12/2015</t>
  </si>
  <si>
    <t>TOMADA ALTA DE EMBUTIR (1 MÓDULO), 2P+T 20 A, INCLUINDO SUPORTE E PLACA - FORNECIMENTO E INSTALAÇÃO. AF_12/2015</t>
  </si>
  <si>
    <t>TOMADA MÉDIA DE EMBUTIR (1 MÓDULO), 2P+T 10 A, INCLUINDO SUPORTE E PLACA - FORNECIMENTO E INSTALAÇÃO. AF_12/2015</t>
  </si>
  <si>
    <t>TOMADA BAIXA DE EMBUTIR (1 MÓDULO), 2P+T 10 A, INCLUINDO SUPORTE E PLACA - FORNECIMENTO E INSTALAÇÃO. AF_12/2015</t>
  </si>
  <si>
    <t>TOMADA BAIXA DE EMBUTIR (2 MÓDULOS), 2P+T 10 A, INCLUINDO SUPORTE E PLACA - FORNECIMENTO E INSTALAÇÃO. AF_12/2015</t>
  </si>
  <si>
    <t>SENSOR DE PRESENÇA SEM FOTOCÉLULA, FIXAÇÃO EM PAREDE - FORNECIMENTO E INSTALAÇÃO. AF_02/2020</t>
  </si>
  <si>
    <t>LUMINÁRIA DE EMERGÊNCIA, COM 30 LÂMPADAS LED DE 2 W, SEM REATOR - FORNECIMENTO E INSTALAÇÃO. AF_02/2020</t>
  </si>
  <si>
    <t>LUMINÁRIA ARANDELA TIPO TARTARUGA, DE SOBREPOR, COM 1 LÂMPADA LED DE 6 W, SEM REATOR - FORNECIMENTO E INSTALAÇÃO. AF_02/2020</t>
  </si>
  <si>
    <t>CORDOALHA DE COBRE NU 35 MM², NÃO ENTERRADA, COM ISOLADOR - FORNECIMENTO E INSTALAÇÃO. AF_12/2017</t>
  </si>
  <si>
    <t>CORDOALHA DE COBRE NU 50 MM², ENTERRADA, SEM ISOLADOR - FORNECIMENTO E INSTALAÇÃO. AF_12/2017</t>
  </si>
  <si>
    <t>BASE METÁLICA PARA MASTRO 1 ½  PARA SPDA - FORNECIMENTO E INSTALAÇÃO. AF_12/2017</t>
  </si>
  <si>
    <t>MASTRO 1 ½  PARA SPDA - FORNECIMENTO E INSTALAÇÃO. AF_12/2017</t>
  </si>
  <si>
    <t>CAPTOR TIPO FRANKLIN PARA SPDA - FORNECIMENTO E INSTALAÇÃO. AF_12/2017</t>
  </si>
  <si>
    <t>EXTINTOR DE INCÊNDIO PORTÁTIL COM CARGA DE PQS DE 6 KG, CLASSE BC - FORNECIMENTO E INSTALAÇÃO. AF_10/2020_P</t>
  </si>
  <si>
    <t>ABRIGO PARA HIDRANTE, 75X45X17CM, COM REGISTRO GLOBO ANGULAR 45 GRAUS 2 1/2", ADAPTADOR STORZ 2 1/2", MANGUEIRA DE INCÊNDIO 15M 2 1/2" E ESGUICHO EM LATÃO 2 1/2" - FORNECIMENTO E INSTALAÇÃO. AF_10/2020</t>
  </si>
  <si>
    <t>10,45</t>
  </si>
  <si>
    <t>CABO TELEFÔNICO CI-50 20 PARES INSTALADO EM ENTRADA DE EDIFICAÇÃO - FORNECIMENTO E INSTALAÇÃO. AF_11/2019</t>
  </si>
  <si>
    <t>QUADRO DE DISTRIBUICAO PARA TELEFONE N.4, 60X60X12CM EM CHAPA METALICA, DE EMBUTIR, SEM ACESSORIOS, PADRAO TELEBRAS, FORNECIMENTO E INSTALAÇÃO. AF_11/2019</t>
  </si>
  <si>
    <t>CABO ELETRÔNICO CATEGORIA 6, INSTALADO EM EDIFICAÇÃO INSTITUCIONAL - FORNECIMENTO E INSTALAÇÃO. AF_11/2019</t>
  </si>
  <si>
    <t>PATCH PANEL 24 PORTAS, CATEGORIA 6 - FORNECIMENTO E INSTALAÇÃO. AF_11/2019</t>
  </si>
  <si>
    <t>TOMADA DE REDE RJ45 - FORNECIMENTO E INSTALAÇÃO. AF_11/2019</t>
  </si>
  <si>
    <t>TUBO PVC, SERIE NORMAL, ESGOTO PREDIAL, DN 40 MM, FORNECIDO E INSTALADO EM RAMAL DE DESCARGA OU RAMAL DE ESGOTO SANITÁRIO. AF_12/2014</t>
  </si>
  <si>
    <t>TUBO PVC, SERIE NORMAL, ESGOTO PREDIAL, DN 50 MM, FORNECIDO E INSTALADO EM RAMAL DE DESCARGA OU RAMAL DE ESGOTO SANITÁRIO. AF_12/2014</t>
  </si>
  <si>
    <t>TUBO PVC, SERIE NORMAL, ESGOTO PREDIAL, DN 50 MM, FORNECIDO E INSTALADO EM PRUMADA DE ESGOTO SANITÁRIO OU VENTILAÇÃO. AF_12/2014</t>
  </si>
  <si>
    <t>TUBO PVC, SERIE NORMAL, ESGOTO PREDIAL, DN 75 MM, FORNECIDO E INSTALADO EM PRUMADA DE ESGOTO SANITÁRIO OU VENTILAÇÃO. AF_12/2014</t>
  </si>
  <si>
    <t>TUBO PVC, SERIE NORMAL, ESGOTO PREDIAL, DN 100 MM, FORNECIDO E INSTALADO EM PRUMADA DE ESGOTO SANITÁRIO OU VENTILAÇÃO. AF_12/2014</t>
  </si>
  <si>
    <t>TUBO DE AÇO GALVANIZADO COM COSTURA, CLASSE MÉDIA, DN 65 (2 1/2"), CONEXÃO ROSQUEADA, INSTALADO EM REDE DE ALIMENTAÇÃO PARA HIDRANTE - FORNECIMENTO E INSTALAÇÃO. AF_10/2020</t>
  </si>
  <si>
    <t>TUBO DE AÇO GALVANIZADO COM COSTURA, CLASSE MÉDIA, DN 80 (3"), CONEXÃO ROSQUEADA, INSTALADO EM REDE DE ALIMENTAÇÃO PARA HIDRANTE - FORNECIMENTO E INSTALAÇÃO. AF_10/2020</t>
  </si>
  <si>
    <t>TUBO, PPR, DN 25, CLASSE PN 25,  INSTALADO EM PRUMADA DE ÁGUA  FORNECIMENTO E INSTALAÇÃO. AF_06/2015</t>
  </si>
  <si>
    <t>TUBO EM COBRE FLEXÍVEL, DN 1/4, COM ISOLAMENTO, INSTALADO EM RAMAL DE ALIMENTAÇÃO DE AR CONDICIONADO COM CONDENSADORA INDIVIDUAL   FORNECIMENTO E INSTALAÇÃO. AF_12/2015</t>
  </si>
  <si>
    <t>TUBO EM COBRE FLEXÍVEL, DN 3/8", COM ISOLAMENTO, INSTALADO EM RAMAL DE ALIMENTAÇÃO DE AR CONDICIONADO COM CONDENSADORA INDIVIDUAL  FORNECIMENTO E INSTALAÇÃO. AF_12/2015</t>
  </si>
  <si>
    <t>TUBO EM COBRE FLEXÍVEL, DN 1/2", COM ISOLAMENTO, INSTALADO EM RAMAL DE ALIMENTAÇÃO DE AR CONDICIONADO COM CONDENSADORA INDIVIDUAL  FORNECIMENTO E INSTALAÇÃO. AF_12/2015</t>
  </si>
  <si>
    <t>TUBO EM COBRE FLEXÍVEL, DN 5/8", COM ISOLAMENTO, INSTALADO EM RAMAL DE ALIMENTAÇÃO DE AR CONDICIONADO COM CONDENSADORA INDIVIDUAL  FORNECIMENTO E INSTALAÇÃO. AF_12/2015</t>
  </si>
  <si>
    <t>16,27</t>
  </si>
  <si>
    <t>TUBO DE AÇO GALVANIZADO COM COSTURA, CLASSE MÉDIA, DN 100 (4"), CONEXÃO ROSQUEADA, INSTALADO EM REDE DE ALIMENTAÇÃO PARA HIDRANTE - FORNECIMENTO E INSTALAÇÃO. AF_10/2020</t>
  </si>
  <si>
    <t>11,62</t>
  </si>
  <si>
    <t>7,07</t>
  </si>
  <si>
    <t>9,49</t>
  </si>
  <si>
    <t>17,83</t>
  </si>
  <si>
    <t>CURVA CURTA 90 GRAUS, PVC, SERIE NORMAL, ESGOTO PREDIAL, DN 40 MM, JUNTA SOLDÁVEL, FORNECIDO E INSTALADO EM RAMAL DE DESCARGA OU RAMAL DE ESGOTO SANITÁRIO. AF_12/2014</t>
  </si>
  <si>
    <t>JOELHO 45 GRAUS, PVC, SERIE NORMAL, ESGOTO PREDIAL, DN 50 MM, JUNTA ELÁSTICA, FORNECIDO E INSTALADO EM RAMAL DE DESCARGA OU RAMAL DE ESGOTO SANITÁRIO. AF_12/2014</t>
  </si>
  <si>
    <t>CURVA CURTA 90 GRAUS, PVC, SERIE NORMAL, ESGOTO PREDIAL, DN 50 MM, JUNTA ELÁSTICA, FORNECIDO E INSTALADO EM RAMAL DE DESCARGA OU RAMAL DE ESGOTO SANITÁRIO. AF_12/2014</t>
  </si>
  <si>
    <t>CURVA CURTA 90 GRAUS, PVC, SERIE NORMAL, ESGOTO PREDIAL, DN 75 MM, JUNTA ELÁSTICA, FORNECIDO E INSTALADO EM RAMAL DE DESCARGA OU RAMAL DE ESGOTO SANITÁRIO. AF_12/2014</t>
  </si>
  <si>
    <t>JOELHO 90 GRAUS, PVC, SERIE NORMAL, ESGOTO PREDIAL, DN 100 MM, JUNTA ELÁSTICA, FORNECIDO E INSTALADO EM RAMAL DE DESCARGA OU RAMAL DE ESGOTO SANITÁRIO. AF_12/2014</t>
  </si>
  <si>
    <t>CURVA CURTA 90 GRAUS, PVC, SERIE NORMAL, ESGOTO PREDIAL, DN 100 MM, JUNTA ELÁSTICA, FORNECIDO E INSTALADO EM RAMAL DE DESCARGA OU RAMAL DE ESGOTO SANITÁRIO. AF_12/2014</t>
  </si>
  <si>
    <t>CURVA LONGA 90 GRAUS, PVC, SERIE NORMAL, ESGOTO PREDIAL, DN 100 MM, JUNTA ELÁSTICA, FORNECIDO E INSTALADO EM RAMAL DE DESCARGA OU RAMAL DE ESGOTO SANITÁRIO. AF_12/2014</t>
  </si>
  <si>
    <t>LUVA SIMPLES, PVC, SERIE NORMAL, ESGOTO PREDIAL, DN 50 MM, JUNTA ELÁSTICA, FORNECIDO E INSTALADO EM RAMAL DE DESCARGA OU RAMAL DE ESGOTO SANITÁRIO. AF_12/2014</t>
  </si>
  <si>
    <t>LUVA SIMPLES, PVC, SERIE NORMAL, ESGOTO PREDIAL, DN 100 MM, JUNTA ELÁSTICA, FORNECIDO E INSTALADO EM RAMAL DE DESCARGA OU RAMAL DE ESGOTO SANITÁRIO. AF_12/2014</t>
  </si>
  <si>
    <t>JUNÇÃO SIMPLES, PVC, SERIE NORMAL, ESGOTO PREDIAL, DN 50 X 50 MM, JUNTA ELÁSTICA, FORNECIDO E INSTALADO EM RAMAL DE DESCARGA OU RAMAL DE ESGOTO SANITÁRIO. AF_12/2014</t>
  </si>
  <si>
    <t>JUNÇÃO SIMPLES, PVC, SERIE NORMAL, ESGOTO PREDIAL, DN 100 X 100 MM, JUNTA ELÁSTICA, FORNECIDO E INSTALADO EM RAMAL DE DESCARGA OU RAMAL DE ESGOTO SANITÁRIO. AF_12/2014</t>
  </si>
  <si>
    <t>JOELHO 90 GRAUS, PVC, SERIE NORMAL, ESGOTO PREDIAL, DN 50 MM, JUNTA ELÁSTICA, FORNECIDO E INSTALADO EM PRUMADA DE ESGOTO SANITÁRIO OU VENTILAÇÃO. AF_12/2014</t>
  </si>
  <si>
    <t>JOELHO 45 GRAUS, PVC, SERIE NORMAL, ESGOTO PREDIAL, DN 50 MM, JUNTA ELÁSTICA, FORNECIDO E INSTALADO EM PRUMADA DE ESGOTO SANITÁRIO OU VENTILAÇÃO. AF_12/2014</t>
  </si>
  <si>
    <t>CURVA CURTA 90 GRAUS, PVC, SERIE NORMAL, ESGOTO PREDIAL, DN 50 MM, JUNTA ELÁSTICA, FORNECIDO E INSTALADO EM PRUMADA DE ESGOTO SANITÁRIO OU VENTILAÇÃO. AF_12/2014</t>
  </si>
  <si>
    <t>CURVA LONGA 90 GRAUS, PVC, SERIE NORMAL, ESGOTO PREDIAL, DN 50 MM, JUNTA ELÁSTICA, FORNECIDO E INSTALADO EM PRUMADA DE ESGOTO SANITÁRIO OU VENTILAÇÃO. AF_12/2014</t>
  </si>
  <si>
    <t>JOELHO 90 GRAUS, PVC, SERIE NORMAL, ESGOTO PREDIAL, DN 100 MM, JUNTA ELÁSTICA, FORNECIDO E INSTALADO EM PRUMADA DE ESGOTO SANITÁRIO OU VENTILAÇÃO. AF_12/2014</t>
  </si>
  <si>
    <t>JOELHO 45 GRAUS, PVC, SERIE NORMAL, ESGOTO PREDIAL, DN 100 MM, JUNTA ELÁSTICA, FORNECIDO E INSTALADO EM PRUMADA DE ESGOTO SANITÁRIO OU VENTILAÇÃO. AF_12/2014</t>
  </si>
  <si>
    <t>TE, PVC, SERIE NORMAL, ESGOTO PREDIAL, DN 50 X 50 MM, JUNTA ELÁSTICA, FORNECIDO E INSTALADO EM PRUMADA DE ESGOTO SANITÁRIO OU VENTILAÇÃO. AF_12/2014</t>
  </si>
  <si>
    <t>JUNÇÃO SIMPLES, PVC, SERIE NORMAL, ESGOTO PREDIAL, DN 50 X 50 MM, JUNTA ELÁSTICA, FORNECIDO E INSTALADO EM PRUMADA DE ESGOTO SANITÁRIO OU VENTILAÇÃO. AF_12/2014</t>
  </si>
  <si>
    <t>18,84</t>
  </si>
  <si>
    <t>TÊ, EM FERRO GALVANIZADO, CONEXÃO ROSQUEADA, DN 65 (2 1/2"), INSTALADO EM REDE DE ALIMENTAÇÃO PARA HIDRANTE - FORNECIMENTO E INSTALAÇÃO. AF_10/2020</t>
  </si>
  <si>
    <t>NIPLE, EM FERRO GALVANIZADO, CONEXÃO ROSQUEADA, DN 65 (2 1/2"), INSTALADO EM REDE DE ALIMENTAÇÃO PARA SPRINKLER - FORNECIMENTO E INSTALAÇÃO. AF_10/2020</t>
  </si>
  <si>
    <t>13,97</t>
  </si>
  <si>
    <t>ADAPTADOR CURTO COM BOLSA E ROSCA PARA REGISTRO, PVC, SOLDÁVEL, DN  25 MM X 3/4 , INSTALADO EM RESERVAÇÃO DE ÁGUA DE EDIFICAÇÃO QUE POSSUA RESERVATÓRIO DE FIBRA/FIBROCIMENTO   FORNECIMENTO E INSTALAÇÃO. AF_06/2016</t>
  </si>
  <si>
    <t>ADAPTADOR CURTO COM BOLSA E ROSCA PARA REGISTRO, PVC, SOLDÁVEL, DN 32 MM X 1 , INSTALADO EM RESERVAÇÃO DE ÁGUA DE EDIFICAÇÃO QUE POSSUA RESERVATÓRIO DE FIBRA/FIBROCIMENTO   FORNECIMENTO E INSTALAÇÃO. AF_06/2016</t>
  </si>
  <si>
    <t>JOELHO 90 GRAUS, PVC, SOLDÁVEL, DN 50 MM INSTALADO EM RESERVAÇÃO DE ÁGUA DE EDIFICAÇÃO QUE POSSUA RESERVATÓRIO DE FIBRA/FIBROCIMENTO   FORNECIMENTO E INSTALAÇÃO. AF_06/2016</t>
  </si>
  <si>
    <t>ADAPTADOR COM FLANGE E ANEL DE VEDAÇÃO, PVC, SOLDÁVEL, DN 50 MM X 1 1/2 , INSTALADO EM RESERVAÇÃO DE ÁGUA DE EDIFICAÇÃO QUE POSSUA RESERVATÓRIO DE FIBRA/FIBROCIMENTO   FORNECIMENTO E INSTALAÇÃO. AF_06/2016</t>
  </si>
  <si>
    <t>CONECTOR MACHO, PPR, 25 X 1/2'', CLASSE PN 25, INSTALADO EM RAMAL OU SUB-RAMAL DE ÁGUA   FORNECIMENTO E INSTALAÇÃO . AF_06/2015</t>
  </si>
  <si>
    <t>JOELHO 90 GRAUS, PPR, DN 25 MM, CLASSE PN 25,  INSTALADO EM RESERVAÇÃO DE ÁGUA DE EDIFICAÇÃO QUE POSSUA RESERVATÓRIO DE FIBRA/FIBROCIMENTO  FORNECIMENTO E INSTALAÇÃO. AF_06/2016</t>
  </si>
  <si>
    <t>TÊ MISTURADOR, PPR, DN 25 MM, CLASSE PN 25,  INSTALADO EM RESERVAÇÃO DE ÁGUA DE EDIFICAÇÃO QUE POSSUA RESERVATÓRIO DE FIBRA/FIBROCIMENTO  FORNECIMENTO E INSTALAÇÃO. AF_06/2016</t>
  </si>
  <si>
    <t>CURVA 90 GRAUS, EM AÇO, CONEXÃO SOLDADA, DN 65 (2 1/2"), INSTALADO EM PRUMADAS - FORNECIMENTO E INSTALAÇÃO. AF_10/2020</t>
  </si>
  <si>
    <t>18,75</t>
  </si>
  <si>
    <t>CURVA 90 GRAUS, EM AÇO, CONEXÃO SOLDADA, DN 20 (3/4"), INSTALADO EM RAMAIS E SUB-RAMAIS DE GÁS - FORNECIMENTO E INSTALAÇÃO. AF_10/2020</t>
  </si>
  <si>
    <t>CURVA 90 GRAUS, EM AÇO, CONEXÃO SOLDADA, DN 25 (1"), INSTALADO EM RAMAIS E SUB-RAMAIS DE GÁS - FORNECIMENTO E INSTALAÇÃO. AF_10/2020</t>
  </si>
  <si>
    <t>CAIXA SIFONADA, PVC, DN 150 X 185 X 75 MM, JUNTA ELÁSTICA, FORNECIDA E INSTALADA EM RAMAL DE DESCARGA OU EM RAMAL DE ESGOTO SANITÁRIO. AF_12/2014</t>
  </si>
  <si>
    <t>TANQUE DE LOUÇA BRANCA COM COLUNA, 30L OU EQUIVALENTE - FORNECIMENTO E INSTALAÇÃO. AF_01/2020</t>
  </si>
  <si>
    <t>VÁLVULA EM PLÁSTICO 1 PARA PIA, TANQUE OU LAVATÓRIO, COM OU SEM LADRÃO - FORNECIMENTO E INSTALAÇÃO. AF_01/2020</t>
  </si>
  <si>
    <t>SIFÃO DO TIPO GARRAFA/COPO EM PVC 1.1/4  X 1.1/2 - FORNECIMENTO E INSTALAÇÃO. AF_01/2020</t>
  </si>
  <si>
    <t>SIFÃO DO TIPO FLEXÍVEL EM PVC 1  X 1.1/2  - FORNECIMENTO E INSTALAÇÃO. AF_01/2020</t>
  </si>
  <si>
    <t>ENGATE FLEXÍVEL EM PLÁSTICO BRANCO, 1/2 X 30CM - FORNECIMENTO E INSTALAÇÃO. AF_01/2020</t>
  </si>
  <si>
    <t>ENGATE FLEXÍVEL EM INOX, 1/2  X 30CM - FORNECIMENTO E INSTALAÇÃO. AF_01/2020</t>
  </si>
  <si>
    <t>VASO SANITÁRIO SIFONADO COM CAIXA ACOPLADA LOUÇA BRANCA - FORNECIMENTO E INSTALAÇÃO. AF_01/2020</t>
  </si>
  <si>
    <t>LAVATÓRIO LOUÇA BRANCA SUSPENSO, 29,5 X 39CM OU EQUIVALENTE, PADRÃO POPULAR - FORNECIMENTO E INSTALAÇÃO. AF_01/2020</t>
  </si>
  <si>
    <t>TORNEIRA CROMADA TUBO MÓVEL, DE MESA, 1/2 OU 3/4, PARA PIA DE COZINHA, PADRÃO ALTO - FORNECIMENTO E INSTALAÇÃO. AF_01/2020</t>
  </si>
  <si>
    <t>TORNEIRA CROMADA TUBO MÓVEL, DE PAREDE, 1/2 OU 3/4, PARA PIA DE COZINHA, PADRÃO MÉDIO - FORNECIMENTO E INSTALAÇÃO. AF_01/2020</t>
  </si>
  <si>
    <t>TORNEIRA CROMADA DE MESA, 1/2 OU 3/4, PARA LAVATÓRIO, PADRÃO MÉDIO - FORNECIMENTO E INSTALAÇÃO. AF_01/2020</t>
  </si>
  <si>
    <t>CUBA DE EMBUTIR DE AÇO INOXIDÁVEL MÉDIA, INCLUSO VÁLVULA TIPO AMERICANA E SIFÃO TIPO GARRAFA EM METAL CROMADO - FORNECIMENTO E INSTALAÇÃO. AF_01/2020</t>
  </si>
  <si>
    <t>VASO SANITARIO SIFONADO CONVENCIONAL PARA PCD SEM FURO FRONTAL COM  LOUÇA BRANCA SEM ASSENTO -  FORNECIMENTO E INSTALAÇÃO. AF_01/2020</t>
  </si>
  <si>
    <t>PAPELEIRA DE PAREDE EM METAL CROMADO SEM TAMPA, INCLUSO FIXAÇÃO. AF_01/2020</t>
  </si>
  <si>
    <t>SABONETEIRA DE PAREDE EM METAL CROMADO, INCLUSO FIXAÇÃO. AF_01/2020</t>
  </si>
  <si>
    <t>ASSENTO SANITÁRIO CONVENCIONAL - FORNECIMENTO E INSTALACAO. AF_01/2020</t>
  </si>
  <si>
    <t>BARRA DE APOIO RETA, EM ACO INOX POLIDO, COMPRIMENTO 60CM, FIXADA NA PAREDE - FORNECIMENTO E INSTALAÇÃO. AF_01/2020</t>
  </si>
  <si>
    <t>BARRA DE APOIO RETA, EM ACO INOX POLIDO, COMPRIMENTO 80 CM,  FIXADA NA PAREDE - FORNECIMENTO E INSTALAÇÃO. AF_01/2020</t>
  </si>
  <si>
    <t>CAIXA DE INSPEÇÃO PARA ATERRAMENTO, CIRCULAR, EM POLIETILENO, DIÂMETRO INTERNO = 0,3 M. AF_12/2020</t>
  </si>
  <si>
    <t>FIXAÇÃO DE TUBOS HORIZONTAIS DE PVC, CPVC OU COBRE DIÂMETROS MAIORES QUE 40 MM E MENORES OU IGUAIS A 75 MM COM ABRAÇADEIRA METÁLICA RÍGIDA TIPO D 1 1/2, FIXADA DIRETAMENTE NA LAJE. AF_05/2015</t>
  </si>
  <si>
    <t>SUPORTE PARA DUTO EM CHAPA GALVANIZADA BITOLA 26, ESPAÇADO A CADA 1 M, EM PERFILADO DE SEÇÃO 38X76 MM, POR ÁREA DE DUTO FIXADO. AF_07/2017</t>
  </si>
  <si>
    <t>SUPORTE PARA DUTO EM CHAPA GALVANIZADA BITOLA 24, ESPAÇADO A CADA 1 M, EM PERFILADO DE SEÇÃO 38X76 MM, POR ÁREA DE DUTO FIXADO. AF_07/2017</t>
  </si>
  <si>
    <t>SUPORTE PARA DUTO EM CHAPA GALVANIZADA BITOLA 22, ESPAÇADO A CADA 1 M, EM PERFILADO DE SEÇÃO 38X76 MM, POR ÁREA DE DUTO FIXADO. AF_07/2017</t>
  </si>
  <si>
    <t>BOMBA CENTRÍFUGA, TRIFÁSICA, 1,5 CV OU 1,48 HP, HM 10 A 24 M, Q 6,1 A 21,9 M3/H - FORNECIMENTO E INSTALAÇÃO. AF_12/2020</t>
  </si>
  <si>
    <t>9,58</t>
  </si>
  <si>
    <t>11,23</t>
  </si>
  <si>
    <t>24,61</t>
  </si>
  <si>
    <t>ESCAVAÇÃO MANUAL DE VALA COM PROFUNDIDADE MENOR OU IGUAL A 1,30 M. AF_02/2021</t>
  </si>
  <si>
    <t>5,09</t>
  </si>
  <si>
    <t>REATERRO MANUAL DE VALAS COM COMPACTAÇÃO MECANIZADA. AF_04/2016</t>
  </si>
  <si>
    <t>ALVENARIA DE BLOCOS DE CONCRETO ESTRUTURAL 14X19X29 CM, (ESPESSURA 14 CM), FBK = 4,5 MPA, PARA PAREDES COM ÁREA LÍQUIDA MENOR QUE 6M², SEM VÃOS, UTILIZANDO COLHER DE PEDREIRO. AF_12/2014</t>
  </si>
  <si>
    <t>14,43</t>
  </si>
  <si>
    <t>APLICAÇÃO MANUAL DE PINTURA COM TINTA TEXTURIZADA ACRÍLICA EM SUPERFÍCIES EXTERNAS DE SACADA DE EDIFÍCIOS DE MÚLTIPLOS PAVIMENTOS, UMA COR. AF_06/2014</t>
  </si>
  <si>
    <t>APLICAÇÃO MANUAL DE PINTURA COM TINTA TEXTURIZADA ACRÍLICA EM PAREDES EXTERNAS DE CASAS, UMA COR. AF_06/2014</t>
  </si>
  <si>
    <t>APLICAÇÃO DE FUNDO SELADOR ACRÍLICO EM TETO, UMA DEMÃO. AF_06/2014</t>
  </si>
  <si>
    <t>APLICAÇÃO DE FUNDO SELADOR ACRÍLICO EM PAREDES, UMA DEMÃO. AF_06/2014</t>
  </si>
  <si>
    <t>APLICAÇÃO MANUAL DE PINTURA COM TINTA LÁTEX ACRÍLICA EM TETO, DUAS DEMÃOS. AF_06/2014</t>
  </si>
  <si>
    <t>APLICAÇÃO MANUAL DE PINTURA COM TINTA LÁTEX ACRÍLICA EM PAREDES, DUAS DEMÃOS. AF_06/2014</t>
  </si>
  <si>
    <t>APLICAÇÃO E LIXAMENTO DE MASSA LÁTEX EM TETO, DUAS DEMÃOS. AF_06/2014</t>
  </si>
  <si>
    <t>APLICAÇÃO E LIXAMENTO DE MASSA LÁTEX EM PAREDES, DUAS DEMÃOS. AF_06/2014</t>
  </si>
  <si>
    <t>PINTURA COM TINTA ALQUÍDICA DE FUNDO E ACABAMENTO (ESMALTE SINTÉTICO GRAFITE) PULVERIZADA SOBRE SUPERFÍCIES METÁLICAS (EXCETO PERFIL) EXECUTADO EM OBRA (POR DEMÃO). AF_01/2020_P</t>
  </si>
  <si>
    <t>PINTURA DE PISO COM TINTA EPÓXI, APLICAÇÃO MANUAL, 2 DEMÃOS, INCLUSO PRIMER EPÓXI. AF_05/2021</t>
  </si>
  <si>
    <t>PINTURA DE MEIO-FIO COM TINTA BRANCA A BASE DE CAL (CAIAÇÃO). AF_05/2021</t>
  </si>
  <si>
    <t>REVESTIMENTO CERÂMICO PARA PISO COM PLACAS TIPO PORCELANATO DE DIMENSÕES 45X45 CM APLICADA EM AMBIENTES DE ÁREA MAIOR QUE 10 M². AF_06/2014</t>
  </si>
  <si>
    <t>REVESTIMENTO CERÂMICO PARA PISO COM PLACAS TIPO PORCELANATO DE DIMENSÕES 60X60 CM APLICADA EM AMBIENTES DE ÁREA MAIOR QUE 10 M². AF_06/2014</t>
  </si>
  <si>
    <t>PISO EM GRANITO APLICADO EM AMBIENTES INTERNOS. AF_09/2020</t>
  </si>
  <si>
    <t>PISO ELEVADO COM ESTRUTURA EM AÇO, COMPOSTO POR PEDESTAIS E LONGARINAS. AF_09/2020</t>
  </si>
  <si>
    <t>SOLEIRA EM GRANITO, LARGURA 15 CM, ESPESSURA 2,0 CM. AF_09/2020</t>
  </si>
  <si>
    <t>RODAPÉ CERÂMICO DE 7CM DE ALTURA COM PLACAS TIPO ESMALTADA EXTRA  DE DIMENSÕES 35X35CM. AF_06/2014</t>
  </si>
  <si>
    <t>EXECUÇÃO DE PASSEIO (CALÇADA) OU PISO DE CONCRETO COM CONCRETO MOLDADO IN LOCO, FEITO EM OBRA, ACABAMENTO CONVENCIONAL, ESPESSURA 6 CM, ARMADO. AF_07/2016</t>
  </si>
  <si>
    <t>CHAPISCO APLICADO EM ALVENARIAS E ESTRUTURAS DE CONCRETO INTERNAS, COM COLHER DE PEDREIRO.  ARGAMASSA TRAÇO 1:3 COM PREPARO EM BETONEIRA 400L. AF_06/2014</t>
  </si>
  <si>
    <t>CHAPISCO APLICADO EM ALVENARIA (SEM PRESENÇA DE VÃOS) E ESTRUTURAS DE CONCRETO DE FACHADA, COM ROLO PARA TEXTURA ACRÍLICA.  ARGAMASSA INDUSTRIALIZADA COM PREPARO MANUAL. AF_06/2014</t>
  </si>
  <si>
    <t>MASSA ÚNICA, PARA RECEBIMENTO DE PINTURA, EM ARGAMASSA TRAÇO 1:2:8, PREPARO MANUAL, APLICADA MANUALMENTE EM FACES INTERNAS DE PAREDES, ESPESSURA DE 20MM, COM EXECUÇÃO DE TALISCAS. AF_06/2014</t>
  </si>
  <si>
    <t>EMBOÇO, PARA RECEBIMENTO DE CERÂMICA, EM ARGAMASSA TRAÇO 1:2:8, PREPARO MANUAL, APLICADO MANUALMENTE EM FACES INTERNAS DE PAREDES, PARA AMBIENTE COM ÁREA  ENTRE 5M2 E 10M2, ESPESSURA DE 20MM, COM EXECUÇÃO DE TALISCAS. AF_06/2014</t>
  </si>
  <si>
    <t>FORRO EM DRYWALL, PARA AMBIENTES COMERCIAIS, INCLUSIVE ESTRUTURA DE FIXAÇÃO. AF_05/2017_P</t>
  </si>
  <si>
    <t>ARGAMASSA TRAÇO 1:6 (EM VOLUME DE CIMENTO E AREIA MÉDIA ÚMIDA) COM ADIÇÃO DE PLASTIFICANTE PARA EMBOÇO/MASSA ÚNICA/ASSENTAMENTO DE ALVENARIA DE VEDAÇÃO, PREPARO MECÂNICO COM BETONEIRA 400 L. AF_08/2019</t>
  </si>
  <si>
    <t>ARGAMASSA TRAÇO 1:3 (EM VOLUME DE CIMENTO E AREIA MÉDIA ÚMIDA) PARA CONTRAPISO, PREPARO MECÂNICO COM BETONEIRA 400 L. AF_08/2019</t>
  </si>
  <si>
    <t>ARGAMASSA TRAÇO 1:4 (EM VOLUME DE CIMENTO E AREIA GROSSA ÚMIDA) PARA CHAPISCO CONVENCIONAL, PREPARO MECÂNICO COM BETONEIRA 400 L. AF_08/2019</t>
  </si>
  <si>
    <t>ARGAMASSA TRAÇO 1:2:8 (EM VOLUME DE CIMENTO, CAL E AREIA MÉDIA ÚMIDA) PARA EMBOÇO/MASSA ÚNICA/ASSENTAMENTO DE ALVENARIA DE VEDAÇÃO, PREPARO MECÂNICO COM MISTURADOR DE EIXO HORIZONTAL DE 300 KG. AF_08/2019</t>
  </si>
  <si>
    <t>ARGAMASSA TRAÇO 1:2:8 (EM VOLUME DE CIMENTO, CAL E AREIA MÉDIA ÚMIDA) PARA EMBOÇO/MASSA ÚNICA/ASSENTAMENTO DE ALVENARIA DE VEDAÇÃO, PREPARO MANUAL. AF_08/2019</t>
  </si>
  <si>
    <t>ARGAMASSA TRAÇO 1:3 (EM VOLUME DE CIMENTO E AREIA MÉDIA ÚMIDA), PREPARO MANUAL. AF_08/2019</t>
  </si>
  <si>
    <t>ARGAMASSA TRAÇO 1:4 (CIMENTO E AREIA MÉDIA), PREPARO MECÂNICO COM BETONEIRA 400 L. AF_08/2014</t>
  </si>
  <si>
    <t>0,33</t>
  </si>
  <si>
    <t>COLOCAÇÃO DE TELA EM ANDAIME FACHADEIRO. AF_11/2017</t>
  </si>
  <si>
    <t>MONTAGEM E DESMONTAGEM DE ANDAIME TUBULAR TIPO TORRE (EXCLUSIVE ANDAIME E LIMPEZA). AF_11/2017</t>
  </si>
  <si>
    <t>15,27</t>
  </si>
  <si>
    <t>DEMOLIÇÃO DE PAVIMENTO INTERTRAVADO, DE FORMA MANUAL, COM REAPROVEITAMENTO. AF_12/2017</t>
  </si>
  <si>
    <t>15,70</t>
  </si>
  <si>
    <t>LOCACAO CONVENCIONAL DE OBRA, UTILIZANDO GABARITO DE TÁBUAS CORRIDAS PONTALETADAS A CADA 2,00M -  2 UTILIZAÇÕES. AF_10/2018</t>
  </si>
  <si>
    <t>0,54</t>
  </si>
  <si>
    <t>AJUDANTE DE PEDREIRO COM ENCARGOS COMPLEMENTARES</t>
  </si>
  <si>
    <t>16,56</t>
  </si>
  <si>
    <t>10,63</t>
  </si>
  <si>
    <t>DESENHISTA DETALHISTA COM ENCARGOS COMPLEMENTARES</t>
  </si>
  <si>
    <t>32,23</t>
  </si>
  <si>
    <t>41,51</t>
  </si>
  <si>
    <t>TÉCNICO EM SEGURANÇA DO TRABALHO COM ENCARGOS COMPLEMENTARES</t>
  </si>
  <si>
    <t>AS COMPOSIÇÕES DE CUSTO SÃO SOMENTE AQUELAS QUE NÃO CONSTAM NA TABELA SINAPI, MAS COM OS CUSTOS UNITÁRIOS DO SINAPI, QUANDO HOUVER.</t>
  </si>
  <si>
    <t>RUA PADRE HUMBERTO PIETROGRANDE, 3509, BAIRRO SÃO RAIMUNDO, MARGEM DO RIO POTY - TERESINA - PIAUÍ</t>
  </si>
  <si>
    <t>79480 - ESCAVACAO MECANICA CAMPO ABERTO EM SOLO EXCETO ROCHA ATE 2,00M PROFUNDIDADE (M3)</t>
  </si>
  <si>
    <t>COMPOSIÇÃO</t>
  </si>
  <si>
    <t xml:space="preserve">TRATOR DE ESTEIRAS, POTÊNCIA 100 HP, PESO OPERACIONAL 9,4 T, COM LÂMINA 2,19 M3 - CHP DIURNO. </t>
  </si>
  <si>
    <t>72895 - CARGA, MANOBRAS E DESCARGA DE MATERIAIS DIVERSOS, COM CAMINHAO BASCULANTE 6M3 (CARGA E DESCARGA MANUAIS) (M3)</t>
  </si>
  <si>
    <t xml:space="preserve">CAMINHÃO BASCULANTE 6 M3, PESO BRUTO TOTAL 16.000 KG, CARGA ÚTIL MÁXIMA 13.071 KG, DISTÂNCIA ENTRE EIXOS 4,80 M, POTÊNCIA 230 CV INCLUSIVE CAÇAMBA METÁLICA - CHP DIURNO. </t>
  </si>
  <si>
    <t>83344 - ESPALHAMENTO DE MATERIAL EM BOTA FORA, COM UTILIZACAO DE TRATOR DE ESTEIRAS DE 165 HP (M3)</t>
  </si>
  <si>
    <t xml:space="preserve">TRATOR DE ESTEIRAS, POTÊNCIA 170 HP, PESO OPERACIONAL 19 T, CAÇAMBA 5,2 M3 - CHP DIURNO. </t>
  </si>
  <si>
    <t xml:space="preserve">94097 - PREPARO DE FUNDO DE VALA COM LARGURA MENOR QUE 1,5 M, EM LOCAL COM NÍVEL BAIXO DE INTERFERÊNCIA. </t>
  </si>
  <si>
    <t xml:space="preserve">COMPACTADOR DE SOLOS DE PERCUSSÃO (SOQUETE) COM MOTOR A GASOLINA 4 TEMPOS, POTÊNCIA 4 CV - CHP DIURNO. </t>
  </si>
  <si>
    <t xml:space="preserve">COMPACTADOR DE SOLOS DE PERCUSSÃO (SOQUETE) COM MOTOR A GASOLINA 4 TEMPOS, POTÊNCIA 4 CV - CHI DIURNO. </t>
  </si>
  <si>
    <t>83534 - LASTRO DE CONCRETO, ESPESSURA (5CM), PREPARO MECANICO, INCLUSO ADITIVO IMPERMEABILIZANTE (M3)</t>
  </si>
  <si>
    <t>INSUMO</t>
  </si>
  <si>
    <t xml:space="preserve">CONCRETO MAGRO PARA LASTRO, TRAÇO 1:4,5:4,5 (CIMENTO/ AREIA MÉDIA/ BRITA 1)  - PREPARO MECÂNICO COM BETONEIRA 400 L. </t>
  </si>
  <si>
    <t>COMP-2 - FORMA TABUA P/CONCRETO EM FUNDAÇÃO S/REAPROVEITAMENTO (M2)</t>
  </si>
  <si>
    <t>PECA DE MADEIRA 3A QUALIDADE 2,5 X 10CM NAO APARELHADA</t>
  </si>
  <si>
    <t>TABUA MADEIRA 2A QUALIDADE 2,5 X 30,0CM (1 X 12") NAO APARELHADA</t>
  </si>
  <si>
    <t>74157/004 - LANCAMENTO/APLICACAO MANUAL DE CONCRETO EM FUNDACOES (M3)</t>
  </si>
  <si>
    <t xml:space="preserve">VIBRADOR DE IMERSÃO, DIÂMETRO DE PONTEIRA 45MM, MOTOR ELÉTRICO TRIFÁSICO POTÊNCIA DE 2 CV - CHP DIURNO. </t>
  </si>
  <si>
    <t>TABUA MADEIRA 2A QUALIDADE 2,5 X 20,0CM (1 X 8") NAO APARELHADA</t>
  </si>
  <si>
    <t xml:space="preserve">FABRICAÇÃO DE ESCORAS DO TIPO PONTALETE, EM MADEIRA. </t>
  </si>
  <si>
    <t xml:space="preserve">VIBRADOR DE IMERSÃO, DIÂMETRO DE PONTEIRA 45MM, MOTOR ELÉTRICO TRIFÁSICO POTÊNCIA DE 2 CV - CHI DIURNO. </t>
  </si>
  <si>
    <t>COMP-4 - CONTRAMARCO DE ALUMÍNIO, FIXAÇÃO COM PARAFUSO (M)</t>
  </si>
  <si>
    <t xml:space="preserve">92720 - CONCRETAGEM DE PILARES, FCK = 30 MPA, COM USO DE BOMBA EM EDIFICAÇÃO COM SEÇÃO MÉDIA DE PILARES MENOR OU IGUAL A 0,25 M² - LANÇAMENTO, ADENSAMENTO E ACABAMENTO. </t>
  </si>
  <si>
    <t xml:space="preserve">92725 - CONCRETAGEM DE VIGAS E LAJES, FCK=30 MPA, PARA LAJES MACIÇAS OU NERVURADAS COM USO DE BOMBA EM EDIFICAÇÃO COM ÁREA MÉDIA DE LAJES MENOR OU IGUAL A 20 M² - LANÇAMENTO, ADENSAMENTO E ACABAMENTO. </t>
  </si>
  <si>
    <t>85662 - ARMACAO EM TELA DE ACO SOLDADA NERVURADA Q-92, ACO CA-60, 4,2MM, MALHA15X15CM PARA LAJE TRELIÇADA, COMO ARMAÇÃO NEGATIVA. (M2)</t>
  </si>
  <si>
    <t>ARAME RECOZIDO 18 BWG, 1,25 MM (0,01 KG/M)</t>
  </si>
  <si>
    <t>TELA DE ACO SOLDADA NERVURADA CA-60, Q-92, (1,48 KG/M2), DIAMETRO DO FIO = 4,2 MM, LARGURA =  2,45 X 60 M DE COMPRIMENTO, ESPACAMENTO DA MALHA = 15  X 15 CM</t>
  </si>
  <si>
    <t xml:space="preserve">95938 - MONTAGEM E DESMONTAGEM DE FÔRMA PARA ESCADAS, COM 2 LANCES, EM MADEIRA SERRADA, 2 UTILIZAÇÕES. </t>
  </si>
  <si>
    <t xml:space="preserve">FABRICAÇÃO DE FÔRMA PARA ESCADAS, COM 2 LANCES, EM MADEIRA SERRADA, E=25 MM. </t>
  </si>
  <si>
    <t>ESTRUTURA METÁLICA P/ BRISES, EM PERFIS U DOBRADO DE CHAPA UDC 100X50X3 MM (4.50 KG/M) COMPOSTA DE MONTANTES VERTICAIS CONSTITUÍDOS POR 02 PERFIS UDC SOLDADOS ESPAÇADOS DE 1,40M, 02 PERFIS UDC SIMPLES DISTANCIADOS 1,70M, DENSIDADE DE UDC ATÉ 40KG/M2 (M2)</t>
  </si>
  <si>
    <t>DISCO DE DESBASTE 7", PARA FERRO</t>
  </si>
  <si>
    <t>PERFIL AÇO, U DOBRADO DE CHAPA - UDC SIMPLES - 100 X 50 X 3 MM (4.48 KG/M)</t>
  </si>
  <si>
    <t>COTAÇÃO</t>
  </si>
  <si>
    <t>BRISE METÁLICO FIXO E LINEAR EM CHAPA MICROPERFURADA ALUMÍNIO PRÉ-PINTADA. FORNECIMENTO E INSTALAÇÃO. (M²)</t>
  </si>
  <si>
    <t>Brise metálico de alumínio, ref. B57, branco nieve 7000, da Hunter Douglas ou similar (material e mão de obra)</t>
  </si>
  <si>
    <t>91332_1</t>
  </si>
  <si>
    <t xml:space="preserve">PORTA DE MADEIRA FRISADA, SEMI-OCA (LEVE OU MÉDIA), 80X210CM, ESPESSURA DE 3,5CM, INCLUSO DOBRADIÇAS - FORNECIMENTO E INSTALAÇÃO. </t>
  </si>
  <si>
    <t xml:space="preserve">FECHADURA DE EMBUTIR PARA PORTAS INTERNAS, COMPLETA, ACABAMENTO PADRÃO MÉDIO, COM EXECUÇÃO DE FURO - FORNECIMENTO E INSTALAÇÃO. </t>
  </si>
  <si>
    <t>91332_2</t>
  </si>
  <si>
    <t>FORNECIMENTO E INSTALAÇÃO DE FACHADA EM PELE DE VIDRO, EM VIDRO LAMINADO 3+3 REFLETIVO</t>
  </si>
  <si>
    <t>Fornecimento e instalação de fachada em pele de vidro, em vidro laminado 3+3 refletivo</t>
  </si>
  <si>
    <t>71623 - CHAPIM DE CONCRETO APARENTE COM ACABAMENTO DESEMPENADO, FORMA DE COMPENSADO PLASTIFICADO (MADEIRIT) DE 14 X 10 CM, FUNDIDO NO LOCAL. (M)</t>
  </si>
  <si>
    <t>CHAPA DE MADEIRA COMPENSADA PLASTIFICADA PARA FORMA DE CONCRETO, DE 2,20 X 1,10 M, E = 10 MM</t>
  </si>
  <si>
    <t>TABUA MADEIRA 3A QUALIDADE 2,5 X 23,0CM (1 X 9") NAO APARELHADA</t>
  </si>
  <si>
    <t xml:space="preserve">CONCRETO FCK = 15MPA, TRAÇO 1:3,4:3,5 (CIMENTO/ AREIA MÉDIA/ BRITA 1)  - PREPARO MECÂNICO COM BETONEIRA 600 L. </t>
  </si>
  <si>
    <t>73882/001 - CALHA EM CONCRETO SIMPLES, EM MEIA CANA, DIAMETRO 400 MM (M)</t>
  </si>
  <si>
    <t>CALHA/CANALETA DE CONCRETO SIMPLES, TIPO MEIA CANA, D= 40 CM, PARA AGUA PLUVIAL</t>
  </si>
  <si>
    <t>10078 - FORNECIMENTO E INSTALAÇÃO DE FACHADA VENTILADA EM PLACAS DE GRÊS PORCELÂNICO EXTRUDADO (E=16MM), FIXADO COM SUBESTRUTURA DE ALUMÍNIO, DA TEMPIO, REF.: GRIS GR02-02 (M2)</t>
  </si>
  <si>
    <t>FORNECIMENTO E INSTALAÇÃO DE FACHADA VENTILADA EM PLACAS DE GRÊS PORCELÂNICO EXTRUDADO (E=16MM), FIXADO COM SUBESTRUTURA DE ALUMÍNIO, DA TEMPIO, REF.: GRIS GR02-02</t>
  </si>
  <si>
    <t>120173 - REVESTIMENTO CERÂMIC0 29,5X29,5CM COM EFEITO 3D COM COLA PAREDES SOBRE EMBOCO (CONFORME ESPECIFICAÇÃO DE PROJETO) (M2)</t>
  </si>
  <si>
    <t>CERAMICA 29,5X29,5CM PORTOBELLO CARGA PESADA</t>
  </si>
  <si>
    <t>ARGAMASSA PRONTA PARA REJUNTAMENTO CERAMICO(0,45KG/M2)</t>
  </si>
  <si>
    <t>ARGAMASSA COLANTE TIPO ACIII E</t>
  </si>
  <si>
    <t>8854 - REVESTIMENTO COM PLACA MDF 6MM REVESTIDO COM LAMINADO MELAMINICO E FITA DE BORDO - ACABAMENTO: LINHO (M2)</t>
  </si>
  <si>
    <t>FITA ACABAMENTO BORDO, EM PVC, COR BRANCA, E=19MM</t>
  </si>
  <si>
    <t>7223 - FORNECIMENTO E INSTALAÇÃO DE CARPETE BERBER POINT 920 DA BEAULIEU E=7MM (M²)</t>
  </si>
  <si>
    <t>FORNECIMENTO E INSTALAÇÃO DE CARPETE BERBER POINT 920 DA BEAULIEU E=7MM</t>
  </si>
  <si>
    <t>72961 - REGULARIZACAO E COMPACTACAO DE SUBLEITO ATE 20 CM DE ESPESSURA (M2)</t>
  </si>
  <si>
    <t xml:space="preserve">CAMINHÃO PIPA 10.000 L TRUCADO, PESO BRUTO TOTAL 23.000 KG, CARGA ÚTIL MÁXIMA 15.935 KG, DISTÂNCIA ENTRE EIXOS 4,8 M, POTÊNCIA 230 CV, INCLUSIVE TANQUE DE AÇO PARA TRANSPORTE DE ÁGUA - CHP DIURNO. </t>
  </si>
  <si>
    <t xml:space="preserve">CAMINHÃO PIPA 10.000 L TRUCADO, PESO BRUTO TOTAL 23.000 KG, CARGA ÚTIL MÁXIMA 15.935 KG, DISTÂNCIA ENTRE EIXOS 4,8 M, POTÊNCIA 230 CV, INCLUSIVE TANQUE DE AÇO PARA TRANSPORTE DE ÁGUA - CHI DIURNO. </t>
  </si>
  <si>
    <t xml:space="preserve">MOTONIVELADORA POTÊNCIA BÁSICA LÍQUIDA (PRIMEIRA MARCHA) 125 HP, PESO BRUTO 13032 KG, LARGURA DA LÂMINA DE 3,7 M - CHP DIURNO. </t>
  </si>
  <si>
    <t xml:space="preserve">MOTONIVELADORA POTÊNCIA BÁSICA LÍQUIDA (PRIMEIRA MARCHA) 125 HP, PESO BRUTO 13032 KG, LARGURA DA LÂMINA DE 3,7 M - CHI DIURNO. </t>
  </si>
  <si>
    <t xml:space="preserve">ROLO COMPACTADOR PE DE CARNEIRO VIBRATORIO, POTENCIA 125 HP, PESO OPERACIONAL SEM/COM LASTRO 11,95 / 13,30 T, IMPACTO DINAMICO 38,5 / 22,5 T, LARGURA DE TRABALHO 2,15 M - CHP DIURNO. </t>
  </si>
  <si>
    <t xml:space="preserve">TRATOR DE PNEUS COM POTÊNCIA DE 85 CV, TRAÇÃO 4X4, COM GRADE DE DISCOS ACOPLADA - CHP DIURNO. </t>
  </si>
  <si>
    <t xml:space="preserve">TRATOR DE PNEUS COM POTÊNCIA DE 85 CV, TRAÇÃO 4X4, COM GRADE DE DISCOS ACOPLADA - CHI DIURNO. </t>
  </si>
  <si>
    <t>C1847 - PISO DE CONCRETO FCK=13,5MPA ESP=7 CM, INCL. PREPARO DE CAIXA, MOLDADO "IN LOCO", ESTAMPADO COM DESENHO TIPO ASSENTAMENTO ROMANO, COR CONCRETO NATURAL PARA AS CALÇADAS INTERNAS E EXTERNAS. (M2)</t>
  </si>
  <si>
    <t>RIPA DE MADEIRA NAO APARELHADA *1,5 X 5* CM, MACARANDUBA, ANGELIM OU EQUIVALENTE DA REGIAO</t>
  </si>
  <si>
    <t xml:space="preserve">BETONEIRA CAPACIDADE NOMINAL DE 600 L, CAPACIDADE DE MISTURA 360 L, MOTOR ELÉTRICO TRIFÁSICO POTÊNCIA DE 4 CV, SEM CARREGADOR - CHP DIURNO. </t>
  </si>
  <si>
    <t>C3654 - ADAPTADOR PVC P/ REGISTRO 32MM (1") (UN)</t>
  </si>
  <si>
    <t>C3655 - ADAPTADOR PVC P/ REGISTRO 40MM (1 1/4") (UN)</t>
  </si>
  <si>
    <t>C3657 - ADAPTADOR PVC P/ REGISTRO 60MM (2") (UN)</t>
  </si>
  <si>
    <t>CAIXA SIFONADA, COM TAMPA CEGA, DE 250X230X75MM (UN)</t>
  </si>
  <si>
    <t>7752 - RALO HEMISFÉRICO EM FERRO FUNDIDO TIPO ABACAXI, DN=150MM (UN)</t>
  </si>
  <si>
    <t>89432_1 - LUVA DE CORRER, PVC, SOLDÁVEL, DN 40MM, INSTALADO EM RAMAL DE DISTRIBUIÇÃO DE ÁGUA FORNECIMENTO E INSTALAÇÃO. (UN)</t>
  </si>
  <si>
    <t xml:space="preserve">90375_1 - BUCHA DE REDUÇÃO, PVC, SOLDÁVEL, DN 32 X 25 MM, INSTALADO EM RAMAL OU SUB-RAMAL DE ÁGUA - FORNECIMENTO E INSTALAÇÃO. </t>
  </si>
  <si>
    <t xml:space="preserve">90375_2 - BUCHA DE REDUÇÃO, PVC, SOLDÁVEL, DN 40 X 25 MM, INSTALADO EM RAMAL OU SUB-RAMAL DE ÁGUA - FORNECIMENTO E INSTALAÇÃO. </t>
  </si>
  <si>
    <t xml:space="preserve">90375_3 - BUCHA DE REDUÇÃO, PVC, SOLDÁVEL, DN 50 X 32 MM, INSTALADO EM RAMAL OU SUB-RAMAL DE ÁGUA - FORNECIMENTO E INSTALAÇÃO. </t>
  </si>
  <si>
    <t xml:space="preserve">90375_4 - BUCHA DE REDUÇÃO, PVC, SOLDÁVEL, DN 50 X 40 MM, INSTALADO EM RAMAL OU SUB-RAMAL DE ÁGUA - FORNECIMENTO E INSTALAÇÃO. </t>
  </si>
  <si>
    <t xml:space="preserve">89443_1 - TE, PVC, REDUCAO, PVC, SOLDAVEL, 90 GRAUS, 32 MM X 25 MM, INSTALADO EM RAMAL DE DISTRIBUIÇÃO DE ÁGUA - FORNECIMENTO E INSTALAÇÃO. </t>
  </si>
  <si>
    <t xml:space="preserve">89443_2 - TE, PVC, REDUCAO, PVC, SOLDAVEL, 90 GRAUS, 40 MM X 25 MM, INSTALADO EM RAMAL DE DISTRIBUIÇÃO DE ÁGUA - FORNECIMENTO E INSTALAÇÃO. </t>
  </si>
  <si>
    <t xml:space="preserve">89443_3 - TE, PVC, REDUCAO, PVC, SOLDAVEL, 90 GRAUS, 50 MM X 40 MM, INSTALADO EM RAMAL DE DISTRIBUIÇÃO DE ÁGUA - FORNECIMENTO E INSTALAÇÃO. </t>
  </si>
  <si>
    <t>86888 - VASO SANITÁRIO SIFONADO COM DESCARGA EMBUTIDA DE DUPLO ACIONAMENTO 6 OU 10 LITROS, LOUÇA BRANCA, INCLUSO ASSENTO SANITÁRIO DE PLÁSTICO COM TAMPA - FORNECIMENTO E INSTALAÇÃO. (UN)</t>
  </si>
  <si>
    <t xml:space="preserve">86895 - BANCADA DE GRANITO BRANCO CEARÁ PARA LAVATÓRIO 0,50 X 0,60 M, COM CUBA DE SEMI-ENCAIXE - FORNECIMENTO E INSTALAÇÃO. </t>
  </si>
  <si>
    <t>CUBA DE SEMI-ENCAIXE, DIM. 49 X 40CM, INCEPA, LINHA OCEAN PACIFIC, REF. 63027 OU SIIMILAR</t>
  </si>
  <si>
    <t>10050 - FORNECIMENTO E ASSENTAMENTO DE TUBO CORRUGADO PAREDE DUPLA PEAD, D= 600MM (24"), P/SISTEMAS DRENAGEM,  (M)</t>
  </si>
  <si>
    <t xml:space="preserve">TUBO CORRUGADO PAREDE DUPLA PEAD, D= 600MM (24"), P/SISTEMAS DRENAGEM, </t>
  </si>
  <si>
    <t xml:space="preserve">RETROESCAVADEIRA SOBRE RODAS COM CARREGADEIRA, TRAÇÃO 4X4, POTÊNCIA LÍQ. 88 HP, CAÇAMBA CARREG. CAP. MÍN. 1 M3, CAÇAMBA RETRO CAP. 0,26 M3, PESO OPERACIONAL MÍN. 6.674 KG, PROFUNDIDADE ESCAVAÇÃO MÁX. 4,37 M - MATERIAIS NA OPERAÇÃO. </t>
  </si>
  <si>
    <t>10049 - FORNECIMENTO E ASSENTAMENTO DE TUBO CORRUGADO PAREDE DUPLA PEAD, D= 450MM (18"), P/SISTEMAS DRENAGEM  (M)</t>
  </si>
  <si>
    <t xml:space="preserve">TUBO CORRUGADO PAREDE DUPLA PEAD, D= 450MM (18"), P/SISTEMAS DRENAGEM, </t>
  </si>
  <si>
    <t>10052 - FORNECIMENTO E ASSENTAMENTO DE TUBO CORRUGADO PAREDE DUPLA PEAD, D= 800MM, P/SISTEMAS DRENAGEM  (M)</t>
  </si>
  <si>
    <t xml:space="preserve">TUBO CORRUGADO PAREDE DUPLA PEAD, D= 800MM P/SISTEMAS DRENAGEM, </t>
  </si>
  <si>
    <t>53099 - TERMINAL DE VENTILAÇÃO PVCS  50MM (UN)</t>
  </si>
  <si>
    <t>53099_1 - TERMINAL DE VENTILAÇÃO PVCS  100MM (UN)</t>
  </si>
  <si>
    <t>74104/1 - CAIXA DE INSPEÇÃO EM ALVENARIA DE TIJOLO MACIÇO 60X60X60CM, REVESTIDA INTERNAMENTO COM BARRA LISA (CIMENTO E AREIA, TRAÇO 1:4) E=2,0CM, COM TAMPA PRÉ-MOLDADA DE CONCRETO E FUNDO DE CONCRETO 15MPA TIPO C - ESCAVAÇÃO E CONFECÇÃO (UN)</t>
  </si>
  <si>
    <t xml:space="preserve">ARGAMASSA TRAÇO 1:2:8 (CIMENTO, CAL E AREIA MÉDIA) PARA EMBOÇO/MASSA ÚNICA/ASSENTAMENTO DE ALVENARIA DE VEDAÇÃO, PREPARO MECÂNICO COM MISTURADOR DE EIXO HORIZONTAL DE 300 KG. </t>
  </si>
  <si>
    <t xml:space="preserve">ARGAMASSA TRAÇO 1:4 (CIMENTO E AREIA MÉDIA), PREPARO MECÂNICO COM BETONEIRA 400 L. </t>
  </si>
  <si>
    <t xml:space="preserve">ESCAVAÇÃO MANUAL DE VALA COM PROFUNDIDADE MENOR OU IGUAL A 1,30 M. </t>
  </si>
  <si>
    <t>72285 - CAIXA DE AREIA 40X40X40CM EM ALVENARIA - EXECUÇÃO (UN)</t>
  </si>
  <si>
    <t>PEDRA BRITADA N. 1 (9,5 A 19 MM) POSTO PEDREIRA/FORNECEDOR, SEM FRETE</t>
  </si>
  <si>
    <t>BLOCO CERAMICO (ALVENARIA DE VEDACAO), 8 FUROS, DE 9 X 19 X 19 CM</t>
  </si>
  <si>
    <t>C1576 - JUNÇÃO SIMPLES DE REDUÇÃO PVC P/ESGOTO 100X50MM (4"X2")-C/ANÉIS (UN)</t>
  </si>
  <si>
    <t>89833_1 - TE, PVC, SERIE NORMAL, ESGOTO PREDIAL, DN 100 X 50 MM, JUNTA ELÁSTICA, FORNECIDO E INSTALADO EM PRUMADA DE ESGOTO SANITÁRIO OU VENTILAÇÃO. (UN)</t>
  </si>
  <si>
    <t xml:space="preserve">89829_1 - TE, PVC, SERIE NORMAL, ESGOTO PREDIAL, DN 75 X 50 MM, JUNTA ELÁSTICA, FORNECIDO E INSTALADO EM PRUMADA DE ESGOTO SANITÁRIO OU VENTILAÇÃO. </t>
  </si>
  <si>
    <t xml:space="preserve">89862_1 - TE, PVC, SERIE NORMAL, ESGOTO PREDIAL, DN 150 X 100 MM, JUNTA ELÁSTICA, FORNECIDO E INSTALADO EM SUBCOLETOR AÉREO DE ESGOTO SANITÁRIO. </t>
  </si>
  <si>
    <t>1208 - REDUÇÃO EXCENTRICA EM PVC RÍGIDO SOLDÁVEL, PARA ESGOTO, D=150X100MM (UN)</t>
  </si>
  <si>
    <t>1582 - REDUÇÃO EXCENTRICA EM PVC RÍGIDO SOLDÁVEL, PARA ESGOTO PRIMÁRIO, DIÂM =   75 X 50MM (UN)</t>
  </si>
  <si>
    <t>C0678 - CAP (TAMPÃO) OU PLUG (BUJÃO) PVC P/ESGOTO D=100MM SOLD. (UN)</t>
  </si>
  <si>
    <t>C0680 - CAP (TAMPÃO) OU PLUG (BUJÃO) PVC P/ESGOTO D=50MM-SOLD. (UN)</t>
  </si>
  <si>
    <t>74104/001 - CAIXA DE INSPEÇÃO EM ALVENARIA DE TIJOLO MACIÇO 60X60X60CM, REVESTIDA INTERNAMENTO COM BARRA LISA (CIMENTO E AREIA, TRAÇO 1:4) E=2,0CM, COM TAMPA PRÉ-MOLDADA DE CONCRETO E FUNDO DE CONCRETO 15MPA TIPO C - ESCAVAÇÃO E CONFECÇÃO (UN)</t>
  </si>
  <si>
    <t>74051/001 - CAIXA DE GORDURA DUPLA EM CONCRETO PRE-MOLDADO DN 60MM COM TAMPA - FORNECIMENTO E INSTALACAO (UN)</t>
  </si>
  <si>
    <t>522265 - VEDACAO PVC, 100 MM, PARA SAIDA VASO SANITARIO (UN)</t>
  </si>
  <si>
    <t>C0232 - ASSENTAMENTO DE TUBO DE QUEDA (M)</t>
  </si>
  <si>
    <t>TABUA MADEIRA 3A QUALIDADE 2,5 X 30CM (1 X 12 ) NAO APARELHADA</t>
  </si>
  <si>
    <t>PECA DE MADEIRA NAO APARELHADA *7,5 X 7,5* CM (3 X 3 ") MACARANDUBA, ANGELIM OU EQUIVALENTE DA REGIAO</t>
  </si>
  <si>
    <t>C0608 - CAIXA EM ALVENARIA (80X80X60CM) DE 1 TIJOLO COMUM, LASTRO DE CONCRETO E TAMPA DE CONCRETO (UN)</t>
  </si>
  <si>
    <t>TABUA DE MADEIRA APARELHADA *2,5 X 30* CM, MACARANDUBA, ANGELIM OU EQUIVALENTE DA REGIAO</t>
  </si>
  <si>
    <t>ACO CA-60, 5,0 MM, VERGALHAO</t>
  </si>
  <si>
    <t>BLOCO CERAMICO (ALVENARIA VEDACAO), 6 FUROS, DE 9 X 14 X 19 CM</t>
  </si>
  <si>
    <t>238093 - CAIXA DE GORDURA EM PVC, DIAMETRO MINIMO 300 MM, DIAMETRO DE SAIDA 100 MM,CAPACIDADE APROXIMADA 18 LITROS, COM TAMPA (UN)</t>
  </si>
  <si>
    <t>74166/2 - CAIXA DE INSPECAO EM ANEL DE CONCRETO PRE MOLDADO, COM 950MM DE ALTURA TOTAL. ANEIS COM ESP=50MM, DIAM.=600MM. EXCLUSIVE TAMPAO E ESCAVACAO - FORNECIMENTO E INSTALACAO (UN)</t>
  </si>
  <si>
    <t>ANEL DE CONCRETO ARMADO, D = 0,60 M, H = 0,30 M</t>
  </si>
  <si>
    <t>ANEL DE CONCRETO ARMADO, D = 0,60 M, H = 0,10 M</t>
  </si>
  <si>
    <t>ANEL DE CONCRETO ARMADO, D = 0,60 M, H = 0,15 M</t>
  </si>
  <si>
    <t xml:space="preserve">ARGAMASSA TRAÇO 1:2:8 (CIMENTO, CAL E AREIA MÉDIA) PARA EMBOÇO/MASSA ÚNICA/ASSENTAMENTO DE ALVENARIA DE VEDAÇÃO, PREPARO MANUAL. </t>
  </si>
  <si>
    <t>73963/9 - POCO DE VISITA PARA REDE DE ESG. SANIT., EM ANEIS DE CONCRETO, DIÂMETRO = 110CM, PROF = 170CM, EXCLUINDO TAMPAO FERRO FUNDIDO. (UN)</t>
  </si>
  <si>
    <t>ANEL DE CONCRETO ARMADO, D = *1,10* M, H = 0,30 M</t>
  </si>
  <si>
    <t xml:space="preserve">ARGAMASSA TRAÇO 1:4 (CIMENTO E AREIA GROSSA) PARA CHAPISCO CONVENCIONAL, PREPARO MECÂNICO COM BETONEIRA 400 L. </t>
  </si>
  <si>
    <t>C0601 - CAIXA DE GORDURA/SABÃO EM ALVENARIA (UN)</t>
  </si>
  <si>
    <t xml:space="preserve">ARMAÇÃO DE ESTRUTURAS DE CONCRETO ARMADO, EXCETO VIGAS, PILARES, LAJES E FUNDAÇÕES, UTILIZANDO AÇO CA-60 DE 5,0 MM - MONTAGEM. </t>
  </si>
  <si>
    <t>C1436 - GRELHA DE FERRO P/ CALHAS E CAIXAS (M2)</t>
  </si>
  <si>
    <t>92336_1 - TUBO DE AÇO GALVANIZADO COM COSTURA, CLASSE MÉDIA, CONEXÃO RANHURADA,DN 75 (3"), INSTALADO EM PRUMADAS - FORNECIMENTO E INSTALAÇÃO. (M)</t>
  </si>
  <si>
    <t>92335_1 - TUBO DE AÇO GALVANIZADO COM COSTURA, CLASSE MÉDIA, CONEXÃO RANHURADA,DN 40 (1.1/2"), INSTALADO EM PRUMADAS - FORNECIMENTO E INSTALAÇÃO. (M)</t>
  </si>
  <si>
    <t>92335_2 - TUBO DE AÇO GALVANIZADO COM COSTURA, CLASSE MÉDIA, CONEXÃO RANHURADA,DN 32 (1.1/4"), INSTALADO EM PRUMADAS - FORNECIMENTO E INSTALAÇÃO. (M)</t>
  </si>
  <si>
    <t>92335_3 - TUBO DE AÇO GALVANIZADO COM COSTURA, CLASSE MÉDIA, CONEXÃO RANHURADA,DN 25 (1"), INSTALADO EM PRUMADAS - FORNECIMENTO E INSTALAÇÃO. (M)</t>
  </si>
  <si>
    <t>92337_1 - TUBO DE AÇO GALVANIZADO COM COSTURA, CLASSE MÉDIA, CONEXÃO RANHURADA,DN 100 (4"), INSTALADO EM PRUMADAS - FORNECIMENTO E INSTALAÇÃO. (M)</t>
  </si>
  <si>
    <t>94471_1 - COTOVELO 90 GRAUS, EM FERRO GALVANIZADO, CONEXÃO ROSQUEADA, DN 25 (1"), INSTALADO EM RESERVAÇÃO DE ÁGUA DE EDIFICAÇÃO QUE POSSUA RESERVATÓRIO DE FIBRA/FIBROCIMENTO FORNECIMENTO E INSTALAÇÃO. (UN)</t>
  </si>
  <si>
    <t>672043 - TE AÇO GALVANIZADO DE 2 1/2' (UN)</t>
  </si>
  <si>
    <t>231112 - ADAPTADOR PVC SOLDAVEL, COM FLANGES LIVRES, 75 MM X 2 1/2", PARA CAIXA D' AGUA (UN)</t>
  </si>
  <si>
    <t>854519 - CHUMBADOR DE ACO 5/8" X 200MM C/ ROSCA E PORCA (UN)</t>
  </si>
  <si>
    <t>73924/003 - PINTURA ESMALTE FOSCO, DUAS DEMAOS, SOBRE SUPERFICIE METALICA (M2)</t>
  </si>
  <si>
    <t>C1456 - HIDRANTE C/REGISTRO GLOBO ANGULAR D= 65MM (2 1/2") (UN)</t>
  </si>
  <si>
    <t>C4328 - SOBRETAMPA EM FERRO FUNDIDO C/ D=600 MM (UN)</t>
  </si>
  <si>
    <t>TAMPA EM FOFO - D=600MM</t>
  </si>
  <si>
    <t>427003 - TAMPAO COM CORRENTE, EM LATAO, ENGATE RAPIDO 2 1/2", PARA INSTALACAO PREDIALDE COMBATE A INCENDIO (UN)</t>
  </si>
  <si>
    <t>9973 - ELETRODUTO EM FERRO GALVANIZADO PESADO SEM COSTURA 3/4" (UN)</t>
  </si>
  <si>
    <t>115031 - LÂMPADA SINALIZADORAS ATE 5W (UN)</t>
  </si>
  <si>
    <t>388251 - VALVULA DE ALÍVIO DN 3" COMPLETA (UN)</t>
  </si>
  <si>
    <t>C2687 - VÁLVULA DE FLUXO EM AÇO GALVANIZADO DE (2 1/2") (UN)</t>
  </si>
  <si>
    <t>748 - FORNECIMENTO E INSTALAÇÃO DE ELETROCALHA METÁLICA 150 X 50 X 300 MM (UN)</t>
  </si>
  <si>
    <t>4533 - FORNECIMENTO E INSTALAÇÃO DE ELETROCALHA PERFURADA 200 X 50 X 300 MM (UN)</t>
  </si>
  <si>
    <t>10849 - CURVA VERTICAL 200 X 50 MM PARA ELETROCALHA METÁLICA, COM ÂNGULO 90°  (UN)</t>
  </si>
  <si>
    <t>Curva vertical 200 x 50 mm para eletrocalha metálica, com ângulo 90° (ref.: mopa ou similar)</t>
  </si>
  <si>
    <t>7144 - CURVA HORIZONTAL 200 X 50 MM PARA ELETROCALHA METÁLICA, COM ÂNGULO 90°  (UN)</t>
  </si>
  <si>
    <t xml:space="preserve">CURVA HORIZONTAL 200 X 50 MM PARA ELETROCALHA METÁLICA, COM ÂNGULO 90° </t>
  </si>
  <si>
    <t>7143 - TÊ HORIZONTAL 200 X 50 MM COM BASE LISA PERFURADA PARA ELETROCALHA METÁLICA  (UN)</t>
  </si>
  <si>
    <t>12924 - FLANGE DE LIGAÇÃO 200X50MM PARA ELETROCALHA METÁLICA  (UN)</t>
  </si>
  <si>
    <t xml:space="preserve">FLANGE 200 X 50MM PARA ELETROCALHA METÁLICA </t>
  </si>
  <si>
    <t>63988 - FORNECIMENTO E INSTALAÇÃO DE ELETROCALHA PERFURADA 400 X 50 X 3000 MM  (UN)</t>
  </si>
  <si>
    <t>Eletrocalha metálica perfurada 400 x 100 x 3000 mm (ref. mopa ou similar)</t>
  </si>
  <si>
    <t>63048_9 - CURVA HORIZONTAL LISA P/A ELETROCALHA 400X50MM (UN)</t>
  </si>
  <si>
    <t>Curva horizontal 400 x 50 mm para eletrocalha metálica, com ângulo de 90º</t>
  </si>
  <si>
    <t>8101_1 - FORNECIMENTO E INSTALAÇÃO DE ELETROCALHA PERFURADA 700 X 100 X 3000 MM  (UN)</t>
  </si>
  <si>
    <t>724 - FORNECIMENTO E INSTALAÇÃO DE SAÍDA HORIZONTAL PARA ELETRODUTO 1" (UN)</t>
  </si>
  <si>
    <t>725 - FORNECIMENTO E INSTALAÇÃO DE SAÍDA HORIZONTAL PARA ELETRODUTO 1 1/2" (UN)</t>
  </si>
  <si>
    <t xml:space="preserve"> Saída horizontal para eletroduto 1 1/2" (ref. vl 33 valemam ou similar)</t>
  </si>
  <si>
    <t>7384 - FIXAÇÃO DE ELETROCALHA COM VERGALHÃO (TIRANTE) COM ROSCA TOTAL Ø 1/4"X1000MM (M)</t>
  </si>
  <si>
    <t>12573 - SUPORTE VERTICAL 150 X 50 MM PARA FIXAÇÃO DE ELETROCALHA METÁLICA  (UN)</t>
  </si>
  <si>
    <t xml:space="preserve">SUPORTE VERTICAL  150 X 50 MM  PARA FIXAÇÃO DE ELETROCALHA METÁLICA </t>
  </si>
  <si>
    <t>12976 - SUPORTE VERTICAL 200 X 50 MM PARA FIXAÇÃO DE ELETROCALHA METÁLICA  (UN)</t>
  </si>
  <si>
    <t xml:space="preserve">SUPORTE VERTICAL  200 X 50 MM  PARA FIXAÇÃO DE ELETROCALHA METÁLICA </t>
  </si>
  <si>
    <t>12977 - SUPORTE VERTICAL 400 X 50 MM PARA FIXAÇÃO DE ELETROCALHA METÁLICA  (UN)</t>
  </si>
  <si>
    <t xml:space="preserve">SUPORTE VERTICAL  400 X 50 MM  PARA FIXAÇÃO DE ELETROCALHA METÁLICA </t>
  </si>
  <si>
    <t>3988 - SUPORTE VERTICAL 700 X 100 MM PARA FIXAÇÃO DE ELETROCALHA METÁLICA  (UN)</t>
  </si>
  <si>
    <t xml:space="preserve">SUPORTE VERTICAL  700 X 100 MM  PARA FIXAÇÃO DE ELETROCALHA METÁLICA </t>
  </si>
  <si>
    <t>629_1 - CAIXA DE PASSAGEM COM TAMPA PARAFUSADA 300X300X100MM (UN)</t>
  </si>
  <si>
    <t>RACK FECHADO TIPO ARMÁRIO 19" X 44U X 870MM</t>
  </si>
  <si>
    <t>7879 - SUPORTE VERTICAL 100 X 50 MM PARA FIXAÇÃO DE ELETROCALHA METÁLICA  (UN)</t>
  </si>
  <si>
    <t>762 - FORNECIMENTO E INSTALAÇÃO DE ELETROCALHA PERFURADA 100 X 50 X 3000 MM  (UN)</t>
  </si>
  <si>
    <t xml:space="preserve">ELETROCALHA METÁLICA PERFURADA 100 X 50 X 3000 MM </t>
  </si>
  <si>
    <t>8443 - CURVA VERTICAL 100 X 50 MM PARA ELETROCALHA METÁLICA, COM ÂNGULO 90°  (UN)</t>
  </si>
  <si>
    <t>Curva vertical 100 x 50 mm para eletrocalha metálica, com ângulo 90° (ref.: mopa ou similar)</t>
  </si>
  <si>
    <t>9533 - FLANGE DE LIGAÇÃO 100X50MM PARA ELETROCALHA METÁLICA  (UN)</t>
  </si>
  <si>
    <t>8113 - Tê horizontal 100 x 50 mm com base lisa perfurada para eletrocalha metálica (ref. Mopa ou similar)</t>
  </si>
  <si>
    <t xml:space="preserve"> Tê horizontal 100 x 50mm para eletrocalha metálica (ref. Mopa ou similar)</t>
  </si>
  <si>
    <t>FORNECIMENTO E INSTALAÇÃO DE SAÍDA HORIZONTAL PARA ELETRODUTO 3/4" (UN)</t>
  </si>
  <si>
    <t>C0627 - CAIXA DE PASSAGEM COM TAMPA PARAFUSADA 150X150X80MM (UN)</t>
  </si>
  <si>
    <t>Camêra de vídeo digital, monofocal, fixa, do tipo IP, 2MP, caixa de proteção contra luz solar e intemperismo IP66, Ref. GS2020IP, Giga Security ou similar</t>
  </si>
  <si>
    <t>CÂMERA IP FISHEYE POE 5 MEGAPIXEL VIP 5500 F INTELBRAS OU SIMILAR</t>
  </si>
  <si>
    <t>COMP-8</t>
  </si>
  <si>
    <t>-</t>
  </si>
  <si>
    <t>Câmera IP Fisheye PoE 5 Megapixel VIP 5500 F Intelbras OU SIMILAR</t>
  </si>
  <si>
    <t>59624 - SIRENE DE ALCANCE 500 M</t>
  </si>
  <si>
    <t>Sirene de alcance - 500m, 100A-220v, ref.Engesig ou similar</t>
  </si>
  <si>
    <t>59624_1 - SENSOR DE PRESENÇA INFRAVERMELHO PASSIVO. (UN)</t>
  </si>
  <si>
    <t>8016 - CENTRAL DE CONTROLE DE ALARME DE INTRUSÃO (UN)</t>
  </si>
  <si>
    <t>C1179 - ELETRODUTO DE ALUMÍNIO, INCLUSIVE CONEXÕES DE 3/4" (M)</t>
  </si>
  <si>
    <t>11130 - LUMINÁRIA TIPO SPOT DE EMBUTIR COM LÂMPADA LED 8,5W (UN)</t>
  </si>
  <si>
    <t>3820_1 - RELÉ FALTA DE FASE 380/220V (UN)</t>
  </si>
  <si>
    <t>Relé de falta de fase 127-220V, ref. 3UGO2 40-OA507</t>
  </si>
  <si>
    <t>3820_2 - RELÉ DE SOBRECARGA TÉRMICA PARA MOTOR (UN)</t>
  </si>
  <si>
    <t>72344_1 - CONTATOR TRIPOLAR I NOMINAL 65A - FORNECIMENTO E INSTALACAO INCLUSIVE ELETROTÉCNICO (UN)</t>
  </si>
  <si>
    <t>64355 - CHAVE BLINDADA 3 POSICOES 30A PARA COMANDO DE BOMBAS (UN)</t>
  </si>
  <si>
    <t>3820 - RELÉ DE TEMPO 7PV00 20S 220V (UN)</t>
  </si>
  <si>
    <t>3803 - BOTÃO DE COMANDO 22,5MM (UN)</t>
  </si>
  <si>
    <t>BOTÃO DE COMANDO 22,5MM</t>
  </si>
  <si>
    <t>3803_1 - SINALIZADOR LED DE COMANDO 22,5MM (UN)</t>
  </si>
  <si>
    <t>SINALIZADOR 22,5 MM</t>
  </si>
  <si>
    <t>HASTE DE ATERRAMENTO GALVANIZADA A FOGO 3/8" X 3,45M (RE-BAR) TEL-760</t>
  </si>
  <si>
    <t>CLIPS 3/8" , P/HASTE DE ATERRAMENTO GALVANIZADA, REF:TEL-5238</t>
  </si>
  <si>
    <t>CABO SHIELDADO DE COMUNICAÇÃO DO SISTEMA DE VRV (M)</t>
  </si>
  <si>
    <t>70473 - TUBO/DUTO ALUMINIO 100X5000 (M)</t>
  </si>
  <si>
    <t>Duto flexivel de alumínio Ø 100mm</t>
  </si>
  <si>
    <t>UNIDADE EVAPORADORA TIPO VRV - CASSETE, CAPAC. 5,0 HP - FORNECIMENTO</t>
  </si>
  <si>
    <t xml:space="preserve">UNID EVAPORADORA VRV TIPO CASSETE 5,0HP </t>
  </si>
  <si>
    <t>UNIDADE EVAPORADORA TIPO VRV - CASSETE, CAPAC. 4,0 HP - FORNECIMENTO</t>
  </si>
  <si>
    <t xml:space="preserve">UNID EVAPORADORA VRV TIPO CASSETE 4,0HP </t>
  </si>
  <si>
    <t>UNIDADE EVAPORADORA TIPO VRV - CASSETE, CAPAC. 3.0 OU 2,5 HP - FORNECIMENTO</t>
  </si>
  <si>
    <t xml:space="preserve">UNID EVAPORADORA VRV TIPO CASSETE 3,0 OU 2,5HP </t>
  </si>
  <si>
    <t>UNIDADE EVAPORADORA TIPO VRV - TETO, CAPAC. 2,5 HP - FORNECIMENTO</t>
  </si>
  <si>
    <t>43.08.031</t>
  </si>
  <si>
    <t>Q.04.000.031031</t>
  </si>
  <si>
    <t xml:space="preserve">UNID EVAPORADORA VRV TIPO TETO 2,5HP 
</t>
  </si>
  <si>
    <t>UNIDADE EVAPORADORA TIPO VRV - PAREDE, CAPAC. 2,0 HP - FORNECIMENTO</t>
  </si>
  <si>
    <t>43.08.021</t>
  </si>
  <si>
    <t>Q.04.000.031021</t>
  </si>
  <si>
    <t xml:space="preserve">UNID EVAPORADORA VRV TIPO PAREDE 2,0HP
</t>
  </si>
  <si>
    <t xml:space="preserve">UNIDADE EVAPORADORA TIPO VRV - PAREDE, CAPAC. 1,0 HP - FORNECIMENTO </t>
  </si>
  <si>
    <t>44.08.020</t>
  </si>
  <si>
    <t>Q.04.000.031020</t>
  </si>
  <si>
    <t xml:space="preserve">UNID EVAPORADORA VRV TIPO PAREDE 1,0HP 
</t>
  </si>
  <si>
    <t xml:space="preserve">MULTIKIT PARA VRV - INSTALADO
</t>
  </si>
  <si>
    <t>EXAUSTOR MULTIVAC MOD MURO 150A, VAZÃO 70M3/H, MOTOR POT. 12W 220V/1Ø/60HZ, COM SISTEMA INTERTRAVADO COM INTERRUPTOR DE LUZ. (UN)</t>
  </si>
  <si>
    <t>43.05.030</t>
  </si>
  <si>
    <t>Q.01.000.047538</t>
  </si>
  <si>
    <t>C4785 - REDE FRIGORÍGENA C/ TUBO DE COBRE 1 1/8", ISOLADO COM BORRACHA ELASTOMÉRICA, SUSTENTAÇÃO, SOLDA E LIMPEZA (M)</t>
  </si>
  <si>
    <t>Tubo de cobre flexível Ø 1 1/8" - 28mm, e= 1mm</t>
  </si>
  <si>
    <t>C4781 - REDE FRIGORÍGENA C/ TUBO DE COBRE 7/8" FLEXÍVEL, ISOLADO COM BORRACHA ELASTOMÉRICA, SUSTENTAÇÃO, SOLDA E LIMPEZA (M)</t>
  </si>
  <si>
    <t>Tubo de cobre flexível Ø 7/8" - 22,23mm, e= 1mm</t>
  </si>
  <si>
    <t>74106/1 - IMPERMEABILIZACAO DE ESTRUTURAS ENTERRADAS, COM TINTA ASFALTICA, DUAS DEMAOS. (M2)</t>
  </si>
  <si>
    <t>5968 - IMPERMEABILIZACAO DE SUPERFICIE COM ARGAMASSA DE CIMENTO E AREIA (MEDIA), TRACO 1:3, COM ADITIVO IMPERMEABILIZANTE, E=2CM. (M2)</t>
  </si>
  <si>
    <t xml:space="preserve">ARGAMASSA TRAÇO 1:3 (CIMENTO E AREIA MÉDIA) PARA CONTRAPISO, PREPARO MECÂNICO COM BETONEIRA 400 L. </t>
  </si>
  <si>
    <t>73753/1 - IMPERMEABILIZACAO DE SUPERFICIE COM MANTA ASFALTICA PROTEGIDA COM FILME DE ALUMINIO GOFRADO (DE ESPESSURA 0,8MM), INCLUSA APLICACAO DE EMULSAO ASFALTICA, E=3MM. (CALHAS E LAJE DA CAIXA DÁGUA) (M2)</t>
  </si>
  <si>
    <t>9599 - ESCADA METÁLICA EM AÇO INOX (M)</t>
  </si>
  <si>
    <t>CHAPA ACO FINA A QUENTE 3/16" 4,75MM (38,00KG/M2)</t>
  </si>
  <si>
    <t>1620_2 - LETRA AÇO INOX ESCOVADO/POLIDO H = 30 CM - INSTALADO</t>
  </si>
  <si>
    <t>LETRA AÇO INOX ESCOVADO/POLIDO H = 50 CM - INSTALADO</t>
  </si>
  <si>
    <t>Letras aço escovado 50 x 50cm</t>
  </si>
  <si>
    <t>10832 - ELABORAÇÃO DE PROJETO "AS BUILT" DE TODA A EDIFICAÇÃO. (M2)</t>
  </si>
  <si>
    <t>Projetor para data-show, Full HD, 3D, relação de contraste 35.000:1, relação de projeção 16:9/4:3, conexões HDMI, VGA, RCA, USB, Wi-FI, narca OPTOMA, EPSON, ou simila</t>
  </si>
  <si>
    <t>COMP-13</t>
  </si>
  <si>
    <t>COMP-9 - D.I.O. COMPLETO PARA 12 FIBRAS MULTIMODO, INCLUINDO ACESSÓRIOS (BANDEJAS, EXTENSÕES ÓPTICAS CONECTORIZADAS OM4, ADAPTADORES DUPLEX LC/LC)</t>
  </si>
  <si>
    <t>DIO A270 MODULO BASICO (BANDEJA)</t>
  </si>
  <si>
    <t>KIT BANDEJA EMENDA STACK 12F</t>
  </si>
  <si>
    <t>EXTENSÃO OPTICA CONECTORIZADA, MULTIMODO OM4, 1,5METRO, 6F, CONECTORES TIPO LC, COM ADAPTADORES ÓPTICOS DUPLEX</t>
  </si>
  <si>
    <t>BANDEJA PARA ACOMODACAO DE SOBRA DE CORDAO 1U CURTO (PRETO RAL9005)</t>
  </si>
  <si>
    <t>KIT SUPORTE ADAPTADOR P/ DIO A270 LC/LC (KIT 3 PEÇAS)</t>
  </si>
  <si>
    <t>CORDÃO OPTICO DUPLEX OM4 MULTIMODO 50/125, LC/LC, 2,5 M (UN)</t>
  </si>
  <si>
    <t>COMP-11 - CABO DE FIBRA ÓPTICA MULTIMODO 50/125 OM4 10 GIGABIT 6F - FORNECIMENTO E INSTALAÇÃO</t>
  </si>
  <si>
    <t>CABO DE FIBRA ÓPTICA MULTIMODO 50/125 OM4 10 GIGABIT 6F</t>
  </si>
  <si>
    <t>ART DE EXECUÇÃO - CREA -PI</t>
  </si>
  <si>
    <t>COMP-1</t>
  </si>
  <si>
    <t>ART DE OBRAS</t>
  </si>
  <si>
    <t>CREA-PI</t>
  </si>
  <si>
    <t>UND</t>
  </si>
  <si>
    <t>SARRAFO DE MADEIRA NAO APARELHADA *2,5 X 7* CM, MACARANDUBA, ANGELIM OU EQUIVALENTE DA REGIAO</t>
  </si>
  <si>
    <t>PONTALETE DE MADEIRA NAO APARELHADA *7,5 X 7,5* CM (3 X 3 ") PINUS, MISTA OU EQUIVALENTE DA REGIAO</t>
  </si>
  <si>
    <t>PLACA DE OBRA (PARA CONSTRUCAO CIVIL) EM CHAPA GALVANIZADA *N. 22*, DE *2,0 X 1,125* M</t>
  </si>
  <si>
    <t>CONCRETO MAGRO PARA LASTRO, TRAÇO 1:4,5:4,5 (CIMENTO/ AREIA MÉDIA/ BRITA 1)  - PREPARO MECÂNICO COM BETONEIRA 400 L. AF_07/2016</t>
  </si>
  <si>
    <t>DUCHA HIGIÊNICA COM REGISTRO, LINHA LINK, REF. 1984.C.ACT. LNK, DA DECA OU SIMILAR</t>
  </si>
  <si>
    <t>DISPOSITIVO DE PROTEÇÃO CONTRA SURTO DE TENSÃO DPS 60KA - 275V</t>
  </si>
  <si>
    <t>DISPOSITIVO DE PROTEÇÃO CONTRA SURTO DE TENSÃO DPS 60KA, 275V (PARA RAIO)</t>
  </si>
  <si>
    <t>DISJUNTOR BIPOLAR DR 25 A - DISPOSITIVO RESIDUAL DIFERENCIAL, TIPO AC, 30MA, REF.5SM1 312-OMB, SIEMENS OU SIMILAR</t>
  </si>
  <si>
    <t>DISJUNTOR BIPOLAR DR 25 A, DISPOSITIVO RESIDUAL DIFERENCIAL, TIPO AC, 30MA</t>
  </si>
  <si>
    <t>LAMPADA LED TUBULAR BIVOLT 20W</t>
  </si>
  <si>
    <t>Luminária fluorescente embutir com aletas 2 x 20 w (tecnolux - ref.fle 6440/216 ou similar)</t>
  </si>
  <si>
    <t>TOMADA 2P+T, ABNT, 10 A, PARA PISO, COM PLACA EM METAL AMARELO E CAIXA PVC</t>
  </si>
  <si>
    <t>Tomada 2p+t, ABNT, 10A, para piso, com placa em metal amarelo</t>
  </si>
  <si>
    <t>Caixa de passagem, em pvc, de 4" x 2", para eletroduto flexivel corrugado</t>
  </si>
  <si>
    <t>CONECTOR EM LATAO TIPO MINIGAR PARA CABOS 16 -50 MM²- SPDA</t>
  </si>
  <si>
    <t>FIO FLEXIVEL 2 X 2,5MM (PARALELO OU TORCIDO)</t>
  </si>
  <si>
    <t>CORDAO DE COBRE, FLEXIVEL, TORCIDO, CLASE 4 OU 5 ISOLAMENTO PVC/D 300V, 2 CONDUTORES DE 2,50MM²</t>
  </si>
  <si>
    <t xml:space="preserve">M </t>
  </si>
  <si>
    <t>REGUA (FILTRO DE LINHA ) COM 8 TOMADAS</t>
  </si>
  <si>
    <t>REGUA (FILTRO DE LINHA) COM 8 TOMADAS</t>
  </si>
  <si>
    <t>FORNECIMENTO E INSTALAÇÃO DE MINI RACK DE PAREDE 19" X 5U X 350MM</t>
  </si>
  <si>
    <t xml:space="preserve"> Mini Rack de parede 19" x 5u x 350mm (porta de acrílico)</t>
  </si>
  <si>
    <t>MESA DE SOM / MIXER 8 CANAIS C/ USB OMX 52 - ONEAL OU SIMILAR</t>
  </si>
  <si>
    <t>MESA DE SOM / MIXER 5 CANAIS C/ USB OMX 52 - ONEAL OU SIMILAR</t>
  </si>
  <si>
    <t>CABO BALANCEADO 2 X 0,30MM (PARA MICROFONE)</t>
  </si>
  <si>
    <t>Cabo balanceado 2 x 0,30mm (para microfone)</t>
  </si>
  <si>
    <t xml:space="preserve"> FORNECIMENTO E INSTALAÇÃO DE CONECTOR RJ 45 MACHO CAT 6</t>
  </si>
  <si>
    <t>CONECTOR RJ 45 MACHO CAT 6</t>
  </si>
  <si>
    <t>TOMADA DUPLA PARA LÓGICA RJ45, CAT.6, COM CAIXA PVC, EMBUTIR, COMPLETA</t>
  </si>
  <si>
    <t xml:space="preserve"> Modulo para tomada rj-45 cat.6</t>
  </si>
  <si>
    <t xml:space="preserve"> Placa 4" x 2" para tomada rj-45 cat.6 - p/ 02 módulos</t>
  </si>
  <si>
    <t>FORNECIMENTO E MONTAGEM DE GUIA DE CABOS HORIZONTAIS FECHADO DE CORPO DE AÇO SAE 1020, PROF.= 40MM.</t>
  </si>
  <si>
    <t>GUIA DE CABOS FECHADO 19'' 1U</t>
  </si>
  <si>
    <t>UNID.</t>
  </si>
  <si>
    <t>FORNECIMENTO E INSTALAÇÃO DE NO-BREAK 110/220V, 1.2 KVA COM 03 SAIDAS 110V AC</t>
  </si>
  <si>
    <t>NO-BREAK 110/220V 1.2KVA COM 03 SAIDA 110 AC</t>
  </si>
  <si>
    <t>FORNECIMENTO E INSTALAÇÃO DE VOICE PAINEL 50 PORTAS</t>
  </si>
  <si>
    <t xml:space="preserve">VOICE PAINEL 50 PORTAS </t>
  </si>
  <si>
    <t>BLOCO TERMINAL PARA TELEFONE - 10 PARES - INSTALADO</t>
  </si>
  <si>
    <t>Bloco terminal para telefone - 10 pares</t>
  </si>
  <si>
    <t>TOMADA DUPLA PARA LÓGICA NO PISO, METAL, RJ45</t>
  </si>
  <si>
    <t>Tomada dupla para lógica no piso, metal, RJ45</t>
  </si>
  <si>
    <t>PLACA DE SINALIZACAO, FOTOLUMINESCENTE, EM PVC , ROTA DE FUGA</t>
  </si>
  <si>
    <t>Placa de sinalizacao, fotoluminescente, em pvc , rota de fuga</t>
  </si>
  <si>
    <t>SIRENE AÚDIO-VISUAL 120DB PARA ALARME DE INCÊNDIO,ENDEREÇÁVEL</t>
  </si>
  <si>
    <t>SIRENE AUDIO-VISUAL 120 DB PARA ALARME DE INCÊNDIO INDEREÇÁVEL</t>
  </si>
  <si>
    <t>SIRENE DE ALCANCE - 1.500M, 100A/220V, COM ESTROBO</t>
  </si>
  <si>
    <t>Sirene de alcance 1500m rotativa com estrobo</t>
  </si>
  <si>
    <t>PORTA EM ALUMÍNIO, COR N/P/B, MOLDURA-VIDRO,COMPLETA, INCLUSIVE CAIXILHOS, DOBRADIÇAS OU ROLDANAS E FECHADURA, EXCLUSIVE VIDRO</t>
  </si>
  <si>
    <t>PORTA EM ALUMÍNIO, COR N/P/B, TIPO MOLDURA-VIDRO, INCLUSIVE CAIXILHO, DOBRADIÇAS OU ROLDANAS E FECHADURA, EXCLUSIVE VIDRO</t>
  </si>
  <si>
    <t>ARGAMASSA CIMENTO E AREIA TRAÇO T-1 (1:3) - 1 SACO CIMENTO 50KG / 3 PADIOLAS AREIA DIM. 0.35 X 0.45 X 0.23 M - CONFECÇÃO MECÂNICA E TRANSPORTE</t>
  </si>
  <si>
    <t xml:space="preserve">UN </t>
  </si>
  <si>
    <t>BARRA DE APOIO RETA, EM ACO INOX POLIDO, COMPRIMENTO 40CM</t>
  </si>
  <si>
    <t>BARRA DE APOIO, RETA, FIXA, EM AÇO INOX, L=40CM, D=1 1/4" - JACKWAL OU SIMILAR</t>
  </si>
  <si>
    <t>CHUVEIRO SIMPLES ARTICULADO, DE METAL CROMADO, (DECA REF1995), C/ REGISTRO DE PRESSÃO (DECA LINHA C40 REF1416) OU SIMILARES</t>
  </si>
  <si>
    <t>CHUVEIRO TRADICIONAL CROMADO, DECA 1995 OU SIMILAR</t>
  </si>
  <si>
    <t>UM</t>
  </si>
  <si>
    <t>REGISTRO PRESSÃO 1/2" C/CANOPLA ACAB.CROM.SIMPLES, LINHA TARGA C40 - REF.1416, DECA OU SIMILAR</t>
  </si>
  <si>
    <t>REVESTIMENTO METÁLICO EM ALUMÍNIO COMPOSTO (ALUCOBOND), E=0,3MM, PINTURA KAYNAR 500 COMPOSTA POR SEIS CAMADAS, INCLUSIVE ESTRUTURA METÁLICA AUXILIAR EM PERFIL DE VIGA "U" DE 2" - FORNECIMENTO E MONTAGEM</t>
  </si>
  <si>
    <t>REVESTIMENTO EM ALUMÍNIO TIPO ALUCOBOND, E=0,3MM, EM ESTRUTURA METÁLICA AUXILIAR DE PERFIL "U" 2", COM FORNECIMENTO E MONTAGEM, INCLUSIVE PINTURA KAYNAR 500 COM SEIS CAMADAS</t>
  </si>
  <si>
    <t>GUARDA-CORPO EM TUBO DE AÇO INOX Ø=1 1/2", DUPLO, COM MONTANTES E FECHAMENTO EM TUBO INOX Ø=1 1/2", H=96CM, C/ACABAMENTO POLIDO, P/FIXAÇÃO EM PISO</t>
  </si>
  <si>
    <t>GUARDA-CORPO EM TUBO DE AÇO INOX Ø=1 1/2", DUPLO, MONTANTES E FECHAMENTO EM TUBO 1 1/2", H= 96CM, C/ACABAMENTO POLIDO, P/FIXAÇÃO EM PISO</t>
  </si>
  <si>
    <t>SOLEIRA EM GRANITO BRANCO CEARA, LARGURA 15 CM, ESPESSURA 2,0 CM</t>
  </si>
  <si>
    <t>SOLEIRA EM GRANITO BRANCO FORTALEZA, L = 15 CM, E = 2 CM</t>
  </si>
  <si>
    <t>PEITORIL EM GRANITO BRANCO CEARÁ, LARGURA DE 22CM, ASSENTADO COM ARGAMASSA COLANTE PRE- FABRICADA</t>
  </si>
  <si>
    <t>Pré-amplificador Gongo PGH-3000 Ambience Line HAYONIK</t>
  </si>
  <si>
    <t>TERMINAL AÉREO EM AÇO GALVANIZADO 3/8" X 50CM, COM FIXAÇÃO HORIZONTAL</t>
  </si>
  <si>
    <t xml:space="preserve"> Terminal aéreo 3/8" x 50cm ref.TEL 045 ou similar</t>
  </si>
  <si>
    <t>FORNECIMENTO E INSTALAÇÃO DE ELEVADOR ELÉTRICO SOCIAL PARA 08 PASSAGEIROS OU 600KG, COM 02 PARADAS, PAINEIS E TETO EM AÇO ESCOVADO, CORRIMÃO TUBULAR, PORTAS AÇO INOX</t>
  </si>
  <si>
    <t>DETECTOR PORTAL DE ALTA SENSIBILIDADE REF. AS360T DA MINEORO OU SIMILAR</t>
  </si>
  <si>
    <t>Detector portal de alta sensibilidade ref. as360t da mineoro ou similar</t>
  </si>
  <si>
    <t>FORNECIMENTO E INSTALAÇÃO DE CATRACAS ELETRÔNICAS, COM LEITOR DE PROXIMIDADE, DA PRIME OU SIMILAR, INCLUSIVE FRETE, TREINAMENTO, SOFTWARE, CARTÕES DE PROXIMIDADE E COFRE COLETOR</t>
  </si>
  <si>
    <t>Fornecimento e instalação de catracas eletrônicas, com leitor de proximidade, da Prime ou similar, inclusive frete, treinamento, software, cartões de proximidade e cofre coletor</t>
  </si>
  <si>
    <t>MICROFONE DINAMICO TIPO CARDIOIDE</t>
  </si>
  <si>
    <t xml:space="preserve"> Microfone Leson FM-58 Classic ou similar</t>
  </si>
  <si>
    <t>PEDESTAL GOOSENECK COM MICROFONE E TECLA PTT REF:SM-102, SANSARA OU SIMILAR (SONORIZAÇÃO)</t>
  </si>
  <si>
    <t xml:space="preserve"> Pedestal Gooseneck com microfone e tecla PTT ref:SM-102, Sansara ou similar (sonorização)</t>
  </si>
  <si>
    <t>CONECTOR XLR MACHO</t>
  </si>
  <si>
    <t xml:space="preserve">  Conector XLR 05 pinos em alumínio com grau proteção IP66</t>
  </si>
  <si>
    <t>LOCACAO CONVENCIONAL DE OBRA, ATRAVÉS DE GABARITO DE TABUAS CORRIDAS PONTALETADAS A CADA 1,50M, SEM REAPROVEITAMENTO (M2)</t>
  </si>
  <si>
    <t>73992/1</t>
  </si>
  <si>
    <t>UNI</t>
  </si>
  <si>
    <t>LETRA AÇO INOX ESCOVADO/POLIDO H = 15 CM - INSTALADO</t>
  </si>
  <si>
    <t>Letras aço inox 15 x 15cm</t>
  </si>
  <si>
    <t>LETRA AÇO INOX ESCOVADO/POLIDO H = 20 CM - INSTALADO</t>
  </si>
  <si>
    <t>NVR STAND ALONE 16 CANAIS COM POE, INTELBRAS 3116P OU SIMILAR, FORNECIMENTO E INSTALAÇÃO, INCLUI HD 4 TB PARA CFTV</t>
  </si>
  <si>
    <t>COMP-14</t>
  </si>
  <si>
    <t>HD 4 TB PARA CFTV</t>
  </si>
  <si>
    <t>TOMADA XLR PARA MICROFONE, PARA PISO, COM PLACA E CAIXA</t>
  </si>
  <si>
    <t>COMP-12</t>
  </si>
  <si>
    <t>Espelho / placa cega 4" x 2", para instalacao de tomadas e interruptores</t>
  </si>
  <si>
    <t>Conector XLR 05 pinos em alumínio com grau proteção IP66</t>
  </si>
  <si>
    <t>CODIGO</t>
  </si>
  <si>
    <t>ÍNDICE</t>
  </si>
  <si>
    <t>MONITOR 42" - REF. 42LD460 LG OU SIMILAR</t>
  </si>
  <si>
    <t xml:space="preserve">GÁS REFRIGERANTE </t>
  </si>
  <si>
    <t xml:space="preserve">Gás refrigerante </t>
  </si>
  <si>
    <t>PREÇO</t>
  </si>
  <si>
    <t xml:space="preserve">PERFIL "U" DE ACO LAMINADO, "U" 152 X 15,6 </t>
  </si>
  <si>
    <t xml:space="preserve">MONTADOR DE ESTRUTURA METÁLICA COM ENCARGOS COMPLEMENTARES </t>
  </si>
  <si>
    <t xml:space="preserve">SERVENTE COM ENCARGOS COMPLEMENTARES </t>
  </si>
  <si>
    <t>SWITCH TIPO 1 - CISCO CATALYST C9200L-48P-4X-E OU SIMILAR EQUIVALENTE</t>
  </si>
  <si>
    <t>COMP-5</t>
  </si>
  <si>
    <t xml:space="preserve">SWITCH TIPO 1 - CISCO CATALYST C9200L-48P-4X-E OU SIMILAR EQUIVALENTE </t>
  </si>
  <si>
    <t>SWITCH TIPO 2 - CISCO CATALYST C9200L-48T-4X-E OU SIMILAR EQUIVALENTE</t>
  </si>
  <si>
    <t>COMP-6</t>
  </si>
  <si>
    <t xml:space="preserve">SWITCH TIPO 2 - CISCO CATALYST C9200L-48T-4X-E OU SIMILAR EQUIVALENTE </t>
  </si>
  <si>
    <t>SWITCH TIPO 3 -  CISCO CATALYST C9200L-48T-4G-E OU SIMILAR EQUIVALENTE</t>
  </si>
  <si>
    <t>COMP-16</t>
  </si>
  <si>
    <t xml:space="preserve">SWITCH TIPO 3 -  CISCO CATALYST C9200L-48T-4G-E OU SIMILAR EQUIVALENTE </t>
  </si>
  <si>
    <t>TRANSCEIVER CISCO SFP+ 10GBASE-SR OU SIMILAR EQUIVALENTE</t>
  </si>
  <si>
    <t>COMP-17</t>
  </si>
  <si>
    <t>PLACA DE INAUGURAÇÃO DE OBRA EM ALUMÍNIO 0,60 X 0,80 M</t>
  </si>
  <si>
    <t>Argamassa cimento e areia traço t-1 (1:3) - 1 saco cimento 50kg / 3 padiolas areia dim. 0.35 x 0.45 x 0.23 m - Confecção mecânica e transporte</t>
  </si>
  <si>
    <t>Placa de inauguração em alumínio fundido medindo 0,60 x 0,80m</t>
  </si>
  <si>
    <t>ESPELHO CRISTAL ESPESSURA 4MM, COM MOLDURA EM ALUMINIO E COMPENSADO 6MM PLASTIFICADO COLADO</t>
  </si>
  <si>
    <t>74125/2</t>
  </si>
  <si>
    <t xml:space="preserve"> PLACA INDICATIVA EM ACRÍLICO E=2MM, EM BRAILLE, COM ESFERAS EM INOX E TEXTO EM ALTO RÊLEVO, DIM.: 8 X 28 CM, FORNECIMENTO E INSTAÇÃO</t>
  </si>
  <si>
    <t xml:space="preserve"> Placa indicativa em acrílico e=2mm, em braille, com esferas em inox e texto em alto rêlevo, dim.: 8 x 28 cm, fornecimento e instação</t>
  </si>
  <si>
    <t>DIVISÓRIA ARTICULADA ACÚSTICA (M2)</t>
  </si>
  <si>
    <t>73909/001</t>
  </si>
  <si>
    <t>PAINEL ACÚSTICO CONSTITUÍDO DE GRADEAMENTO EM COMPENSADO NAVAL 18MM, PREENCHIDO COM LÃ DE PET ACÚSTICA 15MM DENS = 15KG/M3 E ACABAMENTO EM TECIDO ORTOFÔNICO E ALISAR EM MADEIRA MACIÇA 40MMX15MM BOLEADA NAS BORDAS TRATADA COM SELADORA - MÓGNO VERTICAL</t>
  </si>
  <si>
    <t>FORNECIMENTO E INSTALAÇÃO DE PORTA EM MADEIRA DE ABRIR ACÚSTICA, 80X210CM, UMA FOLHA, ISOLAÇÃO 34DB, DOBRADIÇAS INOX, BATENTE 10CM E ALIZAR FIXO REGULÁVEL, ACABAMENTO MELAMÍNICO NA COR CARVALHO(E09) (UN)</t>
  </si>
  <si>
    <t>8937_11</t>
  </si>
  <si>
    <t xml:space="preserve">Porta acústica em madeira 0,80 x 2,10, espessura 60mm </t>
  </si>
  <si>
    <t>Fechadura para portas internas, Imab, linha nebula, ref 0921 ou similar</t>
  </si>
  <si>
    <t>FORRO ACÚSTICO DE FIBRA MINERAL - INSTALADO</t>
  </si>
  <si>
    <t>Forro acústico, em placas semirígidas SONEX Illtec Skin, ou similar, dim. 500x500x25mm, absorção sonora NRC= 0,65, resistência fogo: classe A, instalado com perfís ou adesivo</t>
  </si>
  <si>
    <t>112900_5</t>
  </si>
  <si>
    <t>RUFO/ALGEIROZ EM CONCRETO PRÉ-MOLDADO L=30CM (M)</t>
  </si>
  <si>
    <t>C3652</t>
  </si>
  <si>
    <t>ARAME GALVANIZADO 18 BWG, 1,24MM (0,009 KG/M)</t>
  </si>
  <si>
    <t xml:space="preserve">ARMAÇÃO DE ESTRUTURAS DE CONCRETO ARMADO, EXCETO VIGAS, PILARES, LAJES E FUNDAÇÕES, UTILIZANDO AÇO CA-50 DE 6,3 MM - MONTAGEM. </t>
  </si>
  <si>
    <t>PISO GRANITO ASSENTADO SOBRE ARGAMASSA CIMENTO / CAL / AREIA TRACO 1:0,25:3 INCLUSIVE REJUNTE EM CIMENTO (M2)</t>
  </si>
  <si>
    <t>CAIXA DE PASSAGEM COM TAMPA PARAFUSADA 200X200X100MM (UN)</t>
  </si>
  <si>
    <t>C0628</t>
  </si>
  <si>
    <t>CABO HDMI 4K ULTRA HD (M)</t>
  </si>
  <si>
    <t xml:space="preserve">Cabo HDMI 15m Blindado 2.0 Ethernet 15 metros 4K ULTRA HD 3D 2160p
</t>
  </si>
  <si>
    <t>FIO FLEXÍVEL 2 X 0,2MM2 PARA MICROFONE/AUDIO</t>
  </si>
  <si>
    <t xml:space="preserve">Cabo para audio, AF, 2 x 22awg
</t>
  </si>
  <si>
    <t>SUPORTE VERTICAL 50 X 50 MM PARA FIXAÇÃO DE ELETROCALHA METÁLICA  (UN)</t>
  </si>
  <si>
    <t xml:space="preserve">SUPORTE VERTICAL  50 X 50 MM  PARA FIXAÇÃO DE ELETROCALHA METÁLICA </t>
  </si>
  <si>
    <t>CURVA HORIZONTAL PARA ELETROCALHA 50X50MM (UN)</t>
  </si>
  <si>
    <t>Curva horizontal 50 x 50 mm para eletrocalha metálica, com ângulo 90°</t>
  </si>
  <si>
    <t>FORNECIMENTO E INSTALAÇÃO DE ELETROCALHA METÁLICA 50 X 50 X 3000 MM (UN)</t>
  </si>
  <si>
    <t>ELETROCALHA METÁLICA PERFURADA 50 X 50 X 3000 MM (REF. VL 3.01 75/50 GE VALEMAM OU SIMILAR)</t>
  </si>
  <si>
    <t>DIFUSOR REGULAVEL PLASTICO 100MM - FORNECIMENTO E INSTALAÇÃO (UN)</t>
  </si>
  <si>
    <t>61.10.513</t>
  </si>
  <si>
    <t>Q.04.000.031427</t>
  </si>
  <si>
    <t>DIFUSOR REGULAVEL PLASTICO 100MM</t>
  </si>
  <si>
    <t xml:space="preserve">INSTALAÇÃO DE UNIDADE EVAPORADORA PARA SISTEMA VRF/VRV </t>
  </si>
  <si>
    <t>43.08.020</t>
  </si>
  <si>
    <t xml:space="preserve">INSTALAÇÃO DE UNIDADE CONDENSADORA PARA SISTEMA VRF/VRV </t>
  </si>
  <si>
    <t>43.08.004</t>
  </si>
  <si>
    <t>Cabo de cobre PP Cordplast 5 x 4.0 mm2, 450/750v</t>
  </si>
  <si>
    <t>MANUTENÇÃO DO CANTEIRO (MÊS)</t>
  </si>
  <si>
    <t>1.1</t>
  </si>
  <si>
    <t>1.2</t>
  </si>
  <si>
    <t>1.3</t>
  </si>
  <si>
    <t>1.4</t>
  </si>
  <si>
    <t>1.5</t>
  </si>
  <si>
    <t>1.6</t>
  </si>
  <si>
    <t>1.7</t>
  </si>
  <si>
    <t>1.8</t>
  </si>
  <si>
    <t xml:space="preserve">ENTRADA DE ENERGIA ELÉTRICA, AÉREA, TRIFÁSICA, COM CAIXA DE SOBREPOR, CABO DE 35 MM2 E DISJUNTOR DIN 50A </t>
  </si>
  <si>
    <t>TAPUME COM TELHA METÁLICA</t>
  </si>
  <si>
    <t>2.1</t>
  </si>
  <si>
    <t>2.2</t>
  </si>
  <si>
    <t>4.1</t>
  </si>
  <si>
    <t>4.2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</si>
  <si>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</si>
  <si>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</si>
  <si>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</si>
  <si>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</si>
  <si>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</si>
  <si>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</si>
  <si>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</si>
  <si>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</si>
  <si>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</si>
  <si>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</si>
  <si>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</si>
  <si>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</si>
  <si>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</si>
  <si>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</si>
  <si>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</si>
  <si>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</si>
  <si>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</si>
  <si>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</si>
  <si>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</si>
  <si>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</si>
  <si>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</si>
  <si>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</si>
  <si>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</si>
  <si>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</si>
  <si>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18.1</t>
  </si>
  <si>
    <t>18.2</t>
  </si>
  <si>
    <t>18.3</t>
  </si>
  <si>
    <t>19.1</t>
  </si>
  <si>
    <t>19.2</t>
  </si>
  <si>
    <t>19.3</t>
  </si>
  <si>
    <t>19.4</t>
  </si>
  <si>
    <t>19.5</t>
  </si>
  <si>
    <t>19.6</t>
  </si>
  <si>
    <t>PLANTIO DE GRAMA EM PLACAS</t>
  </si>
  <si>
    <t>20.3</t>
  </si>
  <si>
    <t>20.2</t>
  </si>
  <si>
    <t>20.1</t>
  </si>
  <si>
    <t>21.1</t>
  </si>
  <si>
    <t>21.2</t>
  </si>
  <si>
    <t>15.1</t>
  </si>
  <si>
    <t>15.2</t>
  </si>
  <si>
    <t>15.3</t>
  </si>
  <si>
    <t>15.4</t>
  </si>
  <si>
    <t>15.5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</si>
  <si>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</si>
  <si>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</si>
  <si>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</si>
  <si>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</si>
  <si>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</si>
  <si>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</si>
  <si>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</si>
  <si>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</si>
  <si>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</si>
  <si>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</si>
  <si>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FORRO EM DRYWALL, PARA AMBIENTES COMERCIAIS, INCLUSIVE ESTRUTURA DE FIXAÇÃO</t>
  </si>
  <si>
    <t>12.1</t>
  </si>
  <si>
    <t>12.2</t>
  </si>
  <si>
    <t>11.1</t>
  </si>
  <si>
    <t>11.2</t>
  </si>
  <si>
    <t>11.3</t>
  </si>
  <si>
    <t>11.4</t>
  </si>
  <si>
    <t>11.5</t>
  </si>
  <si>
    <t>CHAPIM DE CONCRETO APARENTE COM ACABAMENTO DESEMPENADO, FORMA DE COMPENSADO PLASTIFICADO (MADEIRIT) DE 14 X 10 CM, FUNDIDO NO LOCAL.</t>
  </si>
  <si>
    <t>CALHA EM CONCRETO SIMPLES, EM MEIA CANA, DIAMETRO 400 MM</t>
  </si>
  <si>
    <t>10.1</t>
  </si>
  <si>
    <t>10.2</t>
  </si>
  <si>
    <t>9.1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</si>
  <si>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</si>
  <si>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</si>
  <si>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</si>
  <si>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</si>
  <si>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</si>
  <si>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</si>
  <si>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</si>
  <si>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</si>
  <si>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</si>
  <si>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</si>
  <si>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</si>
  <si>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</si>
  <si>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</si>
  <si>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</si>
  <si>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</si>
  <si>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</si>
  <si>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</si>
  <si>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</si>
  <si>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</si>
  <si>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CARPETE , E = 4,5 MM, COLADO SOBRE CIMENTADO, PLASTIFICADO, C/ ADESIVO BASE PVA, EXCLUSIVE CIMENTADO</t>
  </si>
  <si>
    <t>REVESTIMENTO CERÂMICO 29,5X29,5CM COM EFEITO 3D COM COLA PAREDES SOBRE EMBOCO (CONFORME ESPECIFICAÇÃO DE PROJETO)</t>
  </si>
  <si>
    <t>CONTRAMARCO DE ALUMÍNIO, FIXAÇÃO COM PARAFUSO</t>
  </si>
  <si>
    <t>ESTRUTURA METÁLICA P/ BRISES, EM PERFIS U DOBRADO DE CHAPA UDC 100X50X3 MM (4.50 KG/M) COMPOSTA DE MONTANTES VERTICAIS CONSTITUÍDOS POR 02 PERFIS UDC SOLDADOS ESPAÇADOS DE 1,40M, 02 PERFIS UDC SIMPLES DISTANCIADOS 1,70M, DENSIDADE DE UDC ATÉ 40KG/M2</t>
  </si>
  <si>
    <t>LAJE PRÉ-FABRICADA STEEL DECK PARA PISO. ESPESSURA DA CHAPA 1.25 MM. ESPESSURA DA LAJE 15 CM. COM CAPA DE CONCRETO FCK=45MPA (M²)</t>
  </si>
  <si>
    <t>7397_3 - ESTRUTURA METÁLICA EM AÇO ESTRUTURAL EM PERFIL "I" DE ACO LAMINADO. "W" 250 X 22.3 (KG)</t>
  </si>
  <si>
    <t>7397_2 - ESTRUTURA METÁLICA EM AÇO ESTRUTURAL EM PERFIL "I" DE ACO LAMINADO. "W" 250 X 28.4 (KG)</t>
  </si>
  <si>
    <t>7397_1 - ESTRUTURA METÁLICA EM AÇO ESTRUTURAL EM PERFIL "I" DE ACO LAMINADO. "W" 250 X 32.7 (KG)</t>
  </si>
  <si>
    <t>16.4</t>
  </si>
  <si>
    <t>CORDOALHA DE COBRE NU 35 MM², NÃO ENTERRADA, COM ISOLADOR - FORNECIMENTO E INSTALAÇÃO</t>
  </si>
  <si>
    <t>CAPTOR TIPO FRANKLIN PARA SPDA - FORNECIMENTO E INSTALAÇÃO</t>
  </si>
  <si>
    <t>FORNECIMENTO E INSTALAÇAO DE HASTE DE ATERRAMENTO GALVANIZADA A FOGO 3/8"X3,45M (RE-BAR) TEL-760, EXCLISIVE CLIPS</t>
  </si>
  <si>
    <t xml:space="preserve">CLIPS 3/8" PARA HASTE DE ATERRAMENTO GALVANIZADA </t>
  </si>
  <si>
    <t>HASTE DE ATERRAMENTO 5/8''  PARA SPDA - FORNECIMENTO E INSTALAÇÃO</t>
  </si>
  <si>
    <t>CAIXA DE INSPEÇÃO PARA ATERRAMENTO, CIRCULAR, EM POLIETILENO, DIÂMETRO INTERNO = 0,3 M</t>
  </si>
  <si>
    <t>16.2</t>
  </si>
  <si>
    <t>16.3</t>
  </si>
  <si>
    <t>BARRA DE APOIO RETA, EM ACO INOX POLIDO, COMPRIMENTO 40CM, DIAMETRO MINIMO 3CM</t>
  </si>
  <si>
    <t>BOMBA CENTRÍFUGA, TRIFÁSICA, 1,5 CV OU 1,48 HP - FORNECIMENTO E INSTALAÇÃO</t>
  </si>
  <si>
    <t>FORNECIMENTO E ASSENTAMENTO DE TUBO CORRUGADO PAREDE DUPLA PEAD, D= 600MM (24"), P/SISTEMAS DRENAGEM</t>
  </si>
  <si>
    <t xml:space="preserve">FORNECIMENTO E ASSENTAMENTO DE TUBO CORRUGADO PAREDE DUPLA PEAD, D= 450MM (18"), P/SISTEMAS DRENAGEM, </t>
  </si>
  <si>
    <t xml:space="preserve">FORNECIMENTO E ASSENTAMENTO DE TUBO CORRUGADO PAREDE DUPLA PEAD, D= 900MM, P/SISTEMAS DRENAGEM, </t>
  </si>
  <si>
    <t>TUBO DE AÇO GALVANIZADO COM COSTURA, CLASSE MÉDIA, CONEXÃO RANHURADA,DN 75 (3"), INSTALADO EM PRUMADAS - FORNECIMENTO E INSTALAÇÃO.</t>
  </si>
  <si>
    <t>TUBO DE AÇO GALVANIZADO COM COSTURA, CLASSE MÉDIA, CONEXÃO RANHURADA,DN 40 (1.1/2"), INSTALADO EM PRUMADAS - FORNECIMENTO E INSTALAÇÃO.</t>
  </si>
  <si>
    <t>TUBO DE AÇO GALVANIZADO COM COSTURA, CLASSE MÉDIA, CONEXÃO RANHURADA,DN 32 (1.1/4"), INSTALADO EM PRUMADAS - FORNECIMENTO E INSTALAÇÃO.</t>
  </si>
  <si>
    <t>TUBO DE AÇO GALVANIZADO COM COSTURA, CLASSE MÉDIA, CONEXÃO RANHURADA,DN 25 (1"), INSTALADO EM PRUMADAS - FORNECIMENTO E INSTALAÇÃO.</t>
  </si>
  <si>
    <t>TUBO DE AÇO GALVANIZADO COM COSTURA, CLASSE MÉDIA, CONEXÃO RANHURADA,DN 100 (4"), INSTALADO EM PRUMADAS - FORNECIMENTO E INSTALAÇÃO.</t>
  </si>
  <si>
    <t>COTOVELO 90 GRAUS, EM FERRO GALVANIZADO, CONEXÃO ROSQUEADA, DN 25 (1"), INSTALADO EM RESERVAÇÃO DE ÁGUA DE EDIFICAÇÃO QUE POSSUA RESERVATÓRIO DE FIBRA/FIBROCIMENTO FORNECIMENTO E INSTALAÇÃO.</t>
  </si>
  <si>
    <t>ADAPTADOR PVC SOLDAVEL, COM FLANGES LIVRES, 75 MM X 2 1/2", PARA CAIXA D' AGUA</t>
  </si>
  <si>
    <t>PINTURA ESMALTE FOSCO, DUAS DEMAOS, SOBRE SUPERFICIE METALICA</t>
  </si>
  <si>
    <t>MANOMETRO 0 A 200 PSI (0 A 14 KGF/CM2), D = 50MM - FORNECIMENTO E COLOCACAO</t>
  </si>
  <si>
    <t>FIXAÇÃO DE ELETROCALHA COM VERGALHÃO (TIRANTE) COM ROSCA TOTAL Ø 1/4"X1000MM</t>
  </si>
  <si>
    <t xml:space="preserve">CABO DE COBRE FLEXÍVEL ISOLADO, 6 MM², ANTI-CHAMA 0,6/1,0 KV, PARA DISTRIBUIÇÃO - FORNECIMENTO E INSTALAÇÃO. </t>
  </si>
  <si>
    <t>RÉGUA DE TOMADAS ELÉTRICAS, COM 08 TOMADAS, PADRÃO RACK 19"</t>
  </si>
  <si>
    <t>PATCH PANEL 48 PORTAS, CATEGORIA 6 - FORNECIMENTO E INSTALAÇÃO</t>
  </si>
  <si>
    <t>CABO ELETRÔNICO CATEGORIA 6, INSTALADO EM EDIFICAÇÃO INSTITUCIONAL - FORNECIMENTO E INSTALAÇÃO</t>
  </si>
  <si>
    <t xml:space="preserve">DETECTOR DE METAIS, TIPO PORTAL, MICROPROCESSADO </t>
  </si>
  <si>
    <t>FORNECIMENTO E MONTAGEM DE GUIA DE CABOS HORIZONTAIS CORPO DE AÇO SAE 1020, PROF=40MM</t>
  </si>
  <si>
    <t>D.I.O. COMPLETO PARA 12 FIBRAS MULTIMODO, INCLUINDO ACESSÓRIOS (BANDEJAS, EXTENSÕES ÓPTICAS CONECTORIZADAS OM4, ADAPTADORES DUPLEX LC/LC)</t>
  </si>
  <si>
    <t>PATCH PANEL 24 PORTAS, CATEGORIA 6 - FORNECIMENTO E INSTALAÇÃO</t>
  </si>
  <si>
    <t>FORNECIMENTO E MONTAGEM DE RACK FECHADO TIPO ARMÁRIO 19" X 44U X 870 MM</t>
  </si>
  <si>
    <t>63048_1 - CURVA VERTICAL EXTERNA LISA P/A ELETROCALHA 700X100MM (UN)</t>
  </si>
  <si>
    <t>FORNECIMENTO E INSTALAÇÃO DE SAÍDA HORIZONTAL PARA ELETRODUTO 1 1/2"</t>
  </si>
  <si>
    <t>FORNECIMENTO E INSTALAÇÃO DE NO-BREAK 110/220 V, 1.2 KVA COM 03 SAÍDAS 110 V AC</t>
  </si>
  <si>
    <t>SIRENE DE ALCANCE 500 M</t>
  </si>
  <si>
    <t>COMP-7</t>
  </si>
  <si>
    <t>CÂMERA IP, 2MP, POE - INSTALADA</t>
  </si>
  <si>
    <t>16.3.6.3.6</t>
  </si>
  <si>
    <t>CAIXA ENTERRADA ELÉTRICA RETANGULAR, EM CONCRETO PRÉ-MOLDADO, FUNDO COM BRITA, DIMENSÕES INTERNAS: 0,4X0,4X0,4 M</t>
  </si>
  <si>
    <t>10726_2 - FORNECIMENTO E INSTALAÇÃO DE KIT GERADOR FOTOVOLTAICO 76.05KWP. INCLUINDO MÓDULOS. INVERSOR. CABOS. FIXAÇÃO E PROTEÇÃO</t>
  </si>
  <si>
    <t xml:space="preserve">UNIDADE EVAPORADORA TIPO VRV - CASSETE, CAPAC. 5,0 HP - FORNECIMENTO </t>
  </si>
  <si>
    <t xml:space="preserve">UNIDADE EVAPORADORA TIPO VRV - CASSETE, CAPAC. 4,0 HP - FORNECIMENTO </t>
  </si>
  <si>
    <t xml:space="preserve">UNIDADE EVAPORADORA TIPO VRV - CASSETE, CAPAC. 2,5 HP - FORNECIMENTO </t>
  </si>
  <si>
    <t>UNIDADE EVAPORADORA TIPO VRV - PAREDE, CAPAC. 1,0 HP - FORNECIMENTO</t>
  </si>
  <si>
    <t xml:space="preserve">UNIDADE EVAPORADORA TIPO VRV - PAREDE, CAPAC. 1,5 HP - FORNECIMENTO </t>
  </si>
  <si>
    <t xml:space="preserve">UNIDADE EVAPORADORA TIPO VRV - CASSETE, CAPAC. 3,0 HP - FORNECIMENTO </t>
  </si>
  <si>
    <t>UNIDADE EVAPORADORA TIPO VRV - TETO APARENTE, CAPAC. 2,5 HP - FORNECIMENTO</t>
  </si>
  <si>
    <t xml:space="preserve">UNID CONDENSADORA 32,0HP, ALIMENTAÇÃO ELÉTRICA 380V/3F/60HZ  – FORNECIMENTO </t>
  </si>
  <si>
    <t>UNID CONDENSADORA 32,0HP, ALIMENTAÇÃO ELÉTRICA 380V/3F/60HZ  – FORNECIMENTO</t>
  </si>
  <si>
    <t xml:space="preserve">UNID CONDENSADORA 66,0HP, ALIMENTAÇÃO ELÉTRICA 380V/3F/60HZ – FORNECIMENTO </t>
  </si>
  <si>
    <t xml:space="preserve">UNID CONDENSADORA 66,0HP, ALIMENTAÇÃO ELÉTRICA 380V/3F/60HZ  – FORNECIMENTO </t>
  </si>
  <si>
    <t>TUBO/DUTO ALUMINIO 100X5000</t>
  </si>
  <si>
    <t>DIFUSOR REGULAVEL PLASTICO 100MM - FORNECIMENTO E INSTALAÇÃO</t>
  </si>
  <si>
    <t>FIO FLEXÍVEL 2 X 2,5MM2 PARA SOM</t>
  </si>
  <si>
    <t>ELETRODUTO DE PVC RÍGIDO ROSCÁVEL, DIÂM = 32MM (1")</t>
  </si>
  <si>
    <t>LUVA PARA ELETRODUTO DE PVC RÍGIDO ROSCÁVEL, DIÂM = 32MM (1")</t>
  </si>
  <si>
    <t>LUMINÁRIA TIPO CALHA, DE SOBREPOR, COM 2 LÂMPADAS TUBULARES LED DE 18 W - FORNECIMENTO E INSTALAÇÃO</t>
  </si>
  <si>
    <t>LUMINÁRIA TIPO SPOT DE EMBUTIR COM LÂMPADA LED 8,5W</t>
  </si>
  <si>
    <t>LUMINÁRIA ARANDELA TIPO TARTARUGA, COM GRADE, DE SOBREPOR, COM 1 LÂMPADA 15 W - FORNECIMENTO E INSTALAÇÃO</t>
  </si>
  <si>
    <t>CURVA HORIZONTAL LISA P/A ELETROCALHA 400X50MM (UN)</t>
  </si>
  <si>
    <t>Piso em assoalho de madeira lei (Pau D´Arco) - Comercial, réguas macho e fêmea 15cm x 2 cm, sobre ripão de madeira 3,5cm x 5,5cm</t>
  </si>
  <si>
    <t>REVESTIMENTO INTERNO C/PAPEL DE PAREDE (M2)</t>
  </si>
  <si>
    <t>C2221</t>
  </si>
  <si>
    <t>MARMORE BRANCO COLADO EM PAREDE (M2)</t>
  </si>
  <si>
    <t>PAINEL ACÚSTICO CONSTITUÍDO DE GRADEAMENTO EM COMPENSADO NAVAL 18MM. PREENCHIDO COM LÃ DE PET ACÚSTICA 15MM DENS = 15KG/M3 E ACABAMENTO EM TECIDO ORTOFÔNICO E ALISAR EM MADEIRA MACIÇA 40MMX15MM BOLEADA NAS BORDAS TRATADA COM SELADORA - MÓGNO VERTICAL (M2)</t>
  </si>
  <si>
    <t>LOCACAO CONVENCIONAL DE OBRA, ATRAVÉS DE GABARITO DE TABUAS CORRIDAS PONTALETADAS A CADA 1,50M, SEM REAPROVEITAMENTO</t>
  </si>
  <si>
    <t>PISO EM CONCRETO SIMPLES DESEMPOLADO. FCK = 15 MPA. E = 7 CM. COM FORMA EM QUADROS 2.0X2.0M. PARA JUNTAS DE CONCRETAGEM - TRES USOS (M2)</t>
  </si>
  <si>
    <t>DETECTOR DE FUMAÇA TERMOVELOCIMÉTRICO SOBREPOR AO FORRO OU LAJE (UN)</t>
  </si>
  <si>
    <t>C4177</t>
  </si>
  <si>
    <t>CORTINA EM VELUDO À PROVA DE FOGO. COM TUBO TIPO TRILHO PARA TEATROS (FORNECIMENTO E MONTAGEM) (M2)</t>
  </si>
  <si>
    <t>DISJUNTOR TRIPOLAR TIPO DIN, CORRENTE NOMINAL DE 20A - FORNECIMENTO E INSTALAÇÃO</t>
  </si>
  <si>
    <t>QUADRO DE DISTRIBUIÇÃO DE ENERGIA EM CHAPA DE AÇO GALVANIZADO, DE SOBREPOR, COM BARRAMENTO TRIFÁSICO, PARA 18 DISJUNTORES DIN 100A - FORNECIMENTO E INSTALAÇÃO</t>
  </si>
  <si>
    <t>QUADRO DE DISTRIBUIÇÃO DE ENERGIA EM CHAPA DE AÇO GALVANIZADO, DE EMBUTIR, COM BARRAMENTO TRIFÁSICO, PARA 24 DISJUNTORES DIN 100A - FORNECIMENTO E INSTALAÇÃO</t>
  </si>
  <si>
    <t>DISJUNTOR TERMOMAGNÉTICO TRIPOLAR , CORRENTE NOMINAL DE 125A - FORNECIMENTO E INSTALAÇÃO</t>
  </si>
  <si>
    <t>QUADRO DE DISTRIBUIÇÃO DE ENERGIA EM CHAPA DE AÇO GALVANIZADO, DE EMBUTIR, COM BARRAMENTO TRIFÁSICO, PARA 30 DISJUNTORES DIN 150A - FORNECIMENTO E INSTALAÇÃO</t>
  </si>
  <si>
    <t>DISJUNTOR TERMOMAGNÉTICO TRIPOLAR 150 A COM CAIXA MOLDADA 10 KA</t>
  </si>
  <si>
    <t>LAJE PRÉ-FABRICADA STEEL DECK PARA PISO OU COBERTURA. ESPESSURA DA CHAPA 1.25 MM. ESPESSURA DA LAJE 15 CM. COM CAPA DE CONCRETO FCK=45MPA</t>
  </si>
  <si>
    <t>7.1</t>
  </si>
  <si>
    <t>7.2</t>
  </si>
  <si>
    <t>7.3</t>
  </si>
  <si>
    <t>7.4</t>
  </si>
  <si>
    <t>7.5</t>
  </si>
  <si>
    <t>7.6</t>
  </si>
  <si>
    <t>7.7</t>
  </si>
  <si>
    <t>PLATAFORMA ELEVATÓRIA PARA PORTADORES DE NECESSIDADES ESPECIAIS</t>
  </si>
  <si>
    <t>SPLIT MODULAR (SPLITÃO) COM CAPACIDADE TOTAL 50 TR, 380V/3Ø/60HZ – FORNECIMENTO E INSTALAÇÃO</t>
  </si>
  <si>
    <t>UNID CONDENSADORA 10,0HP, ALIMENTAÇÃO ELÉTRICA 380V/3F/60HZ  – FORNECIMENTO</t>
  </si>
  <si>
    <t>Painel acústico constituído de gradeamento em compensado naval 18mm, preenchido com lã de pet acústica 15mm dens = 15kg/m3 e acabam</t>
  </si>
  <si>
    <t>3.4</t>
  </si>
  <si>
    <t>3.1</t>
  </si>
  <si>
    <t>3.2</t>
  </si>
  <si>
    <t>3.3</t>
  </si>
  <si>
    <t xml:space="preserve">Controlador DMX, com fonte de alimentação com entrada em 100-240 VAC e saída de 5,5 a 9VDC, com duas saídas de controle p/ conectores do tipo XLR 3 pinos e porta de configuração do tipo mini-USB ou conector RJ45
</t>
  </si>
  <si>
    <t>CABO DE COBRE PP CORDPLAST 5 X 4.0 MM2, 450/750V</t>
  </si>
  <si>
    <t>16.4.1.1.2</t>
  </si>
  <si>
    <t>8.2</t>
  </si>
  <si>
    <t>JANELA EM VIDRO DUPLO ACÚSTICO TRANSPARENTE (REF. JA5.JA14.JA15) (M2)</t>
  </si>
  <si>
    <t>JANELA EM ALUMÍNIO ANODIZADO COM VEDAÇÃO EM VIDRO TRANSPARENTE (REF.JA7.JA10.JA11. JA12.JA13)</t>
  </si>
  <si>
    <t>PAREDE COM PLACAS DE GESSO ACARTONADO (DRYWALL), PARA USO INTERNO, COM DUAS FACES SIMPLES E ESTRUTURA METÁLICA COM GUIAS SIMPLES, COM VÃOS</t>
  </si>
  <si>
    <t>6.1</t>
  </si>
  <si>
    <t>6.2</t>
  </si>
  <si>
    <t>8.1</t>
  </si>
  <si>
    <t>UN.</t>
  </si>
  <si>
    <t>Fornecimento e instalação de condicionador de ar tipo split 24000 btu/h c/ compressor rotativo</t>
  </si>
  <si>
    <t>C0626 - CAIXA DE PASSAGEM COM TAMPA PARAFUSADA 100X100X80MM (UN)</t>
  </si>
  <si>
    <t>CAIXA PASSAG. CHAPA C/TAMPA PARAF. 100X100X800MM</t>
  </si>
  <si>
    <t>C0629</t>
  </si>
  <si>
    <t xml:space="preserve">FORNECIMENTO E INSTALAÇÃO DE ELETROCALHA PERFURADA 100 X 50 X 3000 MM </t>
  </si>
  <si>
    <t xml:space="preserve">CURVA VERTICAL 100 X 50 MM PARA ELETROCALHA METÁLICA, COM ÂNGULO 90° </t>
  </si>
  <si>
    <t>JUNÇÃO INTERNA TIPO "L" PARA PERFILADO</t>
  </si>
  <si>
    <t>PORCELANATO 60X120 NATURAL</t>
  </si>
  <si>
    <t xml:space="preserve">PORCELANATO 60X120 POLIDO </t>
  </si>
  <si>
    <t>PORCELANATO 60X120 (M2)</t>
  </si>
  <si>
    <t>PORCELANATO 60X120</t>
  </si>
  <si>
    <t xml:space="preserve"> DIFUSOR LINEAR DE INSUFLAMENTO, EM ALUMÍNIO, COM REGISTROS ETC.</t>
  </si>
  <si>
    <t>DIFUSOR LINEAR DE INSUFLAMENTO, EM ALUMÍNIO, COM REGISTROS ETC.</t>
  </si>
  <si>
    <t>C4121</t>
  </si>
  <si>
    <t>C3877</t>
  </si>
  <si>
    <t>GRELHAS DE INSUFLAMENTO/RETORNO EM ALUMÍNIO DE 0,82 M2 À 1,00 M2 (FORN. E MONTAGEM)</t>
  </si>
  <si>
    <t>61.10.530</t>
  </si>
  <si>
    <t>Q.04.000.031417</t>
  </si>
  <si>
    <t>Difusor de ar de longo alcance tipo Jet-Nozzles, vazão de ar 1.330 m³/h</t>
  </si>
  <si>
    <t>61.10.510</t>
  </si>
  <si>
    <t>61.10.320</t>
  </si>
  <si>
    <t xml:space="preserve"> Duto flexivel de alumínio Ø 100mm</t>
  </si>
  <si>
    <t>Duto em chapa galvanizada nº18 com diam=300mm, para sistema exaustão</t>
  </si>
  <si>
    <t>DUTO EM CHAPA GALVANIZADA Nº18 COM DIAM=300MM, PARA SISTEMA EXAUSTÃO</t>
  </si>
  <si>
    <t xml:space="preserve">PERFILADO DE SEÇÃO 38X76 MM PARA SUPORTE DE DUTO EM CHAPA GALVANIZADA BITOLA 24. </t>
  </si>
  <si>
    <t>16.3.2.3.2</t>
  </si>
  <si>
    <t>CABO DE FIBRA ÓPTICA MULTIMODO 50/125 OM4 10 GIGABIT 6F - FORNECIMENTO E INSTALAÇÃO</t>
  </si>
  <si>
    <t>16.3.2.1.13</t>
  </si>
  <si>
    <t>16.3.2.1.14</t>
  </si>
  <si>
    <t>16.3.2.1.15</t>
  </si>
  <si>
    <t xml:space="preserve">TRANSCEIVER CISCO SFP+ 10GBASE-SR OU SIMILAR EQUIVALENTE </t>
  </si>
  <si>
    <t xml:space="preserve">PROJETOR PARA DATA-SHOW, FULL HD, 3D, RELAÇÃO DE CONTRASTE 35.000:1, RELAÇÃO DE PROJEÇÃO 16:9/4:3, CONEXÕES HDMI, VGA, RCA, USB, WI-FI, MARCA OPTOMA, EPSON, OU SIMILAR </t>
  </si>
  <si>
    <t>16.3.2.1.16</t>
  </si>
  <si>
    <t>16.3.2.1.17</t>
  </si>
  <si>
    <t>QUADRO DE DISTRIBUIÇÃO PARA TELEFONE N.5, 80X80X12CM EM CHAPA METALICA, SEM ACESSORIOS, PADRAO TELEBRAS, FORNECIMENTO E INSTALAÇÃO</t>
  </si>
  <si>
    <t>16.3.2.3.3</t>
  </si>
  <si>
    <t>16.3.5.2</t>
  </si>
  <si>
    <t>PLACA INDICATIVA EM ACRÍLICO E=2MM, EM BRAILLE, COM ESFERAS EM INOX E TEXTO EM ALTO RÊLEVO, DIM.: 8 X 28 CM, FORNECIMENTO E INSTAÇÃO</t>
  </si>
  <si>
    <t>20.3.5</t>
  </si>
  <si>
    <t>16.4.1.3.16</t>
  </si>
  <si>
    <t>DISJUNTOR MONOPOLAR TIPO DIN, CORRENTE NOMINAL DE 20A - FORNECIMENTO E INSTALAÇÃO</t>
  </si>
  <si>
    <t>QUADRO DE DISTRIBUIÇÃO DE ENERGIA EM CHAPA DE AÇO GALVANIZADO, DE EMBUTIR, COM BARRAMENTO TRIFÁSICO, PARA 40 DISJUNTORES DIN 100A - FORNECIMENTO E INSTALAÇÃO</t>
  </si>
  <si>
    <t>16.4.1.1.3</t>
  </si>
  <si>
    <t>16.4.1.1.4</t>
  </si>
  <si>
    <t>16.3.11.3.6</t>
  </si>
  <si>
    <t>SPLIT MODULAR (SPLITÃO) COM CAPACIDADE TOTAL 50 TR, 380V/3Ø/60HZ – FORNECIMENTO</t>
  </si>
  <si>
    <t>PORTA CORTA-FOGO PARA SAÍDA DE EMERGÊNCIA 240X260X4CM COM ACIONAMENTO ANTI-PÂNICO - FORNECIMENTO E INSTALAÇÃO. (AU7) (UN)</t>
  </si>
  <si>
    <t>90838_1</t>
  </si>
  <si>
    <t>90838_2</t>
  </si>
  <si>
    <t>PORTA DE ALUMÍNIO ANODIZADO DE ABRIR DE 1.80X2.84M COM DUAS FOLHAS NA COR BRANCA. COM GUARNIÇÃO E VIDRO FUMÊ. FIXAÇÃO COM PARAFUSOS - FORNECIMENTO E INSTALAÇÃO. (AU13) (UN)</t>
  </si>
  <si>
    <t>91332_3</t>
  </si>
  <si>
    <t>91332_4</t>
  </si>
  <si>
    <t>66.08.240</t>
  </si>
  <si>
    <t>Filtro passivo e misturador de sinais VHF / UHF / CATV</t>
  </si>
  <si>
    <t>P.17.000.042562</t>
  </si>
  <si>
    <t>69.10.130</t>
  </si>
  <si>
    <t>P.17.000.042566</t>
  </si>
  <si>
    <t>Amplificador de linha VHF / UHF com conector de F-50 dB</t>
  </si>
  <si>
    <t>69.20.280</t>
  </si>
  <si>
    <t xml:space="preserve">DIVISOR DE SINAL BLINDADO 1 ENTRADA 4 SAIDAS </t>
  </si>
  <si>
    <t>P.17.000.042539</t>
  </si>
  <si>
    <t>69.20.290</t>
  </si>
  <si>
    <t>Tomada blindada para VHF/UHF, CATV e FM, frequência 5 MHz a 1 GHz</t>
  </si>
  <si>
    <t>69.10.140</t>
  </si>
  <si>
    <t>Antena parabólica com captador de sinais e modulador de áudio e vídeo</t>
  </si>
  <si>
    <t>P.17.000.042561</t>
  </si>
  <si>
    <t>16.3.1.4.5</t>
  </si>
  <si>
    <t>16.3.1.4.6</t>
  </si>
  <si>
    <t>C2075</t>
  </si>
  <si>
    <t xml:space="preserve"> BARRAMENTO NEUTRO P/ BAIXA TENSÃO</t>
  </si>
  <si>
    <t>I1757</t>
  </si>
  <si>
    <t>QUADRO DISTRIBUIÇÃO LUZ 450X315X135MM</t>
  </si>
  <si>
    <t>16.4.1.3.17</t>
  </si>
  <si>
    <t>16.4.1.3.18</t>
  </si>
  <si>
    <t>90844_1</t>
  </si>
  <si>
    <t>90844_2</t>
  </si>
  <si>
    <t>LUMINÁRIA ARANDELA COM LED DE CONSUMO DE 15 WATTS E DRIVER INCLUSO. CORPO EM ALUMÍNIO PINTURA MICROTEXTURIZADA LENTES EM ACRÍLICO TRANSPARENTE. ILUMINAÇÃO DIRETA E INDIRETA PARA USO INTERNO E EXTERNO ABRIGADO.</t>
  </si>
  <si>
    <t>TOTAL SEM BDI(R$)</t>
  </si>
  <si>
    <t>BDI(R$)</t>
  </si>
  <si>
    <t>PERCENTUAIS(%)</t>
  </si>
  <si>
    <t>Aplicando na fórmula acima, temos:</t>
  </si>
  <si>
    <t>BDI REFERENCIAL(%)=</t>
  </si>
  <si>
    <t>BDI DIFERENCIADO</t>
  </si>
  <si>
    <t>BDI DIFERENCIADO(%)=</t>
  </si>
  <si>
    <t>Notas:</t>
  </si>
  <si>
    <t>1. Percentuais em conformidade com os valores admitidos para a composição do BDI, conforme Acórdão TCU - Plenário 2622/2013.</t>
  </si>
  <si>
    <t>2. ISS conforme legislação tributária do Município.</t>
  </si>
  <si>
    <t>3. A inserção da CPRB decorre das alterações promovidas pelas Leis 12.844/2013 e 13.043/2014, conforme orientação do Acórdão TCU 2.293/2013 - Plenário. A Lei 13.161/2015, em seu art. 7°, aumenta a contribuição previdenciária sobre receita bruta para 4,5%.</t>
  </si>
  <si>
    <t>GRUPO GERADOR 625 KVA COM QUADRO DE TRANSFERÊNCIA AUTOMÁTICA, CARENADO 85DB, COMPLETO (UN)</t>
  </si>
  <si>
    <t>INSTALAÇÃO DE GRUPO GERADOR 625 KVA (UN)</t>
  </si>
  <si>
    <t>C3668</t>
  </si>
  <si>
    <t>1.9</t>
  </si>
  <si>
    <t>GUARDA-CORPO PANORÂMICO COM PERFIS DE ALUMÍNIO E VIDRO LAMINADO 8 MM, FIXADO COM CHUMBADOR MECÂNICO</t>
  </si>
  <si>
    <t>62,54</t>
  </si>
  <si>
    <t>78,08</t>
  </si>
  <si>
    <t>15,30</t>
  </si>
  <si>
    <t>30,68</t>
  </si>
  <si>
    <t>27,87</t>
  </si>
  <si>
    <t>20,28</t>
  </si>
  <si>
    <t>56,34</t>
  </si>
  <si>
    <t>6,33</t>
  </si>
  <si>
    <t>12,63</t>
  </si>
  <si>
    <t>8,37</t>
  </si>
  <si>
    <t>11,96</t>
  </si>
  <si>
    <t>68,90</t>
  </si>
  <si>
    <t>7,04</t>
  </si>
  <si>
    <t>12,14</t>
  </si>
  <si>
    <t>16,42</t>
  </si>
  <si>
    <t>CAIXA D´ÁGUA EM POLIÉSTER REFORÇADO COM FIBRA DE VIDRO, 10000 LITROS - FORNECIMENTO E INSTALAÇÃO. AF_06/2021</t>
  </si>
  <si>
    <t>13,21</t>
  </si>
  <si>
    <t>15,84</t>
  </si>
  <si>
    <t>8,45</t>
  </si>
  <si>
    <t>72,07</t>
  </si>
  <si>
    <t>11,21</t>
  </si>
  <si>
    <t>54,53</t>
  </si>
  <si>
    <t>26,29</t>
  </si>
  <si>
    <t>15,98</t>
  </si>
  <si>
    <t>22,75</t>
  </si>
  <si>
    <t>15,02</t>
  </si>
  <si>
    <t>63,93</t>
  </si>
  <si>
    <t>6,83</t>
  </si>
  <si>
    <t>21,68</t>
  </si>
  <si>
    <t>6,77</t>
  </si>
  <si>
    <t>34,59</t>
  </si>
  <si>
    <t>11,64</t>
  </si>
  <si>
    <t>50,32</t>
  </si>
  <si>
    <t>25,76</t>
  </si>
  <si>
    <t>MONTAGEM E DESMONTAGEM DE FÔRMA DE LAJE MACIÇA, PÉ-DIREITO SIMPLES, EM MADEIRA SERRADA, 2 UTILIZAÇÕES</t>
  </si>
  <si>
    <t>VITRINE EM ALUMÍNIO NA COR BRANCA E VIDRO TRANSPARENTE - FORNECIMENTO E INSTALAÇÃO (REF. JA9.JA16.JA17.JA18.JA19.JA20.JA21.JA22)</t>
  </si>
  <si>
    <t>ESTRUTURA METALICA EM TESOURAS OU TRELICAS, VAO LIVRE DE 20M, FORNECIMENTO E MONTAGEM (M2)</t>
  </si>
  <si>
    <t>JANELA EM ALUMÍNIO ANODIZADO CIRCULAR COM VIDRO TRANSPARENTE (REF. JA1.JA2.JA3.JA4.JA8)</t>
  </si>
  <si>
    <t>16.1</t>
  </si>
  <si>
    <t>37,76</t>
  </si>
  <si>
    <t>20,00</t>
  </si>
  <si>
    <t>3,75</t>
  </si>
  <si>
    <t>12,37</t>
  </si>
  <si>
    <t xml:space="preserve">ARAME RECOZIDO 16 BWG, D = 1,65 MM (0,016 KG/M) OU 18 BWG, D = 1,25 MM (0,01 KG/M)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</si>
  <si>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30,42</t>
  </si>
  <si>
    <t>6,46</t>
  </si>
  <si>
    <t>5,55</t>
  </si>
  <si>
    <t>13,55</t>
  </si>
  <si>
    <t>2,60</t>
  </si>
  <si>
    <t>14,16</t>
  </si>
  <si>
    <t>22,90</t>
  </si>
  <si>
    <t>7,72</t>
  </si>
  <si>
    <t>48,66</t>
  </si>
  <si>
    <t>15,41</t>
  </si>
  <si>
    <t>14,39</t>
  </si>
  <si>
    <t>15,73</t>
  </si>
  <si>
    <t>15,07</t>
  </si>
  <si>
    <t>11,74</t>
  </si>
  <si>
    <t>7,32</t>
  </si>
  <si>
    <t>26,10</t>
  </si>
  <si>
    <t>16,68</t>
  </si>
  <si>
    <t xml:space="preserve">PONTALETE *7,5 X 7,5* CM EM PINUS, MISTA OU EQUIVALENTE DA REGIAO - BRUTA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</si>
  <si>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PREGO DE ACO POLIDO COM CABECA 18 X 27 (2 1/2 X 10)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</si>
  <si>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21,57</t>
  </si>
  <si>
    <t xml:space="preserve">TABUA NAO APARELHADA *2,5 X 30* CM, EM MACARANDUBA, ANGELIM OU EQUIVALENTE DA REGIAO - BRUTA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</si>
  <si>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44,79</t>
  </si>
  <si>
    <t>23,37</t>
  </si>
  <si>
    <t>21,56</t>
  </si>
  <si>
    <t>22,70</t>
  </si>
  <si>
    <t>13,62</t>
  </si>
  <si>
    <t>22,80</t>
  </si>
  <si>
    <t>31,82</t>
  </si>
  <si>
    <t>58,25</t>
  </si>
  <si>
    <t>15,44</t>
  </si>
  <si>
    <t>471,85</t>
  </si>
  <si>
    <t>26,40</t>
  </si>
  <si>
    <t>9,36</t>
  </si>
  <si>
    <t>8,75</t>
  </si>
  <si>
    <t>83,06</t>
  </si>
  <si>
    <t>68,82</t>
  </si>
  <si>
    <t>25,17</t>
  </si>
  <si>
    <t>10,21</t>
  </si>
  <si>
    <t>33,02</t>
  </si>
  <si>
    <t>30,34</t>
  </si>
  <si>
    <t>9,03</t>
  </si>
  <si>
    <t>10,27</t>
  </si>
  <si>
    <t>20,84</t>
  </si>
  <si>
    <t>19,97</t>
  </si>
  <si>
    <t>17,10</t>
  </si>
  <si>
    <t>16,39</t>
  </si>
  <si>
    <t>72,22</t>
  </si>
  <si>
    <t>78,82</t>
  </si>
  <si>
    <t>LETRA AÇO INOX ESCOVADO/POLIDO H = 50 CM - DIZERES "AUDITÓRIO TJ/PI"</t>
  </si>
  <si>
    <t xml:space="preserve"> LETRA AÇO INOX ESCOVADO/POLIDO H = 30 CM - DIZERES "PODER JUDICIÁRIO" E "TRIBUNAL DE JUSTIÇA DO PIAUÍ"</t>
  </si>
  <si>
    <t>LETRA AÇO INOX ESCOVADO/POLIDO H = 15 CM - DIZERES "AUDITÓRIO MULTIUSO" E "ADMINISTRAÇÃO"</t>
  </si>
  <si>
    <t>LETRA AÇO INOX ESCOVADO/POLIDO H = 20 CM - DIZERES "AUDITÓRIO MULTIUSO" E "TRIBUNAL DE JUSTIÇA DO PIAUI"</t>
  </si>
  <si>
    <t>20.3.6</t>
  </si>
  <si>
    <t>20.3.7</t>
  </si>
  <si>
    <t>20.3.8</t>
  </si>
  <si>
    <t>20.3.9</t>
  </si>
  <si>
    <t>16.1.1.2.16</t>
  </si>
  <si>
    <t>16.1.1.2.17</t>
  </si>
  <si>
    <t>MICTÓRIO SIFONADO LOUÇA BRANCA  PADRÃO MÉDIO  FORNECIMENTO E INSTALAÇÃO</t>
  </si>
  <si>
    <t>2.1.10</t>
  </si>
  <si>
    <t>DEMOLIÇÃO DE PAVIMENTO INTERTRAVADO, DE FORMA MANUAL</t>
  </si>
  <si>
    <t xml:space="preserve">MONTAGEM E DESMONTAGEM DE FÔRMA DE VIGA. ESCORAMENTO METÁLICO. PÉ-DIREITO SIMPLES. EM CHAPA DE MADEIRA RESINADA. 4 UTILIZAÇÕES. </t>
  </si>
  <si>
    <t>16.4.2.3</t>
  </si>
  <si>
    <t>PLATAFORMA HIDRÁULICA</t>
  </si>
  <si>
    <t>BOMBA PARA INCENDIO 10,0 HP - FORNECIMENTO E INSTALAÇÃO</t>
  </si>
  <si>
    <t>Bomba para incendio 10,0 H P</t>
  </si>
  <si>
    <t>PINTURA DE SÍMBOLOS E TEXTOS COM TINTA ACRÍLICA, DEMARCAÇÃO COM FITA ADESIVA E APLICAÇÃO COM ROLO</t>
  </si>
  <si>
    <t>AMPLIFICADOR DE LINHA EM 1200W</t>
  </si>
  <si>
    <t>LUMINÁRIA TIPO CALHA DE EMBUTIR COM ALETAS E 2 LEDS TUBULARES 20 W,
COMPLETA</t>
  </si>
  <si>
    <t>LUMINÁRIA LED COM DIFUSOR, QUADRADA, PARA LÂMPADA DE LED 18.5W</t>
  </si>
  <si>
    <t>LUMINÁRIA DE EMBUTIR EM TETO. CIRCULAR. CORPO EM ALUMÍNIO ANODIZADO. COM LÂMPADA LED 10W</t>
  </si>
  <si>
    <t>16.3.3.1.8</t>
  </si>
  <si>
    <t>MULTIKIT DE DERIVAÇÃO PARA SISTEMA VRV - FORNECIMENTO E INSTALAÇÃO</t>
  </si>
  <si>
    <t>FORNECIMENTO E INSTALAÇÃO DE CONDICIONADOR DE AR TIPO SPLIT 30000 BTU CLASSE A</t>
  </si>
  <si>
    <t xml:space="preserve"> Fornecimento e instalação de ar condicionado tipo split wall 30.000 BTU's (evaporadora e condensadora) - contempla a mão de obra, suporte e tubulação até 3,0m</t>
  </si>
  <si>
    <t xml:space="preserve">CURVA 500 X 100 MM PARA ELETROCALHA METÁLICA. ANGULO 90º </t>
  </si>
  <si>
    <t>CURVA 500 X 100 MM PARA ELETROCALHA METÁLICA. ANGULO 90º (VERTICAL)</t>
  </si>
  <si>
    <t>CURVA 500 X 100 MM PARA ELETROCALHA METÁLICA. ANGULO 90º  (HORIZONTAL)</t>
  </si>
  <si>
    <t>FORNECIMENTO E INSTALAÇÃO DE NO-BREAK 110/220V, 2.2 KVA COM 06 SAIDAS 110V AC</t>
  </si>
  <si>
    <t>COMP-15</t>
  </si>
  <si>
    <t>NO-BREAK 110/220V 2.2KVA COM 05 SAIDA 110 AC</t>
  </si>
  <si>
    <t>Aço ca-50   6,3 a 12,5 mm</t>
  </si>
  <si>
    <t>Barra quadrada de ferro 3/4" (2,85 kg/m)</t>
  </si>
  <si>
    <t>Bucha de nylon s-10</t>
  </si>
  <si>
    <t>Caixa de passagem 30x30cm, em chapa de aço galvanizado p/eletrica</t>
  </si>
  <si>
    <t>Chave liga-desliga 3x30a</t>
  </si>
  <si>
    <t>Cumeeira alumínio 0,8 mm (2,71 kg/m2)</t>
  </si>
  <si>
    <t>Eletrocalha metálica perfurada  50 x 50 x 3000 mm (ref. valemam ou similar)</t>
  </si>
  <si>
    <t>Eletrocalha metálica perfurada 150 x 50 x 3000 mm (ref. vl 3.01 ge valemam ou similar)</t>
  </si>
  <si>
    <t>Fita antiderrapante safety-walk "3m" - l=5cm ou similar</t>
  </si>
  <si>
    <t>Fita veda rosca 18mm</t>
  </si>
  <si>
    <t>Gradil tubo ferro galvanizado 1 1/2"</t>
  </si>
  <si>
    <t>Guia de cabos fechado 19" 1U</t>
  </si>
  <si>
    <t>Madeira mista serrada (barrote) 6 x 6cm - 0,0036 m3/m (angelim, louro)</t>
  </si>
  <si>
    <t>No-break 110/220v 1.2 kva com 03 saídas 110v ac</t>
  </si>
  <si>
    <t>Parafuso de fixação com bucha plástica 8 mm</t>
  </si>
  <si>
    <t>Perfil Aço, U Dobrado de chapa - UDC simples - 100 x 50 x 3 mm (4.48 kg/m)</t>
  </si>
  <si>
    <t>Assoalho em madeira de lei, em réguas macho e fêmea 15 x 2cm -  Pau d`arco Extra</t>
  </si>
  <si>
    <t>Saída horizontal para eletroduto 1 1/2" (ref. vl 33 valemam ou similar)</t>
  </si>
  <si>
    <t>Saída horizontal para eletroduto 1" (ref. vl 33 valemam ou similar)</t>
  </si>
  <si>
    <t>Saída horizontal para eletroduto 3/4" (ref. vl 33 valemam ou similar)</t>
  </si>
  <si>
    <t>Barra de apoio, reta, fixa, em aço inox, l=40cm, d=1 1/4" - Jackwal ou similar</t>
  </si>
  <si>
    <t>Vergalhão (Tirante) com rosca total ø 1/4"x1000mm (marvitec ref. 1431 ou similar)</t>
  </si>
  <si>
    <t>Perfil Aço Laminado, U 152,4 x 48,80 mm (12,20 kg/m) ASTM A36</t>
  </si>
  <si>
    <t>Película insulfilm G 5</t>
  </si>
  <si>
    <t>Eletrocalha metálica perfurada 200 x 50 x 3000 mm (ref. mopa ou similar)</t>
  </si>
  <si>
    <t>Botão de comando 22,5mm</t>
  </si>
  <si>
    <t>Relé de tempo 7PV00 20s 220V</t>
  </si>
  <si>
    <t>Cantoneira alumínio anodizado natural, 1" x  1/8" - vara com 6m - 0,408 kg/m</t>
  </si>
  <si>
    <t>Disco de corte 7", para ferro</t>
  </si>
  <si>
    <t>Gancho curto para perfilado, ref. Mopa ou similar</t>
  </si>
  <si>
    <t>Junção interna tipo "T" para perfilado, ref. Mopa ou simila</t>
  </si>
  <si>
    <t>Junção interna tipo "L" para perfilado, ref. Mopa ou similar</t>
  </si>
  <si>
    <t>Eletrocalha metálica perfurada 100 x 50 x 3000mm, peso, 1,47Kg/m,  (ref.: mopa ou similar)</t>
  </si>
  <si>
    <t>Suporte vertical  100 x 50 mm  para fixação de eletrocalha metálica ( ref.: Mopa ou similar)</t>
  </si>
  <si>
    <t>Suporte vertical  150 x 50 mm  para fixação de eletrocalha metálica ( ref.: Mopa ou similar)</t>
  </si>
  <si>
    <t>Fita acabamento bordo, em PVC, cor branca, e=19mm</t>
  </si>
  <si>
    <t>Cabo de cobre PP Cordplast 3 x 1,5 mm2, 450/750v</t>
  </si>
  <si>
    <t>Eletroduto em ferro galvanizado pesado sem costura 3/4" x 3m</t>
  </si>
  <si>
    <t>Suporte angular 400 x 100 mm para fixação de eletrocalha metálica (ref.: mopa ou similar)</t>
  </si>
  <si>
    <t>Suporte angular 500 x 100 mm para fixação de eletrocalha metálica (ref.: mopa ou similar)</t>
  </si>
  <si>
    <t>Curva horizontal 500 x 100 mm para eletrocalha metálica, com ângulo 90° (ref.: mopa ou similar)</t>
  </si>
  <si>
    <t>Curva vertical 700 x 100 mm para eletrocalha metálica, com ângulo 90° (ref.: mopa ou similar)</t>
  </si>
  <si>
    <t>Tê horizontal 100 x 50 mm para eletrocalha metálica (ref. Mopa ou similar)</t>
  </si>
  <si>
    <t>Suporte vertical 50 x 50mm para fixação de eletrocalha metálica (ref. Mopa ou similar)</t>
  </si>
  <si>
    <t>Aluguel de andaime tubular metálico fachadeiro (aluguel mensal) m² x mês - Largura=2,00m; Altura=1,20m</t>
  </si>
  <si>
    <t>Aluguel de lixadeira Industrial marca Bosch</t>
  </si>
  <si>
    <t>Microfone Leson FM-58 Classic ou similar</t>
  </si>
  <si>
    <t>Sinalizador 22,5 mm</t>
  </si>
  <si>
    <t>Revestimento em alumínio tipo Alucobond, e=0,3mm, em estrutura metálica auxiliar de perfil "U" 2", com fornecimento e montagem,  in</t>
  </si>
  <si>
    <t>Tê horizontal 200 x 50mm para eletrocalha metálica (ref. Mopa ou similar)</t>
  </si>
  <si>
    <t>Curva horizontal 200 x 50 mm para eletrocalha metálica, com ângulo 90° (ref.: mopa ou similar)</t>
  </si>
  <si>
    <t>Unidade condensadora Set-free (R410a) RAS20FSNB</t>
  </si>
  <si>
    <t>Unidade condensadora Set-free (R-410A) RAS18FSNB</t>
  </si>
  <si>
    <t>Fornecimento e Instalaçãode Carpete Berber Point 920 da Beaulieu e=7mm</t>
  </si>
  <si>
    <t>Régua (filtro de linha) com 8 tomadas 2P+T</t>
  </si>
  <si>
    <t>Caixa d'agua de polietileno alta densidade, 5.000 litros, Fortlev ou similar</t>
  </si>
  <si>
    <t>Peitoril granito branco fortaleza polido 22 x 2cm</t>
  </si>
  <si>
    <t>Soleira granito branco fortaleza polido 15 x 2cm</t>
  </si>
  <si>
    <t>Tubo metálico equipado para cimbramento - locação (diâmetro da seção: 1 1/2 ")</t>
  </si>
  <si>
    <t>Flange 100 x 50mm para eletrocalha metálica (ref. Mopa ou similar)</t>
  </si>
  <si>
    <t>Aluguel de escoramento metálico tipo Palestub para laje  nervurada, inclusive montagem e desmontagem</t>
  </si>
  <si>
    <t>Bancada em granito branco polar, largura 57cm, e= 2cm</t>
  </si>
  <si>
    <t>Cuba de semi-encaixe, dim. 49 x 40cm, INCEPA, linha ocean pacific, ref. 63027 ou siimilar</t>
  </si>
  <si>
    <t>Eletrocalha metálica perfurada 600 x 100 x 3000 mm, Leitofort (Mopa ou similar)</t>
  </si>
  <si>
    <t>Quadro de comando para 2 bombas de recalques de 1/3 a 2 cv, trifásica, 220 volts, com chave seletora, acionamento manual/automático</t>
  </si>
  <si>
    <t>Isolamento esponjoso elastomérico para tubo de cobre 7/8"</t>
  </si>
  <si>
    <t>Isolamento esponjoso elastomérico para tubo de cobre 1 1/8"</t>
  </si>
  <si>
    <t>Acionador manual (botoeira) tipo quebra-vidro, p/incendio</t>
  </si>
  <si>
    <t>Haste de aterramento galvanizada a fogo 3/8" x 3,45m (RE-BAR) TEL-760</t>
  </si>
  <si>
    <t>Clips 3/8" , p/haste de aterramento galvanizada, ref:TEL-5238</t>
  </si>
  <si>
    <t>Alicate de compressão para terminais de compressão de cabos com seção até 120mm2</t>
  </si>
  <si>
    <t>Guarda-corpo em tubo de aço inox ø=1 1/2", duplo, montantes e fechamento em tubo 1 1/2", h= 96cm, c/acabamento polido, p/fixação em</t>
  </si>
  <si>
    <t>Disjuntor bipolar DR 25 A, dispositivo residual diferencial, tipo AC, 30mA</t>
  </si>
  <si>
    <t>Central de alarme digital com 2 baterias Ademco vista 50 ou similar (até 40 pontos)</t>
  </si>
  <si>
    <t>Luminária de sobrepor em alumínio fundido, com difusor em vidro, da Wetzel, ref. IPT 26/01 ou similar</t>
  </si>
  <si>
    <t>Gás R410 A</t>
  </si>
  <si>
    <t>Eletrocalha metálica perfurada 500 x 100 x 3000 mm (ref. mopa ou similar)</t>
  </si>
  <si>
    <t>Ripão massaranduba serrada  5,5cm x 3,5cm</t>
  </si>
  <si>
    <t>Mini Rack de parede 19" x 5u x 350mm (porta de acrílico)</t>
  </si>
  <si>
    <t>Corrimão em aço inox ø=1 1/2", duplo, h=90cm</t>
  </si>
  <si>
    <t>Terminal aéreo 3/8" x 50cm ref.TEL 045 ou similar</t>
  </si>
  <si>
    <t>Monitor 42" - Ref. 42ld460 LG ou similar</t>
  </si>
  <si>
    <t>Dispositivo de proteção contra surto de tensão DPS 60KA - 275v (para-raio)</t>
  </si>
  <si>
    <t>Caixa acustica quadrada em ABS, tela de aluminio microperfurada, pintura eletrostatica c/poliester, Woofer coaxial 6" c/carcaça de</t>
  </si>
  <si>
    <t>Caixa de equalização p/aterramento 20x20x10cm de sobrepor p/11 terminais de pressão c/barramento (pára-raio)</t>
  </si>
  <si>
    <t>Forro acústico, em placas semirígidas SONEX Illtec Skin, ou similar, dim. 500x500x25mm, absorção sonora NRC= 0,65,  resistência fog</t>
  </si>
  <si>
    <t>Cortina em veludo preto, medindo 8,00x2,30m, com tubo tipo trilho, modelo movimento de ilhós, ref.Obra do Teatro Tobias Barreto (fo</t>
  </si>
  <si>
    <t>Laje pré-fabricada treliçada para piso ou cobertura, h=21cm, el. enchimento em bloco EPS, h=16cm</t>
  </si>
  <si>
    <t>Ducha higiênica com registro, linha Link, ref. 1984.C.ACT. LNK, da DECA ou similar</t>
  </si>
  <si>
    <t>Controlador DMX, com fonte de alimentação com entrada em 100-240 VAC e saída de 5,5 a 9VDC, com duas saídas de controle p/ conector</t>
  </si>
  <si>
    <t>Cabo de controle para o sinal DMX seção de 24 AWG com um par de cabos e fios de cobre</t>
  </si>
  <si>
    <t>Locação de cubeta / cabacinha plástica de polipropileno para laje nervurada - 61x61x18cm</t>
  </si>
  <si>
    <t>Locação de perfil cartola de chapa dobrada 13 de aço galvanizado 1020 (abas: 2,5c/altura:2,5cm/largura:7,5cm)</t>
  </si>
  <si>
    <t>Fornecimento de ar condicionado tipo split wall 30.000 BTU's (evaporadora e condensadora)</t>
  </si>
  <si>
    <t>Tubo corrugado parede dupla PEAD, d= 450mm (18"), p/sistemas drenagem, Tigre-ADS N-12 ou similar</t>
  </si>
  <si>
    <t>Tubo corrugado parede dupla PEAD, d= 600mm (24"), p/sistemas drenagem, Tigre-ADS N-12 ou similar</t>
  </si>
  <si>
    <t>Fornecimento e instalação de fachada ventilada em placas de grês porcelânico extrudado (e=16mm), fixado com subestrutura de alumíni</t>
  </si>
  <si>
    <t>Duto em chapa galvanizada nº 18 com diam=300mm, p/sistema exaustão</t>
  </si>
  <si>
    <t>Fornecimento e instalação de catracas eletrônicas, para deficiente, com leitor de proximidade, tipo Pedestal, da Prime ou similar,</t>
  </si>
  <si>
    <t>Grelha p/ralo em pvc, redonda, 15cm, tigre ou similar</t>
  </si>
  <si>
    <t>Bandeja para rack 19", deslizante, perfurada, 400mm de profundidade</t>
  </si>
  <si>
    <t>Estaca pré-moldada, ø=35cm, em concreto armado - carga máxima de 60 t, inclusive cravação e emendas</t>
  </si>
  <si>
    <t>Luminária tipo spot de embutir com lâmpada led 15w</t>
  </si>
  <si>
    <t>Conector em latão tipo minigar para cabos 16 - 50 mm² (SPDA)</t>
  </si>
  <si>
    <t>Pedestal Gooseneck com microfone e tecla PTT ref:SM-102, Sansara ou similar (sonorização)</t>
  </si>
  <si>
    <t>Cabo de cobre flexível blindado c/fita de cobre, 3 x 4,0mm2 - tensão:1kv</t>
  </si>
  <si>
    <t>Camêra de vídeo digital, monofocal, fixa, do tipo IP, 2MP, caixa de proteção contra luz solar e intemperismo IP66, Ref. GS2020IP, G</t>
  </si>
  <si>
    <t>Voice panel 50 portas cat 3</t>
  </si>
  <si>
    <t>Cabo para audio, AF, 2 x 22awg</t>
  </si>
  <si>
    <t>Arandela de uso interno, em alumínio, com difusor em vidro fosco, branca ou preta, ref. AD-104, da Aladin ou similar</t>
  </si>
  <si>
    <t>Arqueólogo Pleno (Nível Superior)</t>
  </si>
  <si>
    <t>Sensor de presença</t>
  </si>
  <si>
    <t>Bomba para incêndio a diesel 10 cv, vazão de 38,00 m³/h e hman= 50 m.c.a</t>
  </si>
  <si>
    <t>Modulo para tomada rj-45 cat.6</t>
  </si>
  <si>
    <t>Placa 4" x 2" para tomada rj-45 cat.6 - p/ 02 módulos</t>
  </si>
  <si>
    <t>Grelha tipo veneziana, Ø = 100mm, com caixa adaptadora - para saída de ar condicionado</t>
  </si>
  <si>
    <t>Gancho curto 38x38mm para luminária</t>
  </si>
  <si>
    <t>Guarda-corpo para escada marinheiro, com 05 (cinco) barras chatas verticais 1 1/4" x 3/16" e arco a cada 30cm de 1 1/4" x 3/16", fi</t>
  </si>
  <si>
    <t>Cabo coaxial rg-6</t>
  </si>
  <si>
    <t>Central de alarme endereçável de incendio com sistema p/ até 250 dispositivos, marcal Verin ou similar, Modelo VRE-250 c/ bateria d</t>
  </si>
  <si>
    <t>Sirene audiovisual endereçavel, 120 db, para alarme de incêndio</t>
  </si>
  <si>
    <t>Grupo gerador, potência stand-by 625/569 kva, trif. 220/127 v,quadro de comando automático microprocessado/digital, marca Deep Sea/</t>
  </si>
  <si>
    <t>Guarda-corpo e Corrimão em tubo ferro galvanizado, alt=1,10m, com barras verticais  a cada 11cm (3/4") e barras horizontais (superi</t>
  </si>
  <si>
    <t>Cola especial para piso tátil inox</t>
  </si>
  <si>
    <t>Portão ou porta em alumínio, cor N/P/B, com pefis em lambril, em búzio quadrado ou ambos, de correr ou abrir, completo inclusive do</t>
  </si>
  <si>
    <t>Lâmpada PAR 30 Led 15w bivolt branca</t>
  </si>
  <si>
    <t>Projetor para data-show, Full HD, 3D, brilho 2200 lumens, relação de contraste 35.000:1, relação de projeção 16:9/4:3, conexões HDM</t>
  </si>
  <si>
    <t>Cerâmica 30 x 60 cm, Portobello, linha cetim bianco ou similar</t>
  </si>
  <si>
    <t>Amplificador de Potência 1300w 4 Ohms - OP 7600 Oneal ou similar</t>
  </si>
  <si>
    <t>Mesa de som / Mixer 5 canais c/ USB Omx 52 - Oneal ou similar</t>
  </si>
  <si>
    <t>Cabo HDMI 15m Blindado 2.0 Ethernet 15 metros 4K ULTRA HD 3D 2160p</t>
  </si>
  <si>
    <t>Placa indicativa em acrílico e=2mm, em braille, com esferas em inox e texto em alto rêlevo, dim.: 8 x 28 cm, fornecimento e instaçã</t>
  </si>
  <si>
    <t>Rack fechado tipo armário 19" x  44 U x 870 mm</t>
  </si>
  <si>
    <t>Luminária de embutir redonda para lâmpada flourescente ou LED compacta sistema draw back, modelo ref: 1140 da marca BONIN ou simila</t>
  </si>
  <si>
    <t>Suporte vertical  200 x50 mm  para fixação de eletrocalha metálica ( ref.: Mopa ou similar)</t>
  </si>
  <si>
    <t>Flange 200 x 50mm para eletrocalha metálica (ref. Mopa ou similar)</t>
  </si>
  <si>
    <t>Porta acústica em madeira 0,80 x 2,10, espessura 60mm com visor de 25 x25 cm</t>
  </si>
  <si>
    <t>181</t>
  </si>
  <si>
    <t>027.1</t>
  </si>
  <si>
    <t>INSTALAÇÃO DE GRUPO GERADOR 625 KVA</t>
  </si>
  <si>
    <t xml:space="preserve">PERFILADO DE SEÇÃO 38X76 MM PARA SUPORTE DE DUTO EM CHAPA GALVANIZADA BITOLA 22. </t>
  </si>
  <si>
    <t>16.3.2.1.18</t>
  </si>
  <si>
    <t>CAIXA D'AGUA DE POLIETILENO ALTA DENSIDADE, 5.000 LITROS</t>
  </si>
  <si>
    <t>Caixa d'agua de polietileno alta densidade, 5.000 litros</t>
  </si>
  <si>
    <t>TELA DE PROJEÇÃO RETRÁTIL ELÉTRICA 2,0X2,0M</t>
  </si>
  <si>
    <t>TELA DE PROJEÇÃO RETRÁTIL 2,0X2,0M</t>
  </si>
  <si>
    <t>Condensador para sistema VRF de ar condicionado, até 18 HP</t>
  </si>
  <si>
    <t>Condensador para sistema VRF de ar condicionado, até 20 HP</t>
  </si>
  <si>
    <t>6569_1</t>
  </si>
  <si>
    <t>6569_2</t>
  </si>
  <si>
    <t>ARQUEÓLOGO PLENO (NÍVEL SUPERIOR) COM ENCARGOS COMPLEMENTARES</t>
  </si>
  <si>
    <t>kg</t>
  </si>
  <si>
    <t>14.11</t>
  </si>
  <si>
    <t>PISO TÁTIL DIRECIONAL - ELEMENTOS EM INOX (12 PEÇAS/M)</t>
  </si>
  <si>
    <t xml:space="preserve">CHAPA DE ACO XADREZ PARA PISOS, E = 1/4 " (6,30 MM) 54,53 KG/M2         </t>
  </si>
  <si>
    <t>PASSARELA EM CHAPA XADREZ 1/4". INCLUSIVE GUARDA-CORPO (M2)</t>
  </si>
  <si>
    <t>Guarda-corpo e Corrimão em tubo ferro galvanizado, alt=1,10m, com barras verticais a cada 11cm (3/4") e barras horizontais (superior, intermediárias (duas) e inferior) de 1.1/2", inclusive curva de aço</t>
  </si>
  <si>
    <t>19.7</t>
  </si>
  <si>
    <t>CORTINA VERTICAL DE ROLAR ACÚSTICA (FORNECIMENTO E MONTAGEM)</t>
  </si>
  <si>
    <t>UNID (M2)</t>
  </si>
  <si>
    <t>186,67</t>
  </si>
  <si>
    <t>48,06</t>
  </si>
  <si>
    <t>5,11</t>
  </si>
  <si>
    <t>21,96</t>
  </si>
  <si>
    <t>29,51</t>
  </si>
  <si>
    <t>19,80</t>
  </si>
  <si>
    <t>42,74</t>
  </si>
  <si>
    <t>45,59</t>
  </si>
  <si>
    <t>3,65</t>
  </si>
  <si>
    <t>5,96</t>
  </si>
  <si>
    <t>18,97</t>
  </si>
  <si>
    <t>22,69</t>
  </si>
  <si>
    <t>132,59</t>
  </si>
  <si>
    <t>43,35</t>
  </si>
  <si>
    <t>110,52</t>
  </si>
  <si>
    <t>296,81</t>
  </si>
  <si>
    <t>128,37</t>
  </si>
  <si>
    <t>COMPACTAÇÃO MECÂNICA DE SOLO PARA EXECUÇÃO DE RADIER, PISO DE CONCRETO OU LAJE SOBRE SOLO, COM COMPACTADOR DE SOLOS TIPO PLACA VIBRATÓRIA. AF_09/2021</t>
  </si>
  <si>
    <t>EXECUÇÃO DE RADIER, ESPESSURA DE 20 CM, FCK = 30 MPA, COM USO DE FORMAS EM MADEIRA SERRADA. AF_09/2021</t>
  </si>
  <si>
    <t>71,86</t>
  </si>
  <si>
    <t>7,98</t>
  </si>
  <si>
    <t>14,23</t>
  </si>
  <si>
    <t>LANÇAMENTO COM USO DE BALDES, ADENSAMENTO E ACABAMENTO DE CONCRETO EM ESTRUTURAS. AF_02/2022</t>
  </si>
  <si>
    <t>LANÇAMENTO COM USO DE BOMBA, ADENSAMENTO E ACABAMENTO DE CONCRETO EM ESTRUTURAS. AF_02/2022</t>
  </si>
  <si>
    <t>42,14</t>
  </si>
  <si>
    <t>16,11</t>
  </si>
  <si>
    <t>24,55</t>
  </si>
  <si>
    <t>ELETRODUTO FLEXÍVEL CORRUGADO, PEAD, DN 50 (1 1/2"), PARA REDE ENTERRADA DE DISTRIBUIÇÃO DE ENERGIA ELÉTRICA - FORNECIMENTO E INSTALAÇÃO. AF_12/2021</t>
  </si>
  <si>
    <t>ELETRODUTO FLEXÍVEL CORRUGADO, PEAD, DN 63 (2"), PARA REDE ENTERRADA DE DISTRIBUIÇÃO DE ENERGIA ELÉTRICA - FORNECIMENTO E INSTALAÇÃO. AF_12/2021</t>
  </si>
  <si>
    <t>9,97</t>
  </si>
  <si>
    <t>ELETRODUTO FLEXÍVEL CORRUGADO, PEAD, DN 100 (4"), PARA REDE ENTERRADA DE DISTRIBUIÇÃO DE ENERGIA ELÉTRICA - FORNECIMENTO E INSTALAÇÃO. AF_12/2021</t>
  </si>
  <si>
    <t>CABO DE COBRE FLEXÍVEL ISOLADO, 25 MM², ANTI-CHAMA 0,6/1,0 KV, PARA REDE ENTERRADA DE DISTRIBUIÇÃO DE ENERGIA ELÉTRICA - FORNECIMENTO E INSTALAÇÃO. AF_12/2021</t>
  </si>
  <si>
    <t>CABO DE COBRE FLEXÍVEL ISOLADO, 35 MM², ANTI-CHAMA 0,6/1,0 KV, PARA REDE ENTERRADA DE DISTRIBUIÇÃO DE ENERGIA ELÉTRICA - FORNECIMENTO E INSTALAÇÃO. AF_12/2021</t>
  </si>
  <si>
    <t>CABO DE COBRE FLEXÍVEL ISOLADO, 50 MM², ANTI-CHAMA 0,6/1,0 KV, PARA REDE ENTERRADA DE DISTRIBUIÇÃO DE ENERGIA ELÉTRICA - FORNECIMENTO E INSTALAÇÃO. AF_12/2021</t>
  </si>
  <si>
    <t>CABO DE COBRE FLEXÍVEL ISOLADO, 70 MM², ANTI-CHAMA 0,6/1,0 KV, PARA REDE ENTERRADA DE DISTRIBUIÇÃO DE ENERGIA ELÉTRICA - FORNECIMENTO E INSTALAÇÃO. AF_12/2021</t>
  </si>
  <si>
    <t>11,92</t>
  </si>
  <si>
    <t>28,26</t>
  </si>
  <si>
    <t>AR CONDICIONADO SPLIT INVERTER, HI-WALL (PAREDE), 9000 BTU/H, CICLO FRIO - FORNECIMENTO E INSTALAÇÃO. AF_11/2021_P</t>
  </si>
  <si>
    <t>AR CONDICIONADO SPLIT INVERTER, HI-WALL (PAREDE), 12000 BTU/H, CICLO FRIO - FORNECIMENTO E INSTALAÇÃO. AF_11/2021_P</t>
  </si>
  <si>
    <t>AR CONDICIONADO SPLIT INVERTER, HI-WALL (PAREDE), 18000 BTU/H, CICLO FRIO - FORNECIMENTO E INSTALAÇÃO. AF_11/2021_P</t>
  </si>
  <si>
    <t>AR CONDICIONADO SPLIT ON/OFF, HI-WALL (PAREDE), 24000 BTUS/H, CICLO FRIO - FORNECIMENTO E INSTALAÇÃO. AF_11/2021_P</t>
  </si>
  <si>
    <t>AR CONDICIONADO SPLIT INVERTER, PISO TETO, 36000 BTU/H, CICLO FRIO - FORNECIMENTO E INSTALAÇÃO. AF_11/2021_P</t>
  </si>
  <si>
    <t>AR CONDICIONADO SPLIT ON/OFF, CASSETE (TETO), 24000 BTU/H, CICLO QUENTE/FRIO - FORNECIMENTO E INSTALAÇÃO. AF_11/2021_P</t>
  </si>
  <si>
    <t>AR CONDICIONADO SPLIT ON/OFF, CASSETE (TETO), 36000 BTU/H, CICLO QUENTE/FRIO - FORNECIMENTO E INSTALAÇÃO. AF_11/2021_P</t>
  </si>
  <si>
    <t>AR CONDICIONADO SPLIT ON/OFF, CASSETE (TETO), 48000 BTU/H, CICLO QUENTE/FRIO - FORNECIMENTO E INSTALAÇÃO. AF_11/2021_P</t>
  </si>
  <si>
    <t>26,52</t>
  </si>
  <si>
    <t>8,30</t>
  </si>
  <si>
    <t>10,36</t>
  </si>
  <si>
    <t>23,96</t>
  </si>
  <si>
    <t>130,51</t>
  </si>
  <si>
    <t>52,48</t>
  </si>
  <si>
    <t>97,28</t>
  </si>
  <si>
    <t>93,01</t>
  </si>
  <si>
    <t>35,90</t>
  </si>
  <si>
    <t>8,42</t>
  </si>
  <si>
    <t>14,61</t>
  </si>
  <si>
    <t>13,83</t>
  </si>
  <si>
    <t>22,35</t>
  </si>
  <si>
    <t>29,29</t>
  </si>
  <si>
    <t>73,23</t>
  </si>
  <si>
    <t>39,75</t>
  </si>
  <si>
    <t>REGISTRO DE GAVETA BRUTO, LATÃO, ROSCÁVEL, 3/4", COM ACABAMENTO E CANOPLA CROMADOS - FORNECIMENTO E INSTALAÇÃO. AF_08/2021</t>
  </si>
  <si>
    <t>REGISTRO DE GAVETA BRUTO, LATÃO, ROSCÁVEL, 1" - FORNECIMENTO E INSTALAÇÃO. AF_08/2021</t>
  </si>
  <si>
    <t>REGISTRO DE GAVETA BRUTO, LATÃO, ROSCÁVEL, 1 1/2" - FORNECIMENTO E INSTALAÇÃO. AF_08/2021</t>
  </si>
  <si>
    <t>VÁLVULA DE ESFERA BRUTA, BRONZE, ROSCÁVEL, 3/4'' - FORNECIMENTO E INSTALAÇÃO. AF_08/2021</t>
  </si>
  <si>
    <t>VÁLVULA DE DESCARGA METÁLICA, BASE 1 1/2", ACABAMENTO METALICO CROMADO - FORNECIMENTO E INSTALAÇÃO. AF_08/2021</t>
  </si>
  <si>
    <t>REGISTRO DE ESFERA, PVC, ROSCÁVEL, COM VOLANTE, 1" - FORNECIMENTO E INSTALAÇÃO. AF_08/2021</t>
  </si>
  <si>
    <t>ESCAVAÇÃO MANUAL DE VALA PARA VIGA BALDRAME (INCLUINDO ESCAVAÇÃO PARA COLOCAÇÃO DE FÔRMAS). AF_06/2017</t>
  </si>
  <si>
    <t>94,71</t>
  </si>
  <si>
    <t>14,52</t>
  </si>
  <si>
    <t>ESCAVAÇÃO MECANIZADA DE VALA COM PROF. ATÉ 1,5 M (MÉDIA MONTANTE E JUSANTE/UMA COMPOSIÇÃO POR TRECHO), ESCAVADEIRA (0,8 M3),LARG. MENOR QUE 1,5 M, EM SOLO MOLE, LOCAIS COM BAIXO NÍVEL DE INTERFERÊNCIA. AF_02/2021</t>
  </si>
  <si>
    <t>5,94</t>
  </si>
  <si>
    <t>ALVENARIA DE VEDAÇÃO DE BLOCOS CERÂMICOS FURADOS NA HORIZONTAL DE 9X19X19 CM (ESPESSURA 9 CM) E ARGAMASSA DE ASSENTAMENTO COM PREPARO EM BETONEIRA. AF_12/2021</t>
  </si>
  <si>
    <t>84,27</t>
  </si>
  <si>
    <t>20,14</t>
  </si>
  <si>
    <t>RECOMPOSIÇÃO DE PAVIMENTO EM PISO INTERTRAVADO, COM REAPROVEITAMENTO DOS BLOCOS INTERTRAVADOS, PARA FECHAMENTO DE VALAS - INCLUSO RETIRADA E COLOCAÇÃO DO MATERIAL. AF_12/2020</t>
  </si>
  <si>
    <t>66,79</t>
  </si>
  <si>
    <t>19,11</t>
  </si>
  <si>
    <t>22,20</t>
  </si>
  <si>
    <t>8,59</t>
  </si>
  <si>
    <t>206,52</t>
  </si>
  <si>
    <t>18,60</t>
  </si>
  <si>
    <t>61,51</t>
  </si>
  <si>
    <t>(COMPOSIÇÃO REPRESENTATIVA) DO SERVIÇO DE CONTRAPISO EM ARGAMASSA TRAÇO 1:4 (CIM E AREIA), BETONEIRA 400 L, E = 4 CM ÁREAS SECAS E  MOLHADAS SOBRE LAJE , E = 3 CM ÁREAS MOLHADAS SOBRE IMPERMEABILIZAÇÃO, CASA E EDIFICAÇÃO PÚBLICA PADRÃO. AF_11/2014</t>
  </si>
  <si>
    <t>1,82</t>
  </si>
  <si>
    <t>72,40</t>
  </si>
  <si>
    <t>564,64</t>
  </si>
  <si>
    <t>573,33</t>
  </si>
  <si>
    <t>2,64</t>
  </si>
  <si>
    <t>27,79</t>
  </si>
  <si>
    <t>19,85</t>
  </si>
  <si>
    <t>2.820,63</t>
  </si>
  <si>
    <t>14.192,18</t>
  </si>
  <si>
    <t>40,33</t>
  </si>
  <si>
    <t>ACO CA-60, 4,2 MM, OU 5,0 MM, OU 6,0 MM, OU 7,0 MM, VERGALHAO</t>
  </si>
  <si>
    <t>ADESIVO PLASTICO PARA PVC, FRASCO COM *850* GR</t>
  </si>
  <si>
    <t>ADITIVO IMPERMEABILIZANTE DE PEGA NORMAL PARA ARGAMASSAS E CONCRETOS SEM ARMACAO, LIQUIDO E ISENTO DE CLORETOS</t>
  </si>
  <si>
    <t>ANEL BORRACHA PARA TUBO ESGOTO PREDIAL, DN 50 MM (NBR 5688)</t>
  </si>
  <si>
    <t>ANEL BORRACHA PARA TUBO ESGOTO PREDIAL, DN 75 MM (NBR 5688)</t>
  </si>
  <si>
    <t>ANEL DE CONCRETO ARMADO, COM FUROS/DRENO PARA SUMIDOURO, D = 0,80 M, H = 0,50 M</t>
  </si>
  <si>
    <t>124,53</t>
  </si>
  <si>
    <t>ANEL DE VEDACAO, PVC FLEXIVEL, 100 MM, PARA SAIDA DE BACIA / VASO SANITARIO</t>
  </si>
  <si>
    <t>ANEL EM CONCRETO ARMADO, LISO, PARA POCOS DE INSPECAO, SEM FUNDO, DIAMETRO INTERNO DE 0,60 M E ALTURA DE 0,20 M</t>
  </si>
  <si>
    <t>ANEL EM CONCRETO ARMADO, LISO, PARA POCOS DE INSPECAO, SEM FUNDO, DIAMETRO INTERNO DE 0,60 M E ALTURA DE 0,50 M</t>
  </si>
  <si>
    <t>106,14</t>
  </si>
  <si>
    <t>AR-CONDICIONADO FRIO SPLITAO MODULAR 10 TR</t>
  </si>
  <si>
    <t>ARAME GALVANIZADO 18 BWG, D = 1,24MM (0,009 KG/M)</t>
  </si>
  <si>
    <t>ARAME RECOZIDO 16 BWG, D = 1,65 MM (0,016 KG/M) OU 18 BWG, D = 1,25 MM (0,01 KG/M)</t>
  </si>
  <si>
    <t>ARGAMASSA COLANTE AC I PARA CERAMICAS</t>
  </si>
  <si>
    <t>ARGAMASSA COLANTE AC II</t>
  </si>
  <si>
    <t>ARGAMASSA COLANTE TIPO AC III</t>
  </si>
  <si>
    <t>ARGAMASSA COLANTE TIPO AC III E</t>
  </si>
  <si>
    <t>2,36</t>
  </si>
  <si>
    <t>ARGAMASSA INDUSTRIALIZADA MULTIUSO, PARA REVESTIMENTO INTERNO E EXTERNO E ASSENTAMENTO DE BLOCOS DIVERSOS</t>
  </si>
  <si>
    <t>ARRUELA EM ALUMINIO, COM ROSCA, DE 3/8", PARA ELETRODUTO</t>
  </si>
  <si>
    <t>BACIA SANITARIA (VASO) CONVENCIONAL, DE LOUCA BRANCA, SIFAO APARENTE, SAIDA VERTICAL (SEM ASSENTO)</t>
  </si>
  <si>
    <t>BARRA ANTIPANICO DUPLA, CEGA EM LADO OPOSTO, COR CINZA</t>
  </si>
  <si>
    <t>1.042,29</t>
  </si>
  <si>
    <t>BARRA DE FERRO CHATA, RETANGULAR (QUALQUER BITOLA)</t>
  </si>
  <si>
    <t>BARRA DE FERRO CHATO, RETANGULAR, 50,8 MM X 7,94 MM (L X E), 3,162 KG/M</t>
  </si>
  <si>
    <t>BLOCO CERAMICO / TIJOLO VAZADO PARA ALVENARIA DE VEDACAO, 6 FUROS NA HORIZONTAL, 9 X 14 X 19 CM (L X A X C)</t>
  </si>
  <si>
    <t>BLOCO CERAMICO / TIJOLO VAZADO PARA ALVENARIA DE VEDACAO, 8 FUROS NA HORIZONTAL, DE 9 X 19 X 19 CM (L XA X C)</t>
  </si>
  <si>
    <t>12,31</t>
  </si>
  <si>
    <t>721,46</t>
  </si>
  <si>
    <t>49,20</t>
  </si>
  <si>
    <t>CAIBRO NAO APARELHADO  *7,5 X 7,5* CM, EM MACARANDUBA, ANGELIM OU EQUIVALENTE DA REGIAO -  BRUTA</t>
  </si>
  <si>
    <t>CAIXA DE GORDURA EM PVC, DIAMETRO MINIMO 300 MM, DIAMETRO DE SAIDA 100 MM, CAPACIDADE  APROXIMADA 18 LITROS, COM TAMPA E CESTO</t>
  </si>
  <si>
    <t>CAIXA DE PASSAGEM ELETRICA DE PAREDE, DE EMBUTIR, EM PVC, COM TAMPA APARAFUSADA, DIMENSOES 120 X 120 X *75* MM</t>
  </si>
  <si>
    <t>CAIXA DE PASSAGEM ELETRICA DE PAREDE, DE EMBUTIR, EM PVC, COM TAMPA APARAFUSADA, DIMENSOES 150 X 150 X *75* MM</t>
  </si>
  <si>
    <t>CAIXA DE PASSAGEM ELETRICA DE PAREDE, DE EMBUTIR, EM TERMOPLASTICO / PVC, COM TAMPA APARAFUSADA, DIMENSOES 400 X 400 X *120* MM</t>
  </si>
  <si>
    <t>CAIXA DE PASSAGEM, EM PVC, DE 4" X 2", PARA ELETRODUTO FLEXIVEL CORRUGADO</t>
  </si>
  <si>
    <t>CAIXA SIFONADA PVC, 250 X 230 X 75 MM, COM TAMPA CEGA QUADRADA, BRANCA</t>
  </si>
  <si>
    <t>CALHA/CANALETA DE CONCRETO SIMPLES, TIPO MEIA CANA, DIAMETRO DE 40 CM, PARA AGUA PLUVIAL</t>
  </si>
  <si>
    <t>CHAPA DE ACO FINA A QUENTE BITOLA MSG 3/16 ", E = 4,75 MM (38,00 KG/M2)</t>
  </si>
  <si>
    <t>CHAPA DE ACO GALVANIZADA BITOLA GSG 22, E = 0,80 MM (6,40 KG/M2)</t>
  </si>
  <si>
    <t>CHAPA DE ACO GALVANIZADA BITOLA GSG 24, E = 0,64 (5,12 KG/M2)</t>
  </si>
  <si>
    <t>CHAPA DE ACO GALVANIZADA BITOLA GSG 26, E = 0,50 MM (4,00 KG/M2)</t>
  </si>
  <si>
    <t>CHAPA DE ACO XADREZ PARA PISOS, E = 1/4 " (6,30 MM) 54,53 KG/M2</t>
  </si>
  <si>
    <t>CHAPA EM ACO GALVANIZADO PARA STEEL DECK, COM NERVURAS TRAPEZOIDAIS, LARGURA UTIL DE 915 MM E ESPESSURA DE 1,25 MM</t>
  </si>
  <si>
    <t>CHAPA/PAINEL DE MADEIRA COMPENSADA PLASTIFICADA (MADEIRITE PLASTIFICADO) PARA FORMA DE CONCRETO, DE 2200 x 1100 MM, E = 10 MM</t>
  </si>
  <si>
    <t>CHAPA/PAINEL DE MADEIRA COMPENSADA RESINADA (MADEIRITE RESINADO ROSA) PARA FORMA DE CONCRETO, DE 2200 x 1100 MM, E = 14 MM</t>
  </si>
  <si>
    <t>CHUMBADOR DE ACO, DIAMETRO 5/8", COMPRIMENTO 6", COM PORCA</t>
  </si>
  <si>
    <t>CIMENTO PORTLAND DE ALTO FORNO (AF) CP III-40</t>
  </si>
  <si>
    <t>CIMENTO PORTLAND POZOLANICO CP IV-32</t>
  </si>
  <si>
    <t>46,19</t>
  </si>
  <si>
    <t>COMPENSADO NAVAL - CHAPA/PAINEL EM MADEIRA COMPENSADA PRENSADA, DE 2200 X 1600 MM, E = 12 MM</t>
  </si>
  <si>
    <t>COMPENSADO NAVAL - CHAPA/PAINEL EM MADEIRA COMPENSADA PRENSADA, DE 2200 X 1600 MM, E = 6 MM</t>
  </si>
  <si>
    <t>17,35</t>
  </si>
  <si>
    <t>CONCRETO USINADO BOMBEAVEL, CLASSE DE RESISTENCIA C45, COM BRITA 0 E 1, SLUMP = 100 +/- 20 MM, INCLUI SERVICO DE BOMBEAMENTO (NBR 8953)</t>
  </si>
  <si>
    <t>14,09</t>
  </si>
  <si>
    <t>CORDAO DE COBRE, FLEXIVEL, TORCIDO, CLASSE 4 OU 5, ISOLACAO EM PVC/D, 300 V, 2 CONDUTORES DE 2,5 MM2</t>
  </si>
  <si>
    <t>157,79</t>
  </si>
  <si>
    <t>30,14</t>
  </si>
  <si>
    <t>42,38</t>
  </si>
  <si>
    <t>9,14</t>
  </si>
  <si>
    <t>DILUENTE AGUARRAS</t>
  </si>
  <si>
    <t>DISJUNTOR TIPO DIN/IEC, BIPOLAR DE 6 ATE 32A</t>
  </si>
  <si>
    <t>DIVISORIA EM MARMORE, COM DUAS FACES POLIDAS, BRANCO COMUM, E=  *3,0* CM</t>
  </si>
  <si>
    <t>DUCHA / CHUVEIRO METALICO, DE PAREDE, ARTICULAVEL, COM DESVIADOR E DUCHA MANUAL</t>
  </si>
  <si>
    <t>ELETRODO REVESTIDO AWS - E7018, DIAMETRO IGUAL A 4,00 MM</t>
  </si>
  <si>
    <t>ELEVADOR DE CARGA A CABO, CABINE SEMI FECHADA 2,0 X 1,5 X 2,0 M, CAPACIDADE DE CARGA 1000 KG, TORRE  2,38 X 2,21 X 15 M, GUINCHO DE EMBREAGEM, FREIO DE SEGURANCA, LIMITADOR DE VELOCIDADE E CANCELA</t>
  </si>
  <si>
    <t>1,52</t>
  </si>
  <si>
    <t>ESPELHO / PLACA CEGA 4" X 2", PARA INSTALACAO DE TOMADAS E INTERRUPTORES</t>
  </si>
  <si>
    <t>GUARNICAO / MOLDURA / ARREMATE DE ACABAMENTO PARA ESQUADRIA, EM ALUMINIO PERFIL 25, ACABAMENTO ANODIZADO BRANCO OU BRILHANTE, PARA 1 FACE</t>
  </si>
  <si>
    <t>JANELA FIXA, EM ALUMINIO PERFIL 20, 60  X 80 CM (A X L), BATENTE/REQUADRO DE 3 A 14 CM, COM VIDRO 4 MM, SEM GUARNICAO/ALIZAR, ACABAMENTO ALUM BRANCO OU BRILHANTE</t>
  </si>
  <si>
    <t>87,69</t>
  </si>
  <si>
    <t>104,36</t>
  </si>
  <si>
    <t>LAMPADA LED TUBULAR BIVOLT 18/20 W, BASE G13</t>
  </si>
  <si>
    <t>LAMPADA LED 10 W BIVOLT BRANCA, FORMATO TRADICIONAL (BASE E27)</t>
  </si>
  <si>
    <t>LAMPADA LED 6 W BIVOLT BRANCA, FORMATO TRADICIONAL (BASE E27)</t>
  </si>
  <si>
    <t>LUMINARIA PLAFON REDONDO COM VIDRO FOSCO DIAMETRO *30* CM, PARA 2 LAMPADAS, BASE E27, POTENCIA MAXIMA 40/60 W (NAO INCLUI LAMPADAS)</t>
  </si>
  <si>
    <t>43,52</t>
  </si>
  <si>
    <t>MANTA ALUMINIZADA NAS DUAS FACES, PARA SUBCOBERTURA,  E = *2* MM</t>
  </si>
  <si>
    <t>MANTA DE POLIETILENO EXPANDIDO (PEBD) ANTICHAMAS, E = 8 MM</t>
  </si>
  <si>
    <t>MASSA PARA VIDRO</t>
  </si>
  <si>
    <t>NOBREAK TRIFASICO, DE 15 KVA FATOR DE POTENCIA DE 0,8, AUTONOMIA MINIMA DE 30 MINUTOS A PLENA CARGA</t>
  </si>
  <si>
    <t>PASTA LUBRIFICANTE PARA TUBOS E CONEXOES COM JUNTA ELASTICA, EMBALAGEM DE *400* GR (USO EM PVC, ACO, POLIETILENO E OUTROS)</t>
  </si>
  <si>
    <t>PASTA PARA SOLDA DE TUBOS E CONEXOES DE COBRE (EMBALAGEM COM 250 G)</t>
  </si>
  <si>
    <t>PEDRA BRITADA N. 1 (9,5 a 19 MM) POSTO PEDREIRA/FORNECEDOR, SEM FRETE</t>
  </si>
  <si>
    <t>PERFIL "I" DE ACO LAMINADO, ABAS PARALELAS, "W", QUALQUER BITOLA</t>
  </si>
  <si>
    <t>PERFIL "U" DE ACO LAMINADO, "U" 152 X 15,6</t>
  </si>
  <si>
    <t>PERFILADO PERFURADO SIMPLES 38 X 38 MM, CHAPA 22</t>
  </si>
  <si>
    <t>PISO PORCELANATO, BORDA RETA, EXTRA, FORMATO MAIOR QUE 2025 CM2</t>
  </si>
  <si>
    <t>PLACA DE OBRA (PARA CONSTRUCAO CIVIL) EM CHAPA GALVANIZADA *N. 22*, ADESIVADA, DE *2,4 X 1,2* M (SEM POSTES PARA FIXACAO)</t>
  </si>
  <si>
    <t>PLUG PVC P/ ESG PREDIAL 100MM</t>
  </si>
  <si>
    <t>PLUG PVC P/ ESG PREDIAL 50MM</t>
  </si>
  <si>
    <t>PONTALETE *7,5 X 7,5* CM EM PINUS, MISTA OU EQUIVALENTE DA REGIAO - BRUTA</t>
  </si>
  <si>
    <t>PORCA ZINCADA, SEXTAVADA, DIAMETRO 3/8"</t>
  </si>
  <si>
    <t>PORTA CORTA-FOGO PARA SAIDA DE EMERGENCIA, COM FECHADURA, VAO LUZ DE 90 X 210 CM, CLASSE P-90 (NBR 11742)</t>
  </si>
  <si>
    <t>PORTA DE ABRIR EM ALUMINIO COM DIVISAO HORIZONTAL  PARA VIDROS,  ACABAMENTO ANODIZADO NATURAL, VIDROS INCLUSOS, SEM GUARNICAO/ALIZAR/VISTA , 87 X 210 CM</t>
  </si>
  <si>
    <t>REDUCAO EXCENTRICA PVC, SERIE R, DN 150 X 100 MM, PARA ESGOTO OU AGUAS PLUVIAIS PREDIAIS</t>
  </si>
  <si>
    <t>53,59</t>
  </si>
  <si>
    <t>30,13</t>
  </si>
  <si>
    <t>REGISTRO GAVETA COM ACABAMENTO E CANOPLA CROMADOS, SIMPLES, BITOLA 1/2 " (REF 1509)</t>
  </si>
  <si>
    <t>REJUNTE EPOXI, QUALQUER COR</t>
  </si>
  <si>
    <t>82,86</t>
  </si>
  <si>
    <t>RELE TERMICO BIMETAL PARA USO EM MOTORES TRIFASICOS, TENSAO 380 V, POTENCIA ATE 15 CV, CORRENTE NOMINAL MAXIMA 22 A</t>
  </si>
  <si>
    <t>RIPA NAO APARELHADA,  *1,5 X 5* CM, EM MACARANDUBA, ANGELIM OU EQUIVALENTE DA REGIAO -  BRUTA</t>
  </si>
  <si>
    <t>SARRAFO *2,5 X 10* CM EM PINUS, MISTA OU EQUIVALENTE DA REGIAO - BRUTA</t>
  </si>
  <si>
    <t>SARRAFO NAO APARELHADO *2,5 X 7* CM, EM MACARANDUBA, ANGELIM OU EQUIVALENTE DA REGIAO -  BRUTA</t>
  </si>
  <si>
    <t>SELANTE ELASTICO MONOCOMPONENTE A BASE DE POLIURETANO (PU) PARA JUNTAS DIVERSAS</t>
  </si>
  <si>
    <t>45,61</t>
  </si>
  <si>
    <t>SOLDA EM VARETA FOSCOPER, D = *2,5* MM  X COMPRIMENTO 500 MM</t>
  </si>
  <si>
    <t>SOLUCAO PREPARADORA / LIMPADORA PARA PVC, FRASCO COM 1000 CM3</t>
  </si>
  <si>
    <t>SOQUETE DE PORCELANA BASE E27, FIXO DE TETO, PARA LAMPADAS</t>
  </si>
  <si>
    <t>TABUA  NAO  APARELHADA  *2,5 X 20* CM, EM MACARANDUBA, ANGELIM OU EQUIVALENTE DA REGIAO - BRUTA</t>
  </si>
  <si>
    <t>TABUA *2,5 X 23* CM EM PINUS, MISTA OU EQUIVALENTE DA REGIAO - BRUTA</t>
  </si>
  <si>
    <t>TABUA APARELHADA *2,5 X 15* CM, EM MACARANDUBA, ANGELIM OU EQUIVALENTE DA REGIAO</t>
  </si>
  <si>
    <t>TABUA APARELHADA *2,5 X 30* CM, EM MACARANDUBA, ANGELIM OU EQUIVALENTE DA REGIAO</t>
  </si>
  <si>
    <t>16,24</t>
  </si>
  <si>
    <t>TABUA NAO APARELHADA *2,5 X 30* CM, EM MACARANDUBA, ANGELIM OU EQUIVALENTE DA REGIAO - BRUTA</t>
  </si>
  <si>
    <t>TAMPA DE CONCRETO ARMADO PARA FOSSA, D = *0,90* M, E = 0,05 M</t>
  </si>
  <si>
    <t>101,59</t>
  </si>
  <si>
    <t>TAMPAO FOFO SIMPLES COM BASE, CLASSE D400 CARGA MAX 40 T, REDONDO, TAMPA 600 MM, REDE PLUVIAL/ESGOTO (COM INSCRICAO EM RELEVO DO TIPO DE REDE)</t>
  </si>
  <si>
    <t>36,71</t>
  </si>
  <si>
    <t>TELA DE ACO SOLDADA NERVURADA, CA-60, Q-92, (1,48 KG/M2), DIAMETRO DO FIO = 4,2 MM, LARGURA = 2,45 X 60 M DE COMPRIMENTO, ESPACAMENTO DA MALHA = 15  X 15 CM</t>
  </si>
  <si>
    <t>26,61</t>
  </si>
  <si>
    <t>TERMINAL A COMPRESSAO EM COBRE ESTANHADO PARA CABO 10 MM2, 1 FURO E 1 COMPRESSAO, PARA PARAFUSO DE FIXACAO M6</t>
  </si>
  <si>
    <t>TERMINAL A COMPRESSAO EM COBRE ESTANHADO PARA CABO 70 MM2, 1 FURO E 1 COMPRESSAO, PARA PARAFUSO DE FIXACAO M10</t>
  </si>
  <si>
    <t>TIJOLO CERAMICO MACICO COMUM *5 X 10 X 20* CM (L X A X C)</t>
  </si>
  <si>
    <t>TINTA ASFALTICA IMPERMEABILIZANTE DILUIDA EM SOLVENTE, PARA MATERIAIS CIMENTICIOS, METAL E MADEIRA</t>
  </si>
  <si>
    <t>TUBO ACO GALVANIZADO COM COSTURA, CLASSE MEDIA, DN 1/2", E = *2,65* MM, PESO *1,22* KG/M (NBR 5580)</t>
  </si>
  <si>
    <t>435,51</t>
  </si>
  <si>
    <t>30,39</t>
  </si>
  <si>
    <t>21,93</t>
  </si>
  <si>
    <t>89,30</t>
  </si>
  <si>
    <t>24,96</t>
  </si>
  <si>
    <t>VALVULA DE RETENCAO HORIZONTAL, DE BRONZE (PN-25), 2 1/2", 400 PSI, TAMPA DE PORCA DE UNIAO, EXTREMIDADES COM ROSCA</t>
  </si>
  <si>
    <t>48,43</t>
  </si>
  <si>
    <r>
      <t xml:space="preserve">BDI: </t>
    </r>
    <r>
      <rPr>
        <sz val="9"/>
        <color rgb="FF000000"/>
        <rFont val="Times New Roman"/>
        <family val="1"/>
        <charset val="1"/>
      </rPr>
      <t>26,58%</t>
    </r>
  </si>
  <si>
    <r>
      <t>L.S. Hora:</t>
    </r>
    <r>
      <rPr>
        <sz val="9"/>
        <color rgb="FF000000"/>
        <rFont val="Times New Roman"/>
        <family val="1"/>
        <charset val="1"/>
      </rPr>
      <t xml:space="preserve"> 83,04%</t>
    </r>
  </si>
  <si>
    <r>
      <t xml:space="preserve">L.S. Mês: </t>
    </r>
    <r>
      <rPr>
        <sz val="9"/>
        <color rgb="FF000000"/>
        <rFont val="Times New Roman"/>
        <family val="1"/>
        <charset val="1"/>
      </rPr>
      <t>47,35%</t>
    </r>
  </si>
  <si>
    <t>16.3.2.1.19</t>
  </si>
  <si>
    <t>4.1.6</t>
  </si>
  <si>
    <t>4.1.10</t>
  </si>
  <si>
    <t>4.1.11</t>
  </si>
  <si>
    <t>ARMAÇÃO DE BLOCO, VIGA BALDRAME OU SAPATA UTILIZANDO AÇO CA-50 DE 6,3 MM - MONTAGEM.</t>
  </si>
  <si>
    <t>ARMAÇÃO DE BLOCO, VIGA BALDRAME OU SAPATA UTILIZANDO AÇO CA-50 DE 10 MM - MONTAGEM.</t>
  </si>
  <si>
    <t>ARMAÇÃO DE BLOCO, VIGA BALDRAME OU SAPATA UTILIZANDO AÇO CA-50 DE 16 MM - MONTAGEM.</t>
  </si>
  <si>
    <t>4.2.9</t>
  </si>
  <si>
    <t>4.2.10</t>
  </si>
  <si>
    <t>AUDITÓRIO</t>
  </si>
  <si>
    <t>SUGESQ</t>
  </si>
  <si>
    <t>PLANILHA ORÇAMENTÁRIA - AUDITÓRIO</t>
  </si>
  <si>
    <t>CONSTRUÇÃO DO AUDITÓRIO MULTIUSO E SUGESQ DO NOVO COMPLEXO JUDICIÁRIO DO PALÁCIO DA JUSTIÇA DO PIAUÍ</t>
  </si>
  <si>
    <t>COMPOSIÇÃO DO BDI - CONSTRUÇÃO DO AUDITÓRIO E SUGESQ DO NOVO COMPLEXO JUDICIÁRIO DO PALÁCIO DA JUSTIÇA DO PIAUÍ</t>
  </si>
  <si>
    <t>ALVENARIA DE VEDAÇÃO DE BLOCOS CERÂMICOS FURADOS NA HORIZONTAL DE 9X19X19 CM (ESPESSURA 9 CM) E ARGAMASSA DE ASSENTAMENTO COM PREPARO EM BETONEIRA</t>
  </si>
  <si>
    <t>LIMPEZA FINAL DA OBRA (M2)</t>
  </si>
  <si>
    <t>I02436S</t>
  </si>
  <si>
    <t>I06111S</t>
  </si>
  <si>
    <t>S10549</t>
  </si>
  <si>
    <t>Encargos Complementares - Servente</t>
  </si>
  <si>
    <t>S10552</t>
  </si>
  <si>
    <t>Encargos Complementares - Eletricista</t>
  </si>
  <si>
    <t>FORNECIMENTO E INSTALAÇAO DE HASTE DE ATERRAMENTO GALVANIZADA A FOGO 3/8"X3,45M (RE-BAR) TEL-760, EXCLISIVE CLIPS (UN)</t>
  </si>
  <si>
    <t>CLIPS 3/8" PARA HASTE DE ATERRAMENTO GALVANIZADA  (UN)</t>
  </si>
  <si>
    <t>12781_2</t>
  </si>
  <si>
    <t>I01872S</t>
  </si>
  <si>
    <t>I09832</t>
  </si>
  <si>
    <t>I00981</t>
  </si>
  <si>
    <t>m3</t>
  </si>
  <si>
    <t>Peitoril granito branco Ceará polido 22 x 2cm</t>
  </si>
  <si>
    <t>CABO TELEFÔNICO CI-50 10 PARES INSTALADO EM ENTRADA DE EDIFICAÇÃO - FORNECIMENTO E INSTALAÇÃO</t>
  </si>
  <si>
    <t>BARRA DE APOIO RETA, EM ACO INOX POLIDO, COMPRIMENTO 80 CM,  FIXADA NA PAREDE - FORNECIMENTO E INSTALAÇÃO.</t>
  </si>
  <si>
    <t xml:space="preserve">MONTAGEM E DESMONTAGEM DE FÔRMA DE PILARES RETANGULARES E ESTRUTURAS SIMILARES, PÉ-DIREITO SIMPLES, EM MADEIRA SERRADA, 2 UTILIZAÇÕES. </t>
  </si>
  <si>
    <t>Fornecimento e instalação de patch cords cat.6 c/1,50m - Rev 01</t>
  </si>
  <si>
    <t>Fornecimento e instalação de patch cords cat.6 c/2,50m - Rev 02</t>
  </si>
  <si>
    <t>Fornecimento e instalação de patch cords cat.6 c/1,50m - Rev 01 (un)</t>
  </si>
  <si>
    <t>TOMADA DE REDE RJ45 - FORNECIMENTO E INSTALAÇÃO</t>
  </si>
  <si>
    <t>LAVATÓRIO LOUÇA BRANCA SUSPENSO, 29,5 X 39CM OU EQUIVALENTE, PADRÃO POPULAR - FORNECIMENTO E INSTALAÇÃO</t>
  </si>
  <si>
    <t>BASE METÁLICA PARA MASTRO 1 ½  PARA SPDA - FORNECIMENTO E INSTALAÇÃO.</t>
  </si>
  <si>
    <t xml:space="preserve">MASTRO 1 ½  PARA SPDA - FORNECIMENTO E INSTALAÇÃO. </t>
  </si>
  <si>
    <t>MONTAGEM E DESMONTAGEM DE FÔRMA DE VIGA. ESCORAMENTO METÁLICO. PÉ-DIREITO SIMPLES. EM CHAPA DE MADEIRA RESINADA. 2 UTILIZAÇÕES. (INCLUSO ESCORAMENTO)</t>
  </si>
  <si>
    <t>6.1.5.5</t>
  </si>
  <si>
    <t>6.1.5.6</t>
  </si>
  <si>
    <t>6.1.5.7</t>
  </si>
  <si>
    <t>6.1.5.8</t>
  </si>
  <si>
    <t>6.1.6</t>
  </si>
  <si>
    <t>6.1.6.1</t>
  </si>
  <si>
    <t>6.1.6.2</t>
  </si>
  <si>
    <t>6.1.6.3</t>
  </si>
  <si>
    <t>6.1.6.4</t>
  </si>
  <si>
    <t>1.10</t>
  </si>
  <si>
    <t>JANELA EM VIDRO DUPLO ACÚSTICO TRANSPARENTE (REF. JA5.JA6.JA14.JA15) (M2)</t>
  </si>
  <si>
    <t>TOTAL AUDITORIO(R$)</t>
  </si>
  <si>
    <t>7,52</t>
  </si>
  <si>
    <t>196,06</t>
  </si>
  <si>
    <t>81,76</t>
  </si>
  <si>
    <t>60,47</t>
  </si>
  <si>
    <t>19,74</t>
  </si>
  <si>
    <t>2,88</t>
  </si>
  <si>
    <t>23.856,41</t>
  </si>
  <si>
    <t>1,17</t>
  </si>
  <si>
    <t>21,33</t>
  </si>
  <si>
    <t>80,00</t>
  </si>
  <si>
    <t>81,04</t>
  </si>
  <si>
    <t>37,50</t>
  </si>
  <si>
    <t>202,40</t>
  </si>
  <si>
    <t>6,30</t>
  </si>
  <si>
    <t>36,77</t>
  </si>
  <si>
    <t>150,00</t>
  </si>
  <si>
    <t>6,19</t>
  </si>
  <si>
    <t>5,73</t>
  </si>
  <si>
    <t>58,03</t>
  </si>
  <si>
    <t>1.022,58</t>
  </si>
  <si>
    <t>307,04</t>
  </si>
  <si>
    <t>35,47</t>
  </si>
  <si>
    <t>43,39</t>
  </si>
  <si>
    <t>236,50</t>
  </si>
  <si>
    <t>72,16</t>
  </si>
  <si>
    <t>21,24</t>
  </si>
  <si>
    <t>37,25</t>
  </si>
  <si>
    <t>37,17</t>
  </si>
  <si>
    <t>13,76</t>
  </si>
  <si>
    <t>34,83</t>
  </si>
  <si>
    <t>9,86</t>
  </si>
  <si>
    <t>14,79</t>
  </si>
  <si>
    <t>10,74</t>
  </si>
  <si>
    <t>12,27</t>
  </si>
  <si>
    <t>56,73</t>
  </si>
  <si>
    <t>66,02</t>
  </si>
  <si>
    <t>22,41</t>
  </si>
  <si>
    <t>161,73</t>
  </si>
  <si>
    <t>44,83</t>
  </si>
  <si>
    <t>94,89</t>
  </si>
  <si>
    <t>516,66</t>
  </si>
  <si>
    <t>572,08</t>
  </si>
  <si>
    <t>CONECTOR MACHO RJ 45, CATEGORIA 6 (CAT 6) PARA CABOS</t>
  </si>
  <si>
    <t>17,80</t>
  </si>
  <si>
    <t>45,95</t>
  </si>
  <si>
    <t>21,82</t>
  </si>
  <si>
    <t>24,42</t>
  </si>
  <si>
    <t>58,86</t>
  </si>
  <si>
    <t>579,21</t>
  </si>
  <si>
    <t>338,82</t>
  </si>
  <si>
    <t>31,88</t>
  </si>
  <si>
    <t>70.315,54</t>
  </si>
  <si>
    <t>67,39</t>
  </si>
  <si>
    <t>5,66</t>
  </si>
  <si>
    <t>4,06</t>
  </si>
  <si>
    <t>14,97</t>
  </si>
  <si>
    <t>35,13</t>
  </si>
  <si>
    <t>75,54</t>
  </si>
  <si>
    <t>630,18</t>
  </si>
  <si>
    <t>15,17</t>
  </si>
  <si>
    <t>11,76</t>
  </si>
  <si>
    <t>575,47</t>
  </si>
  <si>
    <t>18,31</t>
  </si>
  <si>
    <t>83,38</t>
  </si>
  <si>
    <t>6,66</t>
  </si>
  <si>
    <t>30,38</t>
  </si>
  <si>
    <t>3,72</t>
  </si>
  <si>
    <t>37,36</t>
  </si>
  <si>
    <t>40,54</t>
  </si>
  <si>
    <t>107,13</t>
  </si>
  <si>
    <t>26,77</t>
  </si>
  <si>
    <t>12,71</t>
  </si>
  <si>
    <t>44,70</t>
  </si>
  <si>
    <t>114.031,45</t>
  </si>
  <si>
    <t>57,02</t>
  </si>
  <si>
    <t>PATCH CORD (CABO DE REDE), CATEGORIA 6 (CAT 6) UTP, 23 AWG, 4 PARES, EXTENSAO DE 1,50 M</t>
  </si>
  <si>
    <t>34,14</t>
  </si>
  <si>
    <t>PATCH CORD (CABO DE REDE), CATEGORIA 6 (CAT 6) UTP, 23 AWG, 4 PARES, EXTENSAO DE 2,50 M</t>
  </si>
  <si>
    <t>198,45</t>
  </si>
  <si>
    <t>227,40</t>
  </si>
  <si>
    <t>196,96</t>
  </si>
  <si>
    <t>198,00</t>
  </si>
  <si>
    <t>97,00</t>
  </si>
  <si>
    <t>315,09</t>
  </si>
  <si>
    <t>151,56</t>
  </si>
  <si>
    <t>48,91</t>
  </si>
  <si>
    <t>22,04</t>
  </si>
  <si>
    <t>430,00</t>
  </si>
  <si>
    <t>1.035,13</t>
  </si>
  <si>
    <t>141,38</t>
  </si>
  <si>
    <t>50,07</t>
  </si>
  <si>
    <t>76,28</t>
  </si>
  <si>
    <t>27,38</t>
  </si>
  <si>
    <t>15,61</t>
  </si>
  <si>
    <t>269,58</t>
  </si>
  <si>
    <t>67,52</t>
  </si>
  <si>
    <t>68,52</t>
  </si>
  <si>
    <t>98,47</t>
  </si>
  <si>
    <t>662,01</t>
  </si>
  <si>
    <t>183,64</t>
  </si>
  <si>
    <t>9,69</t>
  </si>
  <si>
    <t>13,51</t>
  </si>
  <si>
    <t>29,79</t>
  </si>
  <si>
    <t>136,78</t>
  </si>
  <si>
    <t>67,32</t>
  </si>
  <si>
    <t>67,66</t>
  </si>
  <si>
    <t>162,95</t>
  </si>
  <si>
    <t>224,42</t>
  </si>
  <si>
    <t>111,85</t>
  </si>
  <si>
    <t>411,48</t>
  </si>
  <si>
    <t>32,76</t>
  </si>
  <si>
    <t>166,66</t>
  </si>
  <si>
    <t>322,26</t>
  </si>
  <si>
    <t>1.071,57</t>
  </si>
  <si>
    <t>847,88</t>
  </si>
  <si>
    <t>539,26</t>
  </si>
  <si>
    <t>963,01</t>
  </si>
  <si>
    <t>250,13</t>
  </si>
  <si>
    <t>417,43</t>
  </si>
  <si>
    <t>78,94</t>
  </si>
  <si>
    <t>142,82</t>
  </si>
  <si>
    <t>277,67</t>
  </si>
  <si>
    <t>335,39</t>
  </si>
  <si>
    <t>241,51</t>
  </si>
  <si>
    <t>231,34</t>
  </si>
  <si>
    <t>195,46</t>
  </si>
  <si>
    <t>146,69</t>
  </si>
  <si>
    <t>51,70</t>
  </si>
  <si>
    <t>71,59</t>
  </si>
  <si>
    <t>61,55</t>
  </si>
  <si>
    <t>53,06</t>
  </si>
  <si>
    <t>63,71</t>
  </si>
  <si>
    <t>4,29</t>
  </si>
  <si>
    <t>105,84</t>
  </si>
  <si>
    <t>29,16</t>
  </si>
  <si>
    <t>25,56</t>
  </si>
  <si>
    <t>23,03</t>
  </si>
  <si>
    <t>205,57</t>
  </si>
  <si>
    <t>65,19</t>
  </si>
  <si>
    <t>57,85</t>
  </si>
  <si>
    <t>1.396,67</t>
  </si>
  <si>
    <t>38,62</t>
  </si>
  <si>
    <t>36,16</t>
  </si>
  <si>
    <t>846,28</t>
  </si>
  <si>
    <t>224,93</t>
  </si>
  <si>
    <t>400,31</t>
  </si>
  <si>
    <t>373,89</t>
  </si>
  <si>
    <t>1.301,18</t>
  </si>
  <si>
    <t>1.158,50</t>
  </si>
  <si>
    <t>817,53</t>
  </si>
  <si>
    <t>564,68</t>
  </si>
  <si>
    <t>600,68</t>
  </si>
  <si>
    <t>106,57</t>
  </si>
  <si>
    <t>30,40</t>
  </si>
  <si>
    <t>293,84</t>
  </si>
  <si>
    <t>129,09</t>
  </si>
  <si>
    <t>131,54</t>
  </si>
  <si>
    <t>142,41</t>
  </si>
  <si>
    <t>69,99</t>
  </si>
  <si>
    <t>152,08</t>
  </si>
  <si>
    <t>80,75</t>
  </si>
  <si>
    <t>169,95</t>
  </si>
  <si>
    <t>119,36</t>
  </si>
  <si>
    <t>16,81</t>
  </si>
  <si>
    <t>31,10</t>
  </si>
  <si>
    <t>16,74</t>
  </si>
  <si>
    <t>ARMAÇÃO DE PILAR OU VIGA DE ESTRUTURA CONVENCIONAL DE CONCRETO ARMADO UTILIZANDO AÇO CA-60 DE 5,0 MM - MONTAGEM. AF_06/2022</t>
  </si>
  <si>
    <t>ARMAÇÃO DE PILAR OU VIGA DE ESTRUTURA CONVENCIONAL DE CONCRETO ARMADO UTILIZANDO AÇO CA-50 DE 6,3 MM - MONTAGEM. AF_06/2022</t>
  </si>
  <si>
    <t>ARMAÇÃO DE PILAR OU VIGA DE ESTRUTURA CONVENCIONAL DE CONCRETO ARMADO UTILIZANDO AÇO CA-50 DE 8,0 MM - MONTAGEM. AF_06/2022</t>
  </si>
  <si>
    <t>ARMAÇÃO DE PILAR OU VIGA DE ESTRUTURA CONVENCIONAL DE CONCRETO ARMADO UTILIZANDO AÇO CA-50 DE 10,0 MM - MONTAGEM. AF_06/2022</t>
  </si>
  <si>
    <t>ARMAÇÃO DE PILAR OU VIGA DE ESTRUTURA CONVENCIONAL DE CONCRETO ARMADO UTILIZANDO AÇO CA-50 DE 12,5 MM - MONTAGEM. AF_06/2022</t>
  </si>
  <si>
    <t>ARMAÇÃO DE LAJE DE ESTRUTURA CONVENCIONAL DE CONCRETO ARMADO UTILIZANDO AÇO CA-60 DE 5,0 MM - MONTAGEM. AF_06/2022</t>
  </si>
  <si>
    <t>ARMAÇÃO DE LAJE DE ESTRUTURA CONVENCIONAL DE CONCRETO ARMADO UTILIZANDO AÇO CA-50 DE 6,3 MM - MONTAGEM. AF_06/2022</t>
  </si>
  <si>
    <t>ARMAÇÃO DE LAJE DE ESTRUTURA CONVENCIONAL DE CONCRETO ARMADO UTILIZANDO AÇO CA-50 DE 8,0 MM - MONTAGEM. AF_06/2022</t>
  </si>
  <si>
    <t>ARMAÇÃO DE LAJE DE ESTRUTURA CONVENCIONAL DE CONCRETO ARMADO UTILIZANDO AÇO CA-50 DE 10,0 MM - MONTAGEM. AF_06/2022</t>
  </si>
  <si>
    <t>ARMAÇÃO DE ESTRUTURAS DIVERSAS DE CONCRETO ARMADO, EXCETO VIGAS, PILARES, LAJES E FUNDAÇÕES, UTILIZANDO AÇO CA-60 DE 5,0 MM - MONTAGEM. AF_06/2022</t>
  </si>
  <si>
    <t>ARMAÇÃO DE ESTRUTURAS DIVERSAS DE CONCRETO ARMADO, EXCETO VIGAS, PILARES, LAJES E FUNDAÇÕES, UTILIZANDO AÇO CA-50 DE 6,3 MM - MONTAGEM. AF_06/2022</t>
  </si>
  <si>
    <t>19,93</t>
  </si>
  <si>
    <t>12,67</t>
  </si>
  <si>
    <t>421,54</t>
  </si>
  <si>
    <t>470,75</t>
  </si>
  <si>
    <t>561,41</t>
  </si>
  <si>
    <t>467,53</t>
  </si>
  <si>
    <t>558,60</t>
  </si>
  <si>
    <t>860,87</t>
  </si>
  <si>
    <t>217,14</t>
  </si>
  <si>
    <t>49,56</t>
  </si>
  <si>
    <t>77,65</t>
  </si>
  <si>
    <t>66,05</t>
  </si>
  <si>
    <t>78,99</t>
  </si>
  <si>
    <t>237,84</t>
  </si>
  <si>
    <t>50,01</t>
  </si>
  <si>
    <t>70,42</t>
  </si>
  <si>
    <t>16,48</t>
  </si>
  <si>
    <t>27,82</t>
  </si>
  <si>
    <t>50,92</t>
  </si>
  <si>
    <t>23,21</t>
  </si>
  <si>
    <t>41,45</t>
  </si>
  <si>
    <t>92,59</t>
  </si>
  <si>
    <t>22,21</t>
  </si>
  <si>
    <t>24,16</t>
  </si>
  <si>
    <t>118,82</t>
  </si>
  <si>
    <t>186,58</t>
  </si>
  <si>
    <t>732,58</t>
  </si>
  <si>
    <t>176,86</t>
  </si>
  <si>
    <t>71,88</t>
  </si>
  <si>
    <t>80,91</t>
  </si>
  <si>
    <t>84,03</t>
  </si>
  <si>
    <t>100,12</t>
  </si>
  <si>
    <t>434,05</t>
  </si>
  <si>
    <t>587,33</t>
  </si>
  <si>
    <t>631,14</t>
  </si>
  <si>
    <t>726,14</t>
  </si>
  <si>
    <t>1.049,23</t>
  </si>
  <si>
    <t>601,31</t>
  </si>
  <si>
    <t>164,45</t>
  </si>
  <si>
    <t>461,29</t>
  </si>
  <si>
    <t>704,36</t>
  </si>
  <si>
    <t>1.138,71</t>
  </si>
  <si>
    <t>1.530,59</t>
  </si>
  <si>
    <t>37,65</t>
  </si>
  <si>
    <t>48,53</t>
  </si>
  <si>
    <t>51,61</t>
  </si>
  <si>
    <t>37,32</t>
  </si>
  <si>
    <t>28,88</t>
  </si>
  <si>
    <t>2.225,80</t>
  </si>
  <si>
    <t>65,26</t>
  </si>
  <si>
    <t>83,46</t>
  </si>
  <si>
    <t>145,82</t>
  </si>
  <si>
    <t>122,07</t>
  </si>
  <si>
    <t>1.483,54</t>
  </si>
  <si>
    <t>617,44</t>
  </si>
  <si>
    <t>217,44</t>
  </si>
  <si>
    <t>1.896,93</t>
  </si>
  <si>
    <t>312,62</t>
  </si>
  <si>
    <t>454,50</t>
  </si>
  <si>
    <t>2.269,81</t>
  </si>
  <si>
    <t>2.521,76</t>
  </si>
  <si>
    <t>3.670,56</t>
  </si>
  <si>
    <t>3.740,89</t>
  </si>
  <si>
    <t>11.746,95</t>
  </si>
  <si>
    <t>7.410,67</t>
  </si>
  <si>
    <t>10.857,35</t>
  </si>
  <si>
    <t>12.753,89</t>
  </si>
  <si>
    <t>1.221,77</t>
  </si>
  <si>
    <t>3.953,33</t>
  </si>
  <si>
    <t>BLOCO DE ENGATE RÁPIDO PARA BASTIDOR TIPO M10 - FORNECIMENTO E INSTALAÇÃO. AF_11/2019</t>
  </si>
  <si>
    <t>TUBO, PVC, SOLDÁVEL, DN 25MM, INSTALADO EM RAMAL OU SUB-RAMAL DE ÁGUA - FORNECIMENTO E INSTALAÇÃO. AF_06/2022</t>
  </si>
  <si>
    <t>TUBO, PVC, SOLDÁVEL, DN 32MM, INSTALADO EM RAMAL OU SUB-RAMAL DE ÁGUA - FORNECIMENTO E INSTALAÇÃO. AF_06/2022</t>
  </si>
  <si>
    <t>TUBO, PVC, SOLDÁVEL, DN 40MM, INSTALADO EM PRUMADA DE ÁGUA - FORNECIMENTO E INSTALAÇÃO. AF_06/2022</t>
  </si>
  <si>
    <t>TUBO, PVC, SOLDÁVEL, DN 50MM, INSTALADO EM PRUMADA DE ÁGUA - FORNECIMENTO E INSTALAÇÃO. AF_06/2022</t>
  </si>
  <si>
    <t>TUBO PVC, SÉRIE R, ÁGUA PLUVIAL, DN 40 MM, FORNECIDO E INSTALADO EM RAMAL DE ENCAMINHAMENTO. AF_06/2022</t>
  </si>
  <si>
    <t>TUBO PVC, SÉRIE R, ÁGUA PLUVIAL, DN 100 MM, FORNECIDO E INSTALADO EM RAMAL DE ENCAMINHAMENTO. AF_06/2022</t>
  </si>
  <si>
    <t>25,07</t>
  </si>
  <si>
    <t>43,48</t>
  </si>
  <si>
    <t>49,43</t>
  </si>
  <si>
    <t>58,26</t>
  </si>
  <si>
    <t>32,16</t>
  </si>
  <si>
    <t>70,25</t>
  </si>
  <si>
    <t>93,57</t>
  </si>
  <si>
    <t>110,78</t>
  </si>
  <si>
    <t>136,64</t>
  </si>
  <si>
    <t>134,49</t>
  </si>
  <si>
    <t>179,08</t>
  </si>
  <si>
    <t>244,48</t>
  </si>
  <si>
    <t>162,94</t>
  </si>
  <si>
    <t>67,42</t>
  </si>
  <si>
    <t>JOELHO 90 GRAUS COM BUCHA DE LATÃO, PVC, SOLDÁVEL, DN 25MM, X 3/4  INSTALADO EM RAMAL OU SUB-RAMAL DE ÁGUA - FORNECIMENTO E INSTALAÇÃO. AF_06/2022</t>
  </si>
  <si>
    <t>JOELHO 90 GRAUS, PVC, SOLDÁVEL, DN 25MM, INSTALADO EM RAMAL DE DISTRIBUIÇÃO DE ÁGUA - FORNECIMENTO E INSTALAÇÃO. AF_06/2022</t>
  </si>
  <si>
    <t>JOELHO 45 GRAUS, PVC, SOLDÁVEL, DN 25MM, INSTALADO EM RAMAL DE DISTRIBUIÇÃO DE ÁGUA - FORNECIMENTO E INSTALAÇÃO. AF_06/2022</t>
  </si>
  <si>
    <t>LUVA, PVC, SOLDÁVEL, DN 25MM, INSTALADO EM RAMAL DE DISTRIBUIÇÃO DE ÁGUA - FORNECIMENTO E INSTALAÇÃO. AF_06/2022</t>
  </si>
  <si>
    <t>32,63</t>
  </si>
  <si>
    <t>TE, PVC, SOLDÁVEL, DN 25MM, INSTALADO EM RAMAL DE DISTRIBUIÇÃO DE ÁGUA - FORNECIMENTO E INSTALAÇÃO. AF_06/2022</t>
  </si>
  <si>
    <t>JOELHO 90 GRAUS, PVC, SOLDÁVEL, DN 25MM, INSTALADO EM PRUMADA DE ÁGUA - FORNECIMENTO E INSTALAÇÃO. AF_06/2022</t>
  </si>
  <si>
    <t>JOELHO 90 GRAUS, PVC, SOLDÁVEL, DN 32MM, INSTALADO EM PRUMADA DE ÁGUA - FORNECIMENTO E INSTALAÇÃO. AF_06/2022</t>
  </si>
  <si>
    <t>CURVA 90 GRAUS, PVC, SOLDÁVEL, DN 40MM, INSTALADO EM PRUMADA DE ÁGUA - FORNECIMENTO E INSTALAÇÃO. AF_06/2022</t>
  </si>
  <si>
    <t>JOELHO 90 GRAUS, PVC, SOLDÁVEL, DN 50MM, INSTALADO EM PRUMADA DE ÁGUA - FORNECIMENTO E INSTALAÇÃO. AF_06/2022</t>
  </si>
  <si>
    <t>JOELHO 45 GRAUS, PVC, SOLDÁVEL, DN 50MM, INSTALADO EM PRUMADA DE ÁGUA - FORNECIMENTO E INSTALAÇÃO. AF_06/2022</t>
  </si>
  <si>
    <t>CURVA 90 GRAUS, PVC, SOLDÁVEL, DN 50MM, INSTALADO EM PRUMADA DE ÁGUA - FORNECIMENTO E INSTALAÇÃO. AF_06/2022</t>
  </si>
  <si>
    <t>114,25</t>
  </si>
  <si>
    <t>JOELHO 90 GRAUS, PVC, SERIE R, ÁGUA PLUVIAL, DN 40 MM, JUNTA SOLDÁVEL, FORNECIDO E INSTALADO EM RAMAL DE ENCAMINHAMENTO. AF_06/2022</t>
  </si>
  <si>
    <t>JOELHO 45 GRAUS, PVC, SERIE R, ÁGUA PLUVIAL, DN 40 MM, JUNTA SOLDÁVEL, FORNECIDO E INSTALADO EM RAMAL DE ENCAMINHAMENTO. AF_06/2022</t>
  </si>
  <si>
    <t>REDUÇÃO EXCÊNTRICA, PVC, SERIE R, ÁGUA PLUVIAL, DN 75 X 50 MM, JUNTA ELÁSTICA, FORNECIDO E INSTALADO EM RAMAL DE ENCAMINHAMENTO. AF_06/2022</t>
  </si>
  <si>
    <t>JUNÇÃO SIMPLES, PVC, SERIE R, ÁGUA PLUVIAL, DN 40 MM, JUNTA SOLDÁVEL, FORNECIDO E INSTALADO EM RAMAL DE ENCAMINHAMENTO. AF_06/2022</t>
  </si>
  <si>
    <t>JUNÇÃO SIMPLES, PVC, SERIE R, ÁGUA PLUVIAL, DN 100 X 75 MM, JUNTA ELÁSTICA, FORNECIDO E INSTALADO EM RAMAL DE ENCAMINHAMENTO. AF_06/2022</t>
  </si>
  <si>
    <t>150,80</t>
  </si>
  <si>
    <t>LUVA DE CORRER, PVC, SOLDÁVEL, DN 50MM, INSTALADO EM PRUMADA DE ÁGUA - FORNECIMENTO E INSTALAÇÃO. AF_06/2022</t>
  </si>
  <si>
    <t>36,65</t>
  </si>
  <si>
    <t>32,71</t>
  </si>
  <si>
    <t>54,86</t>
  </si>
  <si>
    <t>JOELHO 45 GRAUS, PVC, SERIE R, ÁGUA PLUVIAL, DN 100 MM, JUNTA ELÁSTICA, FORNECIDO E INSTALADO EM CONDUTORES VERTICAIS DE ÁGUAS PLUVIAIS. AF_06/2022</t>
  </si>
  <si>
    <t>46,27</t>
  </si>
  <si>
    <t>CURVAR 45 GRAUS, PVC, SERIE R, ÁGUA PLUVIAL, DN 100 MM, JUNTA ELÁSTICA, FORNECIDO E INSTALADO EM CONDUTORES VERTICAIS DE ÁGUAS PLUVIAIS. AF_06/2022</t>
  </si>
  <si>
    <t>138,26</t>
  </si>
  <si>
    <t>ADAPTADOR CURTO COM BOLSA E ROSCA PARA REGISTRO, PVC, SOLDÁVEL, DN 50MM X 1.1/2 , INSTALADO EM PRUMADA DE ÁGUA - FORNECIMENTO E INSTALAÇÃO. AF_06/2022</t>
  </si>
  <si>
    <t>TE, PVC, SOLDÁVEL, DN 50MM, INSTALADO EM PRUMADA DE ÁGUA - FORNECIMENTO E INSTALAÇÃO. AF_06/2022</t>
  </si>
  <si>
    <t>TÊ DE REDUÇÃO, PVC, SOLDÁVEL, DN 50MM X 25MM, INSTALADO EM PRUMADA DE ÁGUA - FORNECIMENTO E INSTALAÇÃO. AF_06/2022</t>
  </si>
  <si>
    <t>80,57</t>
  </si>
  <si>
    <t>JUNÇÃO SIMPLES, PVC, SERIE R, ÁGUA PLUVIAL, DN 75 X 75 MM, JUNTA ELÁSTICA, FORNECIDO E INSTALADO EM CONDUTORES VERTICAIS DE ÁGUAS PLUVIAIS. AF_06/2022</t>
  </si>
  <si>
    <t>JUNÇÃO SIMPLES, PVC, SERIE R, ÁGUA PLUVIAL, DN 100 X 100 MM, JUNTA ELÁSTICA, FORNECIDO E INSTALADO EM CONDUTORES VERTICAIS DE ÁGUAS PLUVIAIS. AF_06/2022</t>
  </si>
  <si>
    <t>93,43</t>
  </si>
  <si>
    <t>63,28</t>
  </si>
  <si>
    <t>JOELHO 90 GRAUS, CPVC, SOLDÁVEL, DN 42MM, INSTALADO EM PRUMADA DE ÁGUA   FORNECIMENTO E INSTALAÇÃO. AF_06/2022</t>
  </si>
  <si>
    <t>16,94</t>
  </si>
  <si>
    <t>26,95</t>
  </si>
  <si>
    <t>81,62</t>
  </si>
  <si>
    <t>86,84</t>
  </si>
  <si>
    <t>17,45</t>
  </si>
  <si>
    <t>63,83</t>
  </si>
  <si>
    <t>40,40</t>
  </si>
  <si>
    <t>CURVA 90 GRAUS, PVC, SERIE R, ÁGUA PLUVIAL, DN 100 MM, JUNTA ELÁSTICA, FORNECIDO E INSTALADO EM CONDUTORES VERTICAIS DE ÁGUAS PLUVIAIS. AF_06/2022</t>
  </si>
  <si>
    <t>82,90</t>
  </si>
  <si>
    <t>27,45</t>
  </si>
  <si>
    <t>341,52</t>
  </si>
  <si>
    <t>47,06</t>
  </si>
  <si>
    <t>6.564,72</t>
  </si>
  <si>
    <t>CAIXA SIFONADA, PVC, DN 100 X 100 X 50 MM, FORNECIDA E INSTALADA EM RAMAIS DE ENCAMINHAMENTO DE ÁGUA PLUVIAL. AF_06/2022</t>
  </si>
  <si>
    <t>35,29</t>
  </si>
  <si>
    <t>RALO SIFONADO, PVC, DN 100 X 40 MM, JUNTA SOLDÁVEL, FORNECIDO E INSTALADO EM RAMAIS DE ENCAMINHAMENTO DE ÁGUA PLUVIAL. AF_06/2022</t>
  </si>
  <si>
    <t>75,69</t>
  </si>
  <si>
    <t>676,49</t>
  </si>
  <si>
    <t>6,27</t>
  </si>
  <si>
    <t>168,51</t>
  </si>
  <si>
    <t>40,88</t>
  </si>
  <si>
    <t>460,69</t>
  </si>
  <si>
    <t>136,99</t>
  </si>
  <si>
    <t>119,85</t>
  </si>
  <si>
    <t>118,26</t>
  </si>
  <si>
    <t>552,52</t>
  </si>
  <si>
    <t>401,87</t>
  </si>
  <si>
    <t>239,10</t>
  </si>
  <si>
    <t>1.094,51</t>
  </si>
  <si>
    <t>728,28</t>
  </si>
  <si>
    <t>88,30</t>
  </si>
  <si>
    <t>68,96</t>
  </si>
  <si>
    <t>47,62</t>
  </si>
  <si>
    <t>41,25</t>
  </si>
  <si>
    <t>667,72</t>
  </si>
  <si>
    <t>269,34</t>
  </si>
  <si>
    <t>39,32</t>
  </si>
  <si>
    <t>89,14</t>
  </si>
  <si>
    <t>94,03</t>
  </si>
  <si>
    <t>105,39</t>
  </si>
  <si>
    <t>293,28</t>
  </si>
  <si>
    <t>114,72</t>
  </si>
  <si>
    <t>61,91</t>
  </si>
  <si>
    <t>428,04</t>
  </si>
  <si>
    <t>322,83</t>
  </si>
  <si>
    <t>30,91</t>
  </si>
  <si>
    <t>16,04</t>
  </si>
  <si>
    <t>1.702,42</t>
  </si>
  <si>
    <t>77,72</t>
  </si>
  <si>
    <t>113,63</t>
  </si>
  <si>
    <t>20,13</t>
  </si>
  <si>
    <t>53,29</t>
  </si>
  <si>
    <t>21,65</t>
  </si>
  <si>
    <t>165,50</t>
  </si>
  <si>
    <t>192,42</t>
  </si>
  <si>
    <t>416,91</t>
  </si>
  <si>
    <t>106,72</t>
  </si>
  <si>
    <t>44,53</t>
  </si>
  <si>
    <t>33,77</t>
  </si>
  <si>
    <t>56,52</t>
  </si>
  <si>
    <t>254,26</t>
  </si>
  <si>
    <t>73,34</t>
  </si>
  <si>
    <t>417,72</t>
  </si>
  <si>
    <t>660,07</t>
  </si>
  <si>
    <t>451,65</t>
  </si>
  <si>
    <t>476,18</t>
  </si>
  <si>
    <t>575,57</t>
  </si>
  <si>
    <t>626,77</t>
  </si>
  <si>
    <t>454,88</t>
  </si>
  <si>
    <t>25,90</t>
  </si>
  <si>
    <t>34,58</t>
  </si>
  <si>
    <t>6.601,44</t>
  </si>
  <si>
    <t>3.398,85</t>
  </si>
  <si>
    <r>
      <rPr>
        <b/>
        <sz val="11"/>
        <rFont val="Times New Roman"/>
        <family val="1"/>
      </rPr>
      <t>1</t>
    </r>
  </si>
  <si>
    <r>
      <rPr>
        <sz val="11"/>
        <rFont val="Times New Roman"/>
        <family val="1"/>
      </rPr>
      <t>1.1</t>
    </r>
  </si>
  <si>
    <r>
      <rPr>
        <sz val="11"/>
        <rFont val="Times New Roman"/>
        <family val="1"/>
      </rPr>
      <t>TAPUME COM TELHA METÁLICA. AF_05/2018</t>
    </r>
  </si>
  <si>
    <r>
      <rPr>
        <sz val="11"/>
        <rFont val="Times New Roman"/>
        <family val="1"/>
      </rPr>
      <t>M2</t>
    </r>
  </si>
  <si>
    <r>
      <rPr>
        <sz val="11"/>
        <rFont val="Times New Roman"/>
        <family val="1"/>
      </rPr>
      <t>1.2</t>
    </r>
  </si>
  <si>
    <r>
      <rPr>
        <sz val="11"/>
        <rFont val="Times New Roman"/>
        <family val="1"/>
      </rPr>
      <t>LOCACAO CONVENCIONAL DE OBRA, UTILIZANDO GABARITO DE TÁBUAS CORRIDAS PONTALETADAS A CADA 2,00M - 2 UTILIZAÇÕES. AF_10/2018</t>
    </r>
  </si>
  <si>
    <r>
      <rPr>
        <sz val="11"/>
        <rFont val="Times New Roman"/>
        <family val="1"/>
      </rPr>
      <t>M</t>
    </r>
  </si>
  <si>
    <r>
      <rPr>
        <sz val="11"/>
        <rFont val="Times New Roman"/>
        <family val="1"/>
      </rPr>
      <t>1.3</t>
    </r>
  </si>
  <si>
    <r>
      <rPr>
        <sz val="11"/>
        <rFont val="Times New Roman"/>
        <family val="1"/>
      </rPr>
      <t>LOCAÇÃO DE ANDAIME TUBULAR TIPO TORRE</t>
    </r>
  </si>
  <si>
    <r>
      <rPr>
        <sz val="11"/>
        <rFont val="Times New Roman"/>
        <family val="1"/>
      </rPr>
      <t>M²XMÊS</t>
    </r>
  </si>
  <si>
    <r>
      <rPr>
        <sz val="11"/>
        <rFont val="Times New Roman"/>
        <family val="1"/>
      </rPr>
      <t>1.4</t>
    </r>
  </si>
  <si>
    <r>
      <rPr>
        <sz val="11"/>
        <rFont val="Times New Roman"/>
        <family val="1"/>
      </rPr>
      <t>Andaime metálico fachadeiro - locação mensal , montagem e desmontagem</t>
    </r>
  </si>
  <si>
    <r>
      <rPr>
        <sz val="11"/>
        <rFont val="Times New Roman"/>
        <family val="1"/>
      </rPr>
      <t>DEMOLIÇÃO DE PAVIMENTO INTERTRAVADO, DE FORMA MANUAL, COM REAPROVEITAMENTO. AF_12/2017</t>
    </r>
  </si>
  <si>
    <r>
      <rPr>
        <sz val="11"/>
        <rFont val="Times New Roman"/>
        <family val="1"/>
      </rPr>
      <t>ESCAVAÇÃO MECANIZADA DE SOLO MOLE / MATERIAL ORGÂNICO (EXPURGO DO PISO INTERTRAVADO).</t>
    </r>
  </si>
  <si>
    <r>
      <rPr>
        <sz val="11"/>
        <rFont val="Times New Roman"/>
        <family val="1"/>
      </rPr>
      <t>M3</t>
    </r>
  </si>
  <si>
    <r>
      <rPr>
        <sz val="11"/>
        <rFont val="Times New Roman"/>
        <family val="1"/>
      </rPr>
      <t>RECOMPOSIÇÃO DE PAVIMENTO EM PISO INTERTRAVADO, COM REAPROVEITAMENTO DOS BLOCOS INTERTRAVADOS, PARA FECHAMENTO DE VALAS - INCLUSO RETIRADA E COLOCAÇÃO DO MATERIAL. AF_12/2020</t>
    </r>
  </si>
  <si>
    <r>
      <rPr>
        <b/>
        <sz val="11"/>
        <rFont val="Times New Roman"/>
        <family val="1"/>
      </rPr>
      <t>2</t>
    </r>
  </si>
  <si>
    <r>
      <rPr>
        <sz val="11"/>
        <rFont val="Times New Roman"/>
        <family val="1"/>
      </rPr>
      <t>2.1</t>
    </r>
  </si>
  <si>
    <r>
      <rPr>
        <sz val="11"/>
        <rFont val="Times New Roman"/>
        <family val="1"/>
      </rPr>
      <t>ESCAVAÇÃO MANUAL DE VALA COM PROFUNDIDADE MENOR OU IGUAL A 1,30 M. AF_02/2021</t>
    </r>
  </si>
  <si>
    <r>
      <rPr>
        <sz val="11"/>
        <rFont val="Times New Roman"/>
        <family val="1"/>
      </rPr>
      <t>2.2</t>
    </r>
  </si>
  <si>
    <r>
      <rPr>
        <sz val="11"/>
        <rFont val="Times New Roman"/>
        <family val="1"/>
      </rPr>
      <t>REATERRO MANUAL DE VALAS COM COMPACTAÇÃO MECANIZADA. AF_04/2016</t>
    </r>
  </si>
  <si>
    <r>
      <rPr>
        <sz val="11"/>
        <rFont val="Times New Roman"/>
        <family val="1"/>
      </rPr>
      <t>2.3</t>
    </r>
  </si>
  <si>
    <r>
      <rPr>
        <sz val="11"/>
        <rFont val="Times New Roman"/>
        <family val="1"/>
      </rPr>
      <t>ESCAVAÇÃO MANUAL DE VALA PARA VIGA BALDRAME (INCLUINDO ESCAVAÇÃO PARA COLOCAÇÃO DE FÔRMAS). AF_06/2017</t>
    </r>
  </si>
  <si>
    <r>
      <rPr>
        <b/>
        <sz val="11"/>
        <rFont val="Times New Roman"/>
        <family val="1"/>
      </rPr>
      <t>3</t>
    </r>
  </si>
  <si>
    <r>
      <rPr>
        <b/>
        <sz val="11"/>
        <rFont val="Times New Roman"/>
        <family val="1"/>
      </rPr>
      <t>3.1</t>
    </r>
  </si>
  <si>
    <r>
      <rPr>
        <sz val="11"/>
        <rFont val="Times New Roman"/>
        <family val="1"/>
      </rPr>
      <t>3.1.1</t>
    </r>
  </si>
  <si>
    <r>
      <rPr>
        <sz val="11"/>
        <rFont val="Times New Roman"/>
        <family val="1"/>
      </rPr>
      <t>ESTACA BROCA DE CONCRETO, DIÂMETRO DE 30CM, ESCAVAÇÃO MANUAL COM TRADO CONCHA, COM ARMADURA DE ARRANQUE.</t>
    </r>
  </si>
  <si>
    <r>
      <rPr>
        <sz val="11"/>
        <rFont val="Times New Roman"/>
        <family val="1"/>
      </rPr>
      <t>3.1.2</t>
    </r>
  </si>
  <si>
    <r>
      <rPr>
        <sz val="11"/>
        <rFont val="Times New Roman"/>
        <family val="1"/>
      </rPr>
      <t>3.1.3</t>
    </r>
  </si>
  <si>
    <r>
      <rPr>
        <sz val="11"/>
        <rFont val="Times New Roman"/>
        <family val="1"/>
      </rPr>
      <t>ARRASAMENTO MECANICO DE ESTACA DE CONCRETO ARMADO, DIAMETROS DE ATÉ 40 CM. AF_05/2021</t>
    </r>
  </si>
  <si>
    <r>
      <rPr>
        <sz val="11"/>
        <rFont val="Times New Roman"/>
        <family val="1"/>
      </rPr>
      <t>UN</t>
    </r>
  </si>
  <si>
    <r>
      <rPr>
        <b/>
        <sz val="11"/>
        <rFont val="Times New Roman"/>
        <family val="1"/>
      </rPr>
      <t>3.2</t>
    </r>
  </si>
  <si>
    <r>
      <rPr>
        <sz val="11"/>
        <rFont val="Times New Roman"/>
        <family val="1"/>
      </rPr>
      <t>3.2.1</t>
    </r>
  </si>
  <si>
    <r>
      <rPr>
        <sz val="11"/>
        <rFont val="Times New Roman"/>
        <family val="1"/>
      </rPr>
      <t>FABRICAÇÃO, MONTAGEM E DESMONTAGEM DE FÔRMA PARA BLOCO DE COROAMENTO, EM CHAPA DE MADEIRA COMPENSADA RESINADA, E=17 MM, 2 UTILIZAÇÕES. AF_06/2017</t>
    </r>
  </si>
  <si>
    <r>
      <rPr>
        <sz val="11"/>
        <rFont val="Times New Roman"/>
        <family val="1"/>
      </rPr>
      <t>3.2.2</t>
    </r>
  </si>
  <si>
    <r>
      <rPr>
        <sz val="11"/>
        <rFont val="Times New Roman"/>
        <family val="1"/>
      </rPr>
      <t>ARMAÇÃO DE BLOCO, VIGA BALDRAME OU SAPATA UTILIZANDO AÇO CA-50 DE 8 MM - MONTAGEM. AF_06/2017</t>
    </r>
  </si>
  <si>
    <r>
      <rPr>
        <sz val="11"/>
        <rFont val="Times New Roman"/>
        <family val="1"/>
      </rPr>
      <t>KG</t>
    </r>
  </si>
  <si>
    <r>
      <rPr>
        <sz val="11"/>
        <rFont val="Times New Roman"/>
        <family val="1"/>
      </rPr>
      <t>3.2.3</t>
    </r>
  </si>
  <si>
    <r>
      <rPr>
        <sz val="11"/>
        <rFont val="Times New Roman"/>
        <family val="1"/>
      </rPr>
      <t>ARMAÇÃO DE BLOCO, VIGA BALDRAME OU SAPATA UTILIZANDO AÇO CA-50 DE 10 MM - MONTAGEM. AF_06/2017</t>
    </r>
  </si>
  <si>
    <r>
      <rPr>
        <sz val="11"/>
        <rFont val="Times New Roman"/>
        <family val="1"/>
      </rPr>
      <t>3.2.4</t>
    </r>
  </si>
  <si>
    <r>
      <rPr>
        <sz val="11"/>
        <rFont val="Times New Roman"/>
        <family val="1"/>
      </rPr>
      <t>ARMAÇÃO DE BLOCO, VIGA BALDRAME E SAPATA UTILIZANDO AÇO CA-60 DE 5 MM - MONTAGEM. AF_06/2017</t>
    </r>
  </si>
  <si>
    <r>
      <rPr>
        <sz val="11"/>
        <rFont val="Times New Roman"/>
        <family val="1"/>
      </rPr>
      <t>3.2.5</t>
    </r>
  </si>
  <si>
    <r>
      <rPr>
        <sz val="11"/>
        <rFont val="Times New Roman"/>
        <family val="1"/>
      </rPr>
      <t>CONCRETO FCK = 30MPA, TRAÇO 1:2,1:2,5 (EM MASSA SECA DE CIMENTO/ AREIA MÉDIA/ BRITA 1) - PREPARO MECÂNICO COM BETONEIRA 600 L. AF_05/2021</t>
    </r>
  </si>
  <si>
    <r>
      <rPr>
        <sz val="11"/>
        <rFont val="Times New Roman"/>
        <family val="1"/>
      </rPr>
      <t>3.2.6</t>
    </r>
  </si>
  <si>
    <r>
      <rPr>
        <sz val="11"/>
        <rFont val="Times New Roman"/>
        <family val="1"/>
      </rPr>
      <t>LANÇAMENTO COM USO DE BALDES, ADENSAMENTO E ACABAMENTO DE CONCRETO EM ESTRUTURAS. AF_02/2022</t>
    </r>
  </si>
  <si>
    <r>
      <rPr>
        <b/>
        <sz val="11"/>
        <rFont val="Times New Roman"/>
        <family val="1"/>
      </rPr>
      <t>3.3</t>
    </r>
  </si>
  <si>
    <r>
      <rPr>
        <sz val="11"/>
        <rFont val="Times New Roman"/>
        <family val="1"/>
      </rPr>
      <t>3.3.1</t>
    </r>
  </si>
  <si>
    <r>
      <rPr>
        <sz val="11"/>
        <rFont val="Times New Roman"/>
        <family val="1"/>
      </rPr>
      <t>EXECUÇÃO DE RADIER, ESPESSURA DE 20 CM, FCK = 30 MPA, COM USO DE FORMAS EM MADEIRA SERRADA. AF_09/2021</t>
    </r>
  </si>
  <si>
    <r>
      <rPr>
        <b/>
        <sz val="11"/>
        <rFont val="Times New Roman"/>
        <family val="1"/>
      </rPr>
      <t>3.4</t>
    </r>
  </si>
  <si>
    <r>
      <rPr>
        <sz val="11"/>
        <rFont val="Times New Roman"/>
        <family val="1"/>
      </rPr>
      <t>3.4.1</t>
    </r>
  </si>
  <si>
    <r>
      <rPr>
        <sz val="11"/>
        <rFont val="Times New Roman"/>
        <family val="1"/>
      </rPr>
      <t>FABRICAÇÃO, MONTAGEM E DESMONTAGEM DE FÔRMA PARA VIGA BALDRAME, EM CHAPA DE MADEIRA COMPENSADA RESINADA, E=17 MM, 2 UTILIZAÇÕES. AF_06/2017</t>
    </r>
  </si>
  <si>
    <r>
      <rPr>
        <sz val="11"/>
        <rFont val="Times New Roman"/>
        <family val="1"/>
      </rPr>
      <t>3.4.2</t>
    </r>
  </si>
  <si>
    <r>
      <rPr>
        <sz val="11"/>
        <rFont val="Times New Roman"/>
        <family val="1"/>
      </rPr>
      <t>ARMAÇÃO DE BLOCO, VIGA BALDRAME OU SAPATA UTILIZANDO AÇO CA-50 DE 6,3 MM - MONTAGEM. AF_06/2017</t>
    </r>
  </si>
  <si>
    <r>
      <rPr>
        <sz val="11"/>
        <rFont val="Times New Roman"/>
        <family val="1"/>
      </rPr>
      <t>3.4.3</t>
    </r>
  </si>
  <si>
    <r>
      <rPr>
        <sz val="11"/>
        <rFont val="Times New Roman"/>
        <family val="1"/>
      </rPr>
      <t>3.4.4</t>
    </r>
  </si>
  <si>
    <r>
      <rPr>
        <sz val="11"/>
        <rFont val="Times New Roman"/>
        <family val="1"/>
      </rPr>
      <t>3.4.5</t>
    </r>
  </si>
  <si>
    <r>
      <rPr>
        <sz val="11"/>
        <rFont val="Times New Roman"/>
        <family val="1"/>
      </rPr>
      <t>3.4.6</t>
    </r>
  </si>
  <si>
    <r>
      <rPr>
        <sz val="11"/>
        <rFont val="Times New Roman"/>
        <family val="1"/>
      </rPr>
      <t>3.4.7</t>
    </r>
  </si>
  <si>
    <r>
      <rPr>
        <b/>
        <sz val="11"/>
        <rFont val="Times New Roman"/>
        <family val="1"/>
      </rPr>
      <t>4</t>
    </r>
  </si>
  <si>
    <r>
      <rPr>
        <b/>
        <sz val="11"/>
        <rFont val="Times New Roman"/>
        <family val="1"/>
      </rPr>
      <t>4.1</t>
    </r>
  </si>
  <si>
    <r>
      <rPr>
        <sz val="11"/>
        <rFont val="Times New Roman"/>
        <family val="1"/>
      </rPr>
      <t>4.1.1</t>
    </r>
  </si>
  <si>
    <r>
      <rPr>
        <sz val="11"/>
        <rFont val="Times New Roman"/>
        <family val="1"/>
      </rPr>
      <t>m2</t>
    </r>
  </si>
  <si>
    <r>
      <rPr>
        <sz val="11"/>
        <rFont val="Times New Roman"/>
        <family val="1"/>
      </rPr>
      <t>4.1.2</t>
    </r>
  </si>
  <si>
    <r>
      <rPr>
        <sz val="11"/>
        <rFont val="Times New Roman"/>
        <family val="1"/>
      </rPr>
      <t>ARMAÇÃO DE PILAR OU VIGA DE UMA ESTRUTURA CONVENCIONAL DE CONCRETO ARMADO EM UM EDIFÍCIO DE MÚLTIPLOS PAVIMENTOS UTILIZANDO AÇO CA-50 DE 6,3 MM - MONTAGEM. AF_12/2015</t>
    </r>
  </si>
  <si>
    <r>
      <rPr>
        <sz val="11"/>
        <rFont val="Times New Roman"/>
        <family val="1"/>
      </rPr>
      <t>4.1.3</t>
    </r>
  </si>
  <si>
    <r>
      <rPr>
        <sz val="11"/>
        <rFont val="Times New Roman"/>
        <family val="1"/>
      </rPr>
      <t>ARMAÇÃO DE PILAR OU VIGA DE UMA ESTRUTURA CONVENCIONAL DE CONCRETO ARMADO EM UM EDIFÍCIO DE MÚLTIPLOS PAVIMENTOS UTILIZANDO AÇO CA-50 DE 8,0 MM - MONTAGEM. AF_12/2015</t>
    </r>
  </si>
  <si>
    <r>
      <rPr>
        <sz val="11"/>
        <rFont val="Times New Roman"/>
        <family val="1"/>
      </rPr>
      <t>4.1.4</t>
    </r>
  </si>
  <si>
    <r>
      <rPr>
        <sz val="11"/>
        <rFont val="Times New Roman"/>
        <family val="1"/>
      </rPr>
      <t>ARMAÇÃO DE PILAR OU VIGA DE UMA ESTRUTURA CONVENCIONAL DE CONCRETO ARMADO EM UM EDIFÍCIO DE MÚLTIPLOS PAVIMENTOS UTILIZANDO AÇO CA-50 DE 10,0 MM - MONTAGEM. AF_12/2015</t>
    </r>
  </si>
  <si>
    <r>
      <rPr>
        <sz val="11"/>
        <rFont val="Times New Roman"/>
        <family val="1"/>
      </rPr>
      <t>4.1.5</t>
    </r>
  </si>
  <si>
    <r>
      <rPr>
        <sz val="11"/>
        <rFont val="Times New Roman"/>
        <family val="1"/>
      </rPr>
      <t>ARMAÇÃO DE PILAR OU VIGA DE UMA ESTRUTURA CONVENCIONAL DE CONCRETO ARMADO EM UM EDIFÍCIO DE MÚLTIPLOS PAVIMENTOS UTILIZANDO AÇO CA-50 DE 12,5 MM - MONTAGEM. AF_12/2015</t>
    </r>
  </si>
  <si>
    <r>
      <rPr>
        <sz val="11"/>
        <rFont val="Times New Roman"/>
        <family val="1"/>
      </rPr>
      <t>4.1.6</t>
    </r>
  </si>
  <si>
    <r>
      <rPr>
        <sz val="11"/>
        <rFont val="Times New Roman"/>
        <family val="1"/>
      </rPr>
      <t>ARMAÇÃO DE PILAR OU VIGA DE UMA ESTRUTURA CONVENCIONAL DE CONCRETO ARMADO EM UM EDIFÍCIO DE MÚLTIPLOS PAVIMENTOS UTILIZANDO AÇO CA-60 DE 5,0 MM - MONTAGEM. AF_12/2015</t>
    </r>
  </si>
  <si>
    <r>
      <rPr>
        <sz val="11"/>
        <rFont val="Times New Roman"/>
        <family val="1"/>
      </rPr>
      <t>4.1.7</t>
    </r>
  </si>
  <si>
    <r>
      <rPr>
        <sz val="11"/>
        <rFont val="Times New Roman"/>
        <family val="1"/>
      </rPr>
      <t>4.1.8</t>
    </r>
  </si>
  <si>
    <r>
      <rPr>
        <b/>
        <sz val="11"/>
        <rFont val="Times New Roman"/>
        <family val="1"/>
      </rPr>
      <t>4.2</t>
    </r>
  </si>
  <si>
    <r>
      <rPr>
        <sz val="11"/>
        <rFont val="Times New Roman"/>
        <family val="1"/>
      </rPr>
      <t>4.2.1</t>
    </r>
  </si>
  <si>
    <r>
      <rPr>
        <sz val="11"/>
        <rFont val="Times New Roman"/>
        <family val="1"/>
      </rPr>
      <t>4.2.2</t>
    </r>
  </si>
  <si>
    <r>
      <rPr>
        <sz val="11"/>
        <rFont val="Times New Roman"/>
        <family val="1"/>
      </rPr>
      <t>4.2.3</t>
    </r>
  </si>
  <si>
    <r>
      <rPr>
        <sz val="11"/>
        <rFont val="Times New Roman"/>
        <family val="1"/>
      </rPr>
      <t>4.2.4</t>
    </r>
  </si>
  <si>
    <r>
      <rPr>
        <sz val="11"/>
        <rFont val="Times New Roman"/>
        <family val="1"/>
      </rPr>
      <t>4.2.5</t>
    </r>
  </si>
  <si>
    <r>
      <rPr>
        <b/>
        <sz val="11"/>
        <rFont val="Times New Roman"/>
        <family val="1"/>
      </rPr>
      <t>4.3</t>
    </r>
  </si>
  <si>
    <r>
      <rPr>
        <b/>
        <sz val="11"/>
        <rFont val="Times New Roman"/>
        <family val="1"/>
      </rPr>
      <t>4.3.1</t>
    </r>
  </si>
  <si>
    <r>
      <rPr>
        <sz val="11"/>
        <rFont val="Times New Roman"/>
        <family val="1"/>
      </rPr>
      <t>4.3.1.1</t>
    </r>
  </si>
  <si>
    <r>
      <rPr>
        <sz val="11"/>
        <rFont val="Times New Roman"/>
        <family val="1"/>
      </rPr>
      <t>4.3.1.2</t>
    </r>
  </si>
  <si>
    <r>
      <rPr>
        <sz val="11"/>
        <rFont val="Times New Roman"/>
        <family val="1"/>
      </rPr>
      <t>ARMAÇÃO DE LAJE DE UMA ESTRUTURA CONVENCIONAL DE CONCRETO ARMADO EM UM EDIFÍCIO DE MÚLTIPLOS PAVIMENTOS UTILIZANDO AÇO CA-50 DE 6,3 MM - MONTAGEM. AF_12/2015</t>
    </r>
  </si>
  <si>
    <r>
      <rPr>
        <sz val="11"/>
        <rFont val="Times New Roman"/>
        <family val="1"/>
      </rPr>
      <t>4.3.1.3</t>
    </r>
  </si>
  <si>
    <r>
      <rPr>
        <sz val="11"/>
        <rFont val="Times New Roman"/>
        <family val="1"/>
      </rPr>
      <t>ARMAÇÃO DE LAJE DE UMA ESTRUTURA CONVENCIONAL DE CONCRETO ARMADO EM UM EDIFÍCIO DE MÚLTIPLOS PAVIMENTOS UTILIZANDO AÇO CA-50 DE 8,0 MM - MONTAGEM. AF_12/2015</t>
    </r>
  </si>
  <si>
    <r>
      <rPr>
        <sz val="11"/>
        <rFont val="Times New Roman"/>
        <family val="1"/>
      </rPr>
      <t>4.3.1.4</t>
    </r>
  </si>
  <si>
    <r>
      <rPr>
        <sz val="11"/>
        <rFont val="Times New Roman"/>
        <family val="1"/>
      </rPr>
      <t>ARMAÇÃO DE LAJE DE UMA ESTRUTURA CONVENCIONAL DE CONCRETO ARMADO EM UM EDIFÍCIO DE MÚLTIPLOS PAVIMENTOS UTILIZANDO AÇO CA-50 DE 10,0 MM - MONTAGEM. AF_12/2015</t>
    </r>
  </si>
  <si>
    <r>
      <rPr>
        <sz val="11"/>
        <rFont val="Times New Roman"/>
        <family val="1"/>
      </rPr>
      <t>4.3.1.5</t>
    </r>
  </si>
  <si>
    <r>
      <rPr>
        <sz val="11"/>
        <rFont val="Times New Roman"/>
        <family val="1"/>
      </rPr>
      <t>ARMAÇÃO DE LAJE DE UMA ESTRUTURA CONVENCIONAL DE CONCRETO ARMADO EM UM EDIFÍCIO DE MÚLTIPLOS PAVIMENTOS UTILIZANDO AÇO CA-60 DE 5,0 MM - MONTAGEM. AF_12/2015</t>
    </r>
  </si>
  <si>
    <r>
      <rPr>
        <sz val="11"/>
        <rFont val="Times New Roman"/>
        <family val="1"/>
      </rPr>
      <t>4.3.1.6</t>
    </r>
  </si>
  <si>
    <r>
      <rPr>
        <sz val="11"/>
        <rFont val="Times New Roman"/>
        <family val="1"/>
      </rPr>
      <t>4.3.1.7</t>
    </r>
  </si>
  <si>
    <r>
      <rPr>
        <sz val="11"/>
        <rFont val="Times New Roman"/>
        <family val="1"/>
      </rPr>
      <t>LANÇAMENTO COM USO DE BOMBA, ADENSAMENTO E ACABAMENTO DE CONCRETO EM ESTRUTURAS. AF_02/2022</t>
    </r>
  </si>
  <si>
    <r>
      <rPr>
        <b/>
        <sz val="11"/>
        <rFont val="Times New Roman"/>
        <family val="1"/>
      </rPr>
      <t>4.3.2</t>
    </r>
  </si>
  <si>
    <r>
      <rPr>
        <sz val="11"/>
        <rFont val="Times New Roman"/>
        <family val="1"/>
      </rPr>
      <t>4.3.2.1</t>
    </r>
  </si>
  <si>
    <r>
      <rPr>
        <b/>
        <sz val="11"/>
        <rFont val="Times New Roman"/>
        <family val="1"/>
      </rPr>
      <t>4.4</t>
    </r>
  </si>
  <si>
    <r>
      <rPr>
        <sz val="11"/>
        <rFont val="Times New Roman"/>
        <family val="1"/>
      </rPr>
      <t>4.4.1</t>
    </r>
  </si>
  <si>
    <r>
      <rPr>
        <sz val="11"/>
        <rFont val="Times New Roman"/>
        <family val="1"/>
      </rPr>
      <t>4.4.2</t>
    </r>
  </si>
  <si>
    <r>
      <rPr>
        <sz val="11"/>
        <rFont val="Times New Roman"/>
        <family val="1"/>
      </rPr>
      <t>ARMAÇÃO DE ESCADA, DE UMA ESTRUTURA CONVENCIONAL DE CONCRETO ARMADO UTILIZANDO AÇO CA-50 DE 6,3 MM - MONTAGEM. AF_11/2020</t>
    </r>
  </si>
  <si>
    <r>
      <rPr>
        <sz val="11"/>
        <rFont val="Times New Roman"/>
        <family val="1"/>
      </rPr>
      <t>4.4.3</t>
    </r>
  </si>
  <si>
    <r>
      <rPr>
        <sz val="11"/>
        <rFont val="Times New Roman"/>
        <family val="1"/>
      </rPr>
      <t>ARMAÇÃO DE ESCADA, DE UMA ESTRUTURA CONVENCIONAL DE CONCRETO ARMADO UTILIZANDO AÇO CA-50 DE 8,0 MM - MONTAGEM. AF_11/2020</t>
    </r>
  </si>
  <si>
    <r>
      <rPr>
        <sz val="11"/>
        <rFont val="Times New Roman"/>
        <family val="1"/>
      </rPr>
      <t>4.4.4</t>
    </r>
  </si>
  <si>
    <r>
      <rPr>
        <sz val="11"/>
        <rFont val="Times New Roman"/>
        <family val="1"/>
      </rPr>
      <t>ARMAÇÃO DE ESCADA, DE UMA ESTRUTURA CONVENCIONAL DE CONCRETO ARMADO UTILIZANDO AÇO CA-60 DE 5,0 MM - MONTAGEM. AF_11/2020</t>
    </r>
  </si>
  <si>
    <r>
      <rPr>
        <sz val="11"/>
        <rFont val="Times New Roman"/>
        <family val="1"/>
      </rPr>
      <t>4.4.5</t>
    </r>
  </si>
  <si>
    <r>
      <rPr>
        <sz val="11"/>
        <rFont val="Times New Roman"/>
        <family val="1"/>
      </rPr>
      <t>4.4.6</t>
    </r>
  </si>
  <si>
    <r>
      <rPr>
        <b/>
        <sz val="11"/>
        <rFont val="Times New Roman"/>
        <family val="1"/>
      </rPr>
      <t>4.5</t>
    </r>
  </si>
  <si>
    <r>
      <rPr>
        <sz val="11"/>
        <rFont val="Times New Roman"/>
        <family val="1"/>
      </rPr>
      <t>4.5.1</t>
    </r>
  </si>
  <si>
    <r>
      <rPr>
        <sz val="11"/>
        <rFont val="Times New Roman"/>
        <family val="1"/>
      </rPr>
      <t>4.5.2</t>
    </r>
  </si>
  <si>
    <r>
      <rPr>
        <sz val="11"/>
        <rFont val="Times New Roman"/>
        <family val="1"/>
      </rPr>
      <t>4.5.3</t>
    </r>
  </si>
  <si>
    <r>
      <rPr>
        <sz val="11"/>
        <rFont val="Times New Roman"/>
        <family val="1"/>
      </rPr>
      <t>4.5.4</t>
    </r>
  </si>
  <si>
    <r>
      <rPr>
        <sz val="11"/>
        <rFont val="Times New Roman"/>
        <family val="1"/>
      </rPr>
      <t>4.5.5</t>
    </r>
  </si>
  <si>
    <r>
      <rPr>
        <sz val="11"/>
        <rFont val="Times New Roman"/>
        <family val="1"/>
      </rPr>
      <t>4.5.6</t>
    </r>
  </si>
  <si>
    <r>
      <rPr>
        <sz val="11"/>
        <rFont val="Times New Roman"/>
        <family val="1"/>
      </rPr>
      <t>CONCRETO FCK = 30MPA, TRAÇO 1:1,9:2,3 (EM MASSA SECA DE CIMENTO/ AREIA MÉDIA/ SEIXO ROLADO) - PREPARO MECÂNICO COM BETONEIRA 600 L. AF_05/2021</t>
    </r>
  </si>
  <si>
    <r>
      <rPr>
        <sz val="11"/>
        <rFont val="Times New Roman"/>
        <family val="1"/>
      </rPr>
      <t>4.5.7</t>
    </r>
  </si>
  <si>
    <r>
      <rPr>
        <b/>
        <sz val="11"/>
        <rFont val="Times New Roman"/>
        <family val="1"/>
      </rPr>
      <t>5</t>
    </r>
  </si>
  <si>
    <r>
      <rPr>
        <b/>
        <sz val="11"/>
        <rFont val="Times New Roman"/>
        <family val="1"/>
      </rPr>
      <t>5.1</t>
    </r>
  </si>
  <si>
    <r>
      <rPr>
        <sz val="11"/>
        <rFont val="Times New Roman"/>
        <family val="1"/>
      </rPr>
      <t>5.1.1</t>
    </r>
  </si>
  <si>
    <r>
      <rPr>
        <sz val="11"/>
        <rFont val="Times New Roman"/>
        <family val="1"/>
      </rPr>
      <t>IMPERMEABILIZAÇÃO DE SUPERFÍCIE COM MANTA ASFÁLTICA, DUAS CAMADAS, INCLUSIVE APLICAÇÃO DE PRIMER ASFÁLTICO, E=3MM E E=4MM. AF_06/2018</t>
    </r>
  </si>
  <si>
    <r>
      <rPr>
        <sz val="11"/>
        <rFont val="Times New Roman"/>
        <family val="1"/>
      </rPr>
      <t>5.1.2</t>
    </r>
  </si>
  <si>
    <r>
      <rPr>
        <sz val="11"/>
        <rFont val="Times New Roman"/>
        <family val="1"/>
      </rPr>
      <t>PROTEÇÃO MECÂNICA DE SUPERFICIE HORIZONTAL COM ARGAMASSA DE CIMENTO E AREIA, TRAÇO 1:3, E=5CM. AF_06/2018</t>
    </r>
  </si>
  <si>
    <r>
      <rPr>
        <b/>
        <sz val="11"/>
        <rFont val="Times New Roman"/>
        <family val="1"/>
      </rPr>
      <t>5.2</t>
    </r>
  </si>
  <si>
    <r>
      <rPr>
        <sz val="11"/>
        <rFont val="Times New Roman"/>
        <family val="1"/>
      </rPr>
      <t>5.2.1</t>
    </r>
  </si>
  <si>
    <r>
      <rPr>
        <sz val="11"/>
        <rFont val="Times New Roman"/>
        <family val="1"/>
      </rPr>
      <t>Impermeabilização de alicerce e viga baldrame com 2 demãos de tinta asfáltica tipo Neutrol da Vedacit ou similar, exceto argamassa impermeabilização</t>
    </r>
  </si>
  <si>
    <r>
      <rPr>
        <b/>
        <sz val="11"/>
        <rFont val="Times New Roman"/>
        <family val="1"/>
      </rPr>
      <t>5.3</t>
    </r>
  </si>
  <si>
    <r>
      <rPr>
        <sz val="11"/>
        <rFont val="Times New Roman"/>
        <family val="1"/>
      </rPr>
      <t>5.3.1</t>
    </r>
  </si>
  <si>
    <r>
      <rPr>
        <sz val="11"/>
        <rFont val="Times New Roman"/>
        <family val="1"/>
      </rPr>
      <t>IMPERMEABILIZAÇÃO DE SUPERFÍCIE COM ARGAMASSA POLIMÉRICA / MEMBRANA ACRÍLICA, 3 DEMÃOS. AF_06/2018</t>
    </r>
  </si>
  <si>
    <r>
      <rPr>
        <sz val="11"/>
        <rFont val="Times New Roman"/>
        <family val="1"/>
      </rPr>
      <t>5.3.2</t>
    </r>
  </si>
  <si>
    <r>
      <rPr>
        <sz val="11"/>
        <rFont val="Times New Roman"/>
        <family val="1"/>
      </rPr>
      <t>IMPERMEABILIZAÇÃO DE SUPERFÍCIE COM EMULSÃO ASFÁLTICA, 2 DEMÃOS AF_06/2018</t>
    </r>
  </si>
  <si>
    <r>
      <rPr>
        <b/>
        <sz val="11"/>
        <rFont val="Times New Roman"/>
        <family val="1"/>
      </rPr>
      <t>5.4</t>
    </r>
  </si>
  <si>
    <r>
      <rPr>
        <sz val="11"/>
        <rFont val="Times New Roman"/>
        <family val="1"/>
      </rPr>
      <t>5.4.1</t>
    </r>
  </si>
  <si>
    <r>
      <rPr>
        <b/>
        <sz val="11"/>
        <rFont val="Times New Roman"/>
        <family val="1"/>
      </rPr>
      <t>5.5</t>
    </r>
  </si>
  <si>
    <r>
      <rPr>
        <sz val="11"/>
        <rFont val="Times New Roman"/>
        <family val="1"/>
      </rPr>
      <t>5.5.1</t>
    </r>
  </si>
  <si>
    <r>
      <rPr>
        <b/>
        <sz val="11"/>
        <rFont val="Times New Roman"/>
        <family val="1"/>
      </rPr>
      <t>6</t>
    </r>
  </si>
  <si>
    <r>
      <rPr>
        <sz val="11"/>
        <rFont val="Times New Roman"/>
        <family val="1"/>
      </rPr>
      <t>6.1</t>
    </r>
  </si>
  <si>
    <r>
      <rPr>
        <sz val="11"/>
        <rFont val="Times New Roman"/>
        <family val="1"/>
      </rPr>
      <t>ESTRUTURA TRELIÇADA DE COBERTURA, TIPO FINK, COM LIGAÇÕES PARAFUSADAS, INCLUSOS PERFIS METÁLICOS, CHAPAS METÁLICAS, MÃO DE OBRA E TRANSPORTE COM GUINDASTE - FORNECIMENTO E INSTALAÇÃO. AF_01/2020_P</t>
    </r>
  </si>
  <si>
    <r>
      <rPr>
        <sz val="11"/>
        <rFont val="Times New Roman"/>
        <family val="1"/>
      </rPr>
      <t>6.2</t>
    </r>
  </si>
  <si>
    <r>
      <rPr>
        <sz val="11"/>
        <rFont val="Times New Roman"/>
        <family val="1"/>
      </rPr>
      <t>PINTURA COM TINTA ALQUÍDICA DE FUNDO E ACABAMENTO (ESMALTE SINTÉTICO GRAFITE) PULVERIZADA SOBRE SUPERFÍCIES METÁLICAS (EXCETO PERFIL) EXECUTADO EM OBRA (POR DEMÃO). AF_01/2020_P</t>
    </r>
  </si>
  <si>
    <r>
      <rPr>
        <b/>
        <sz val="11"/>
        <rFont val="Times New Roman"/>
        <family val="1"/>
      </rPr>
      <t>7</t>
    </r>
  </si>
  <si>
    <r>
      <rPr>
        <sz val="11"/>
        <rFont val="Times New Roman"/>
        <family val="1"/>
      </rPr>
      <t>7.1</t>
    </r>
  </si>
  <si>
    <r>
      <rPr>
        <sz val="11"/>
        <rFont val="Times New Roman"/>
        <family val="1"/>
      </rPr>
      <t>TELHAMENTO COM TELHA METÁLICA TERMOACÚSTICA E = 30 MM, COM ATÉ 2 ÁGUAS, INCLUSO IÇAMENTO. AF_07/2019</t>
    </r>
  </si>
  <si>
    <r>
      <rPr>
        <sz val="11"/>
        <rFont val="Times New Roman"/>
        <family val="1"/>
      </rPr>
      <t>7.2</t>
    </r>
  </si>
  <si>
    <r>
      <rPr>
        <sz val="11"/>
        <rFont val="Times New Roman"/>
        <family val="1"/>
      </rPr>
      <t>TELHAMENTO COM TELHA TRAPEZOIDAL EM ACO ZINCADO, SEM PINTURA, ALTURA DE APROXIMADAMENTE 40 MM</t>
    </r>
  </si>
  <si>
    <r>
      <rPr>
        <sz val="11"/>
        <rFont val="Times New Roman"/>
        <family val="1"/>
      </rPr>
      <t>7.3</t>
    </r>
  </si>
  <si>
    <r>
      <rPr>
        <sz val="11"/>
        <rFont val="Times New Roman"/>
        <family val="1"/>
      </rPr>
      <t>CUMEEIRA PARA TELHA GALVANIZADA TRAPEZOIDAL 0,5MM</t>
    </r>
  </si>
  <si>
    <r>
      <rPr>
        <sz val="11"/>
        <rFont val="Times New Roman"/>
        <family val="1"/>
      </rPr>
      <t>m</t>
    </r>
  </si>
  <si>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</si>
  <si>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RUFO EM CHAPA DE AÇO GALVANIZADO NÚMERO 24, CORTE DE 25 CM, INCLUSO TRANSPORTE VERTICAL. AF_07/2019</t>
    </r>
  </si>
  <si>
    <r>
      <rPr>
        <sz val="11"/>
        <rFont val="Times New Roman"/>
        <family val="1"/>
      </rPr>
      <t>7.5</t>
    </r>
  </si>
  <si>
    <r>
      <rPr>
        <sz val="11"/>
        <rFont val="Times New Roman"/>
        <family val="1"/>
      </rPr>
      <t>CALHA EM CHAPA DE AÇO GALVANIZADO NÚMERO 24, DESENVOLVIMENTO DE 33 CM, INCLUSO TRANSPORTE VERTICAL. AF_07/2019</t>
    </r>
  </si>
  <si>
    <r>
      <rPr>
        <sz val="11"/>
        <rFont val="Times New Roman"/>
        <family val="1"/>
      </rPr>
      <t>7.6</t>
    </r>
  </si>
  <si>
    <r>
      <rPr>
        <sz val="11"/>
        <rFont val="Times New Roman"/>
        <family val="1"/>
      </rPr>
      <t>PINGADEIRA DE CONCRETO 20 CM</t>
    </r>
  </si>
  <si>
    <r>
      <rPr>
        <b/>
        <sz val="11"/>
        <rFont val="Times New Roman"/>
        <family val="1"/>
      </rPr>
      <t>8</t>
    </r>
  </si>
  <si>
    <r>
      <rPr>
        <sz val="11"/>
        <rFont val="Times New Roman"/>
        <family val="1"/>
      </rPr>
      <t>8.1</t>
    </r>
  </si>
  <si>
    <r>
      <rPr>
        <sz val="11"/>
        <rFont val="Times New Roman"/>
        <family val="1"/>
      </rPr>
      <t>ALVENARIA DE VEDAÇÃO DE BLOCOS CERÂMICOS FURADOS NA HORIZONTAL DE 9X19X19 CM (ESPESSURA 9 CM) E ARGAMASSA DE ASSENTAMENTO COM PREPARO EM BETONEIRA. AF_12/2021</t>
    </r>
  </si>
  <si>
    <r>
      <rPr>
        <sz val="11"/>
        <rFont val="Times New Roman"/>
        <family val="1"/>
      </rPr>
      <t>8.2</t>
    </r>
  </si>
  <si>
    <r>
      <rPr>
        <sz val="11"/>
        <rFont val="Times New Roman"/>
        <family val="1"/>
      </rPr>
      <t>FIXAÇÃO (ENCUNHAMENTO) DE ALVENARIA DE VEDAÇÃO COM ARGAMASSA APLICADA COM COLHER. AF_03/2016</t>
    </r>
  </si>
  <si>
    <r>
      <rPr>
        <sz val="11"/>
        <rFont val="Times New Roman"/>
        <family val="1"/>
      </rPr>
      <t>8.3</t>
    </r>
  </si>
  <si>
    <r>
      <rPr>
        <sz val="11"/>
        <rFont val="Times New Roman"/>
        <family val="1"/>
      </rPr>
      <t>VERGA PRÉ-MOLDADA PARA PORTAS COM ATÉ 1,5 M DE VÃO. AF_03/2016</t>
    </r>
  </si>
  <si>
    <r>
      <rPr>
        <sz val="11"/>
        <rFont val="Times New Roman"/>
        <family val="1"/>
      </rPr>
      <t>8.4</t>
    </r>
  </si>
  <si>
    <r>
      <rPr>
        <sz val="11"/>
        <rFont val="Times New Roman"/>
        <family val="1"/>
      </rPr>
      <t>VERGA PRÉ-MOLDADA PARA PORTAS COM MAIS DE 1,5 M DE VÃO. AF_03/2016</t>
    </r>
  </si>
  <si>
    <r>
      <rPr>
        <sz val="11"/>
        <rFont val="Times New Roman"/>
        <family val="1"/>
      </rPr>
      <t>8.5</t>
    </r>
  </si>
  <si>
    <r>
      <rPr>
        <sz val="11"/>
        <rFont val="Times New Roman"/>
        <family val="1"/>
      </rPr>
      <t>VERGA PRÉ-MOLDADA PARA JANELAS COM ATÉ 1,5 M DE VÃO. AF_03/2016</t>
    </r>
  </si>
  <si>
    <r>
      <rPr>
        <sz val="11"/>
        <rFont val="Times New Roman"/>
        <family val="1"/>
      </rPr>
      <t>8.6</t>
    </r>
  </si>
  <si>
    <r>
      <rPr>
        <sz val="11"/>
        <rFont val="Times New Roman"/>
        <family val="1"/>
      </rPr>
      <t>VERGA PRÉ-MOLDADA PARA JANELAS COM MAIS DE 1,5 M DE VÃO. AF_03/2016</t>
    </r>
  </si>
  <si>
    <r>
      <rPr>
        <sz val="11"/>
        <rFont val="Times New Roman"/>
        <family val="1"/>
      </rPr>
      <t>8.7</t>
    </r>
  </si>
  <si>
    <r>
      <rPr>
        <sz val="11"/>
        <rFont val="Times New Roman"/>
        <family val="1"/>
      </rPr>
      <t>CONTRAVERGA PRÉ-MOLDADA PARA VÃOS DE ATÉ 1,5 M DE COMPRIMENTO. AF_03/2016</t>
    </r>
  </si>
  <si>
    <r>
      <rPr>
        <sz val="11"/>
        <rFont val="Times New Roman"/>
        <family val="1"/>
      </rPr>
      <t>8.8</t>
    </r>
  </si>
  <si>
    <r>
      <rPr>
        <sz val="11"/>
        <rFont val="Times New Roman"/>
        <family val="1"/>
      </rPr>
      <t>CONTRAVERGA PRÉ-MOLDADA PARA VÃOS DE MAIS DE 1,5 M DE COMPRIMENTO. AF_03/2016</t>
    </r>
  </si>
  <si>
    <r>
      <rPr>
        <b/>
        <sz val="11"/>
        <rFont val="Times New Roman"/>
        <family val="1"/>
      </rPr>
      <t>9</t>
    </r>
  </si>
  <si>
    <r>
      <rPr>
        <b/>
        <sz val="11"/>
        <rFont val="Times New Roman"/>
        <family val="1"/>
      </rPr>
      <t>9.1</t>
    </r>
  </si>
  <si>
    <r>
      <rPr>
        <sz val="11"/>
        <rFont val="Times New Roman"/>
        <family val="1"/>
      </rPr>
      <t>9.1.1</t>
    </r>
  </si>
  <si>
    <r>
      <rPr>
        <sz val="11"/>
        <rFont val="Times New Roman"/>
        <family val="1"/>
      </rPr>
      <t>9.1.2</t>
    </r>
  </si>
  <si>
    <r>
      <rPr>
        <sz val="11"/>
        <rFont val="Times New Roman"/>
        <family val="1"/>
      </rPr>
      <t>9.1.3</t>
    </r>
  </si>
  <si>
    <r>
      <rPr>
        <sz val="11"/>
        <rFont val="Times New Roman"/>
        <family val="1"/>
      </rPr>
      <t>9.1.4</t>
    </r>
  </si>
  <si>
    <r>
      <rPr>
        <sz val="11"/>
        <rFont val="Times New Roman"/>
        <family val="1"/>
      </rPr>
      <t>9.1.5</t>
    </r>
  </si>
  <si>
    <r>
      <rPr>
        <sz val="11"/>
        <rFont val="Times New Roman"/>
        <family val="1"/>
      </rPr>
      <t>FIXAÇÃO DE TUBULAÇÃO HIDROSSANITÁRIA EM LAJE, COM TIRANTE GALVANIZADO BARRA ROSCADA TOTAL 1/4" E ABARAÇADEIRA TIPO GOTA GALVANIZADA.</t>
    </r>
  </si>
  <si>
    <r>
      <rPr>
        <b/>
        <sz val="11"/>
        <rFont val="Times New Roman"/>
        <family val="1"/>
      </rPr>
      <t>9.2</t>
    </r>
  </si>
  <si>
    <r>
      <rPr>
        <sz val="11"/>
        <rFont val="Times New Roman"/>
        <family val="1"/>
      </rPr>
      <t>9.2.1</t>
    </r>
  </si>
  <si>
    <r>
      <rPr>
        <sz val="11"/>
        <rFont val="Times New Roman"/>
        <family val="1"/>
      </rPr>
      <t>ADAPTADOR COM FLANGE E ANEL DE VEDAÇÃO, PVC, SOLDÁVEL, DN 50 MM X 1 1/2 , INSTALADO EM RESERVAÇÃO DE ÁGUA DE EDIFICAÇÃO QUE POSSUA RESERVATÓRIO DE FIBRA/FIBROCIMENTO FORNECIMENTO E INSTALAÇÃO. AF_06/2016</t>
    </r>
  </si>
  <si>
    <r>
      <rPr>
        <sz val="11"/>
        <rFont val="Times New Roman"/>
        <family val="1"/>
      </rPr>
      <t>9.2.2</t>
    </r>
  </si>
  <si>
    <r>
      <rPr>
        <sz val="11"/>
        <rFont val="Times New Roman"/>
        <family val="1"/>
      </rPr>
      <t>ADAPTADOR CURTO COM BOLSA E ROSCA PARA REGISTRO, PVC, SOLDÁVEL, DN 25 MM X 3/4 , INSTALADO EM RESERVAÇÃO DE ÁGUA DE EDIFICAÇÃO QUE POSSUA RESERVATÓRIO DE FIBRA/FIBROCIMENTO FORNECIMENTO E INSTALAÇÃO. AF_06/2016</t>
    </r>
  </si>
  <si>
    <r>
      <rPr>
        <sz val="11"/>
        <rFont val="Times New Roman"/>
        <family val="1"/>
      </rPr>
      <t>9.2.3</t>
    </r>
  </si>
  <si>
    <r>
      <rPr>
        <sz val="11"/>
        <rFont val="Times New Roman"/>
        <family val="1"/>
      </rPr>
      <t>ADAPTADOR CURTO COM BOLSA E ROSCA PARA REGISTRO, PVC, SOLDÁVEL, DN 32 MM X 1 , INSTALADO EM RESERVAÇÃO DE ÁGUA DE EDIFICAÇÃO QUE POSSUA RESERVATÓRIO DE FIBRA/FIBROCIMENTO FORNECIMENTO E INSTALAÇÃO. AF_06/2016</t>
    </r>
  </si>
  <si>
    <r>
      <rPr>
        <sz val="11"/>
        <rFont val="Times New Roman"/>
        <family val="1"/>
      </rPr>
      <t>9.2.4</t>
    </r>
  </si>
  <si>
    <r>
      <rPr>
        <sz val="11"/>
        <rFont val="Times New Roman"/>
        <family val="1"/>
      </rPr>
      <t>ADAPTADOR CURTO COM BOLSA E ROSCA PARA REGISTRO, PVC, SOLDÁVEL, DN 50MM X 1.1/2?, INSTALADO EM PRUMADA DE ÁGUA - FORNECIMENTO E INSTALAÇÃO. AF_12/2014</t>
    </r>
  </si>
  <si>
    <r>
      <rPr>
        <sz val="11"/>
        <rFont val="Times New Roman"/>
        <family val="1"/>
      </rPr>
      <t>9.2.5</t>
    </r>
  </si>
  <si>
    <r>
      <rPr>
        <sz val="11"/>
        <rFont val="Times New Roman"/>
        <family val="1"/>
      </rPr>
      <t>un</t>
    </r>
  </si>
  <si>
    <r>
      <rPr>
        <sz val="11"/>
        <rFont val="Times New Roman"/>
        <family val="1"/>
      </rPr>
      <t>9.2.6</t>
    </r>
  </si>
  <si>
    <r>
      <rPr>
        <sz val="11"/>
        <rFont val="Times New Roman"/>
        <family val="1"/>
      </rPr>
      <t>9.2.7</t>
    </r>
  </si>
  <si>
    <r>
      <rPr>
        <sz val="11"/>
        <rFont val="Times New Roman"/>
        <family val="1"/>
      </rPr>
      <t>9.2.8</t>
    </r>
  </si>
  <si>
    <r>
      <rPr>
        <sz val="11"/>
        <rFont val="Times New Roman"/>
        <family val="1"/>
      </rPr>
      <t>CURVA 90 GRAUS, PVC, SOLDÁVEL, DN 50MM, INSTALADO EM PRUMADA DE ÁGUA - FORNECIMENTO E INSTALAÇÃO. AF_12/2014</t>
    </r>
  </si>
  <si>
    <r>
      <rPr>
        <sz val="11"/>
        <rFont val="Times New Roman"/>
        <family val="1"/>
      </rPr>
      <t>9.2.9</t>
    </r>
  </si>
  <si>
    <r>
      <rPr>
        <sz val="11"/>
        <rFont val="Times New Roman"/>
        <family val="1"/>
      </rPr>
      <t>ENGATE FLEXÍVEL EM PLÁSTICO BRANCO, 1/2? X 30CM - FORNECIMENTO E INSTALAÇÃO. AF_01/2020</t>
    </r>
  </si>
  <si>
    <r>
      <rPr>
        <sz val="11"/>
        <rFont val="Times New Roman"/>
        <family val="1"/>
      </rPr>
      <t>9.2.10</t>
    </r>
  </si>
  <si>
    <r>
      <rPr>
        <sz val="11"/>
        <rFont val="Times New Roman"/>
        <family val="1"/>
      </rPr>
      <t>ENGATE FLEXÍVEL EM COBRE CROMADO, 1/2 X 30CM - FORNECIMENTO E INSTALAÇÃO.</t>
    </r>
  </si>
  <si>
    <r>
      <rPr>
        <sz val="11"/>
        <rFont val="Times New Roman"/>
        <family val="1"/>
      </rPr>
      <t>9.2.11</t>
    </r>
  </si>
  <si>
    <r>
      <rPr>
        <sz val="11"/>
        <rFont val="Times New Roman"/>
        <family val="1"/>
      </rPr>
      <t>JOELHO 45 GRAUS, PVC, SOLDÁVEL, DN 25MM, INSTALADO EM RAMAL DE DISTRIBUIÇÃO DE ÁGUA - FORNECIMENTO E INSTALAÇÃO. AF_12/2014</t>
    </r>
  </si>
  <si>
    <r>
      <rPr>
        <sz val="11"/>
        <rFont val="Times New Roman"/>
        <family val="1"/>
      </rPr>
      <t>9.2.12</t>
    </r>
  </si>
  <si>
    <r>
      <rPr>
        <sz val="11"/>
        <rFont val="Times New Roman"/>
        <family val="1"/>
      </rPr>
      <t>JOELHO 45 GRAUS, PVC, SOLDÁVEL, DN 50MM, INSTALADO EM PRUMADA DE ÁGUA - FORNECIMENTO E INSTALAÇÃO. AF_12/2014</t>
    </r>
  </si>
  <si>
    <r>
      <rPr>
        <sz val="11"/>
        <rFont val="Times New Roman"/>
        <family val="1"/>
      </rPr>
      <t>9.2.13</t>
    </r>
  </si>
  <si>
    <r>
      <rPr>
        <sz val="11"/>
        <rFont val="Times New Roman"/>
        <family val="1"/>
      </rPr>
      <t>JOELHO 90 GRAUS, PVC, SOLDÁVEL, DN 25MM, INSTALADO EM RAMAL DE DISTRIBUIÇÃO DE ÁGUA - FORNECIMENTO E INSTALAÇÃO. AF_12/2014</t>
    </r>
  </si>
  <si>
    <r>
      <rPr>
        <sz val="11"/>
        <rFont val="Times New Roman"/>
        <family val="1"/>
      </rPr>
      <t>9.2.14</t>
    </r>
  </si>
  <si>
    <r>
      <rPr>
        <sz val="11"/>
        <rFont val="Times New Roman"/>
        <family val="1"/>
      </rPr>
      <t>JOELHO 90 GRAUS, PVC, SOLDÁVEL, DN 32MM, INSTALADO EM PRUMADA DE ÁGUA - FORNECIMENTO E INSTALAÇÃO. AF_12/2014</t>
    </r>
  </si>
  <si>
    <r>
      <rPr>
        <sz val="11"/>
        <rFont val="Times New Roman"/>
        <family val="1"/>
      </rPr>
      <t>9.2.15</t>
    </r>
  </si>
  <si>
    <r>
      <rPr>
        <sz val="11"/>
        <rFont val="Times New Roman"/>
        <family val="1"/>
      </rPr>
      <t>JOELHO 90 GRAUS, PVC, SOLDÁVEL, DN 50MM, INSTALADO EM PRUMADA DE ÁGUA - FORNECIMENTO E INSTALAÇÃO. AF_12/2014</t>
    </r>
  </si>
  <si>
    <r>
      <rPr>
        <sz val="11"/>
        <rFont val="Times New Roman"/>
        <family val="1"/>
      </rPr>
      <t>9.2.16</t>
    </r>
  </si>
  <si>
    <r>
      <rPr>
        <sz val="11"/>
        <rFont val="Times New Roman"/>
        <family val="1"/>
      </rPr>
      <t>LUVA DE CORRER, PVC, SOLDÁVEL, DN 50MM, INSTALADO EM PRUMADA DE ÁGUA - FORNECIMENTO E INSTALAÇÃO. AF_12/2014</t>
    </r>
  </si>
  <si>
    <r>
      <rPr>
        <sz val="11"/>
        <rFont val="Times New Roman"/>
        <family val="1"/>
      </rPr>
      <t>9.2.17</t>
    </r>
  </si>
  <si>
    <r>
      <rPr>
        <sz val="11"/>
        <rFont val="Times New Roman"/>
        <family val="1"/>
      </rPr>
      <t>JOELHO 90 GRAUS COM BUCHA DE LATÃO, PVC, SOLDÁVEL, DN 25MM, X 3/4? INSTALADO EM RAMAL OU SUB-RAMAL DE ÁGUA - FORNECIMENTO E INSTALAÇÃO. AF_12/2014</t>
    </r>
  </si>
  <si>
    <r>
      <rPr>
        <sz val="11"/>
        <rFont val="Times New Roman"/>
        <family val="1"/>
      </rPr>
      <t>9.2.18</t>
    </r>
  </si>
  <si>
    <r>
      <rPr>
        <sz val="11"/>
        <rFont val="Times New Roman"/>
        <family val="1"/>
      </rPr>
      <t>JOELHO DE REDUCAO, PVC SOLDAVEL, 90 GRAUS, COM BUCHA DE LATÃO, 25 MM X 1/2"</t>
    </r>
  </si>
  <si>
    <r>
      <rPr>
        <sz val="11"/>
        <rFont val="Times New Roman"/>
        <family val="1"/>
      </rPr>
      <t>9.2.19</t>
    </r>
  </si>
  <si>
    <r>
      <rPr>
        <sz val="11"/>
        <rFont val="Times New Roman"/>
        <family val="1"/>
      </rPr>
      <t>JOELHO DE REDUCAO, PVC SOLDAVEL, COM ROSCA, 90 GRAUS, 25 MM X 20 MM, PARA AGUA FRIA PREDIAL</t>
    </r>
  </si>
  <si>
    <r>
      <rPr>
        <sz val="11"/>
        <rFont val="Times New Roman"/>
        <family val="1"/>
      </rPr>
      <t>9.2.20</t>
    </r>
  </si>
  <si>
    <r>
      <rPr>
        <sz val="11"/>
        <rFont val="Times New Roman"/>
        <family val="1"/>
      </rPr>
      <t>9.2.21</t>
    </r>
  </si>
  <si>
    <r>
      <rPr>
        <sz val="11"/>
        <rFont val="Times New Roman"/>
        <family val="1"/>
      </rPr>
      <t>9.2.22</t>
    </r>
  </si>
  <si>
    <r>
      <rPr>
        <sz val="11"/>
        <rFont val="Times New Roman"/>
        <family val="1"/>
      </rPr>
      <t>9.2.23</t>
    </r>
  </si>
  <si>
    <r>
      <rPr>
        <sz val="11"/>
        <rFont val="Times New Roman"/>
        <family val="1"/>
      </rPr>
      <t>9.2.24</t>
    </r>
  </si>
  <si>
    <r>
      <rPr>
        <b/>
        <sz val="11"/>
        <rFont val="Times New Roman"/>
        <family val="1"/>
      </rPr>
      <t>9.3</t>
    </r>
  </si>
  <si>
    <r>
      <rPr>
        <sz val="11"/>
        <rFont val="Times New Roman"/>
        <family val="1"/>
      </rPr>
      <t>9.3.1</t>
    </r>
  </si>
  <si>
    <r>
      <rPr>
        <sz val="11"/>
        <rFont val="Times New Roman"/>
        <family val="1"/>
      </rPr>
      <t>REGISTRO DE GAVETA BRUTO, LATÃO, ROSCÁVEL, 1 1/2" - FORNECIMENTO E INSTALAÇÃO. AF_08/2021</t>
    </r>
  </si>
  <si>
    <r>
      <rPr>
        <sz val="11"/>
        <rFont val="Times New Roman"/>
        <family val="1"/>
      </rPr>
      <t>9.3.2</t>
    </r>
  </si>
  <si>
    <r>
      <rPr>
        <sz val="11"/>
        <rFont val="Times New Roman"/>
        <family val="1"/>
      </rPr>
      <t>REGISTRO DE GAVETA BRUTO, LATÃO, ROSCÁVEL, 3/4", COM ACABAMENTO E CANOPLA CROMADOS - FORNECIMENTO E INSTALAÇÃO. AF_08/2021</t>
    </r>
  </si>
  <si>
    <r>
      <rPr>
        <sz val="11"/>
        <rFont val="Times New Roman"/>
        <family val="1"/>
      </rPr>
      <t>9.3.3</t>
    </r>
  </si>
  <si>
    <r>
      <rPr>
        <sz val="11"/>
        <rFont val="Times New Roman"/>
        <family val="1"/>
      </rPr>
      <t>REGISTRO DE ESFERA, PVC, ROSCÁVEL, COM VOLANTE, 1" - FORNECIMENTO E INSTALAÇÃO. AF_08/2021</t>
    </r>
  </si>
  <si>
    <r>
      <rPr>
        <sz val="11"/>
        <rFont val="Times New Roman"/>
        <family val="1"/>
      </rPr>
      <t>9.3.4</t>
    </r>
  </si>
  <si>
    <r>
      <rPr>
        <sz val="11"/>
        <rFont val="Times New Roman"/>
        <family val="1"/>
      </rPr>
      <t>REGISTRO DE GAVETA BRUTO, LATÃO, ROSCÁVEL, 1" - FORNECIMENTO E INSTALAÇÃO. AF_08/2021</t>
    </r>
  </si>
  <si>
    <r>
      <rPr>
        <b/>
        <sz val="11"/>
        <rFont val="Times New Roman"/>
        <family val="1"/>
      </rPr>
      <t>9.4</t>
    </r>
  </si>
  <si>
    <r>
      <rPr>
        <sz val="11"/>
        <rFont val="Times New Roman"/>
        <family val="1"/>
      </rPr>
      <t>9.4.1</t>
    </r>
  </si>
  <si>
    <r>
      <rPr>
        <sz val="11"/>
        <rFont val="Times New Roman"/>
        <family val="1"/>
      </rPr>
      <t>9.4.2</t>
    </r>
  </si>
  <si>
    <r>
      <rPr>
        <sz val="11"/>
        <rFont val="Times New Roman"/>
        <family val="1"/>
      </rPr>
      <t>RESERVATÓRIO EM POLIETILENO, 10.000 LITROS - FORNECIMENTO E INSTALAÇÃO.</t>
    </r>
  </si>
  <si>
    <r>
      <rPr>
        <sz val="11"/>
        <rFont val="Times New Roman"/>
        <family val="1"/>
      </rPr>
      <t>9.4.3</t>
    </r>
  </si>
  <si>
    <r>
      <rPr>
        <sz val="11"/>
        <rFont val="Times New Roman"/>
        <family val="1"/>
      </rPr>
      <t>Quadro de comando para 2 bombas de recalques de 1/3 a 2 cv, trifásica, 220 volts, com chave seletora, acionamento manual/automático, relé de sobrecarga e contatora</t>
    </r>
  </si>
  <si>
    <r>
      <rPr>
        <b/>
        <sz val="11"/>
        <rFont val="Times New Roman"/>
        <family val="1"/>
      </rPr>
      <t>9.5</t>
    </r>
  </si>
  <si>
    <r>
      <rPr>
        <sz val="11"/>
        <rFont val="Times New Roman"/>
        <family val="1"/>
      </rPr>
      <t>9.5.1</t>
    </r>
  </si>
  <si>
    <r>
      <rPr>
        <sz val="11"/>
        <rFont val="Times New Roman"/>
        <family val="1"/>
      </rPr>
      <t>Ducha higiênica com registro, linha Link, ref. 1984.C.ACT. LNK, da DECA ou similar</t>
    </r>
  </si>
  <si>
    <r>
      <rPr>
        <sz val="11"/>
        <rFont val="Times New Roman"/>
        <family val="1"/>
      </rPr>
      <t>9.5.2</t>
    </r>
  </si>
  <si>
    <r>
      <rPr>
        <sz val="11"/>
        <rFont val="Times New Roman"/>
        <family val="1"/>
      </rPr>
      <t>TORNEIRA CROMADA TUBO MÓVEL, DE MESA, 1/2? OU 3/4?, PARA PIA DE COZINHA, PADRÃO ALTO - FORNECIMENTO E INSTALAÇÃO. AF_01/2020</t>
    </r>
  </si>
  <si>
    <r>
      <rPr>
        <sz val="11"/>
        <rFont val="Times New Roman"/>
        <family val="1"/>
      </rPr>
      <t>9.5.3</t>
    </r>
  </si>
  <si>
    <r>
      <rPr>
        <sz val="11"/>
        <rFont val="Times New Roman"/>
        <family val="1"/>
      </rPr>
      <t>TORNEIRA CROMADA TUBO MÓVEL, DE PAREDE, 1/2? OU 3/4?, PARA TANQUE, PADRÃO MÉDIO - FORNECIMENTO E INSTALAÇÃO. AF_01/2020</t>
    </r>
  </si>
  <si>
    <r>
      <rPr>
        <sz val="11"/>
        <rFont val="Times New Roman"/>
        <family val="1"/>
      </rPr>
      <t>9.5.4</t>
    </r>
  </si>
  <si>
    <r>
      <rPr>
        <sz val="11"/>
        <rFont val="Times New Roman"/>
        <family val="1"/>
      </rPr>
      <t>TORNEIRA CROMADA DE MESA, 1/2? OU 3/4?, PARA LAVATÓRIO, PADRÃO MÉDIO - FORNECIMENTO E INSTALAÇÃO. AF_01/2020</t>
    </r>
  </si>
  <si>
    <r>
      <rPr>
        <sz val="11"/>
        <rFont val="Times New Roman"/>
        <family val="1"/>
      </rPr>
      <t>9.5.5</t>
    </r>
  </si>
  <si>
    <r>
      <rPr>
        <sz val="11"/>
        <rFont val="Times New Roman"/>
        <family val="1"/>
      </rPr>
      <t>TORNEIRA METÁLICA CLINICA HOSPITALAR CROMADA DE MESA, 1/2" OU 3/4", ALAVANCA COTOVELO BICA ALTA, PADRÃO MÉDIO - FORNECIMENTO E INSTALAÇÃO.</t>
    </r>
  </si>
  <si>
    <r>
      <rPr>
        <sz val="11"/>
        <rFont val="Times New Roman"/>
        <family val="1"/>
      </rPr>
      <t>9.5.6</t>
    </r>
  </si>
  <si>
    <r>
      <rPr>
        <sz val="11"/>
        <rFont val="Times New Roman"/>
        <family val="1"/>
      </rPr>
      <t>VASO SANITÁRIO SIFONADO COM CAIXA ACOPLADA LOUÇA BRANCA - FORNECIMENTO E INSTALAÇÃO. AF_01/2020</t>
    </r>
  </si>
  <si>
    <r>
      <rPr>
        <sz val="11"/>
        <rFont val="Times New Roman"/>
        <family val="1"/>
      </rPr>
      <t>9.5.7</t>
    </r>
  </si>
  <si>
    <r>
      <rPr>
        <sz val="11"/>
        <rFont val="Times New Roman"/>
        <family val="1"/>
      </rPr>
      <t>VASO SANITARIO SIFONADO CONVENCIONAL PARA PCD SEM FURO FRONTAL COM LOUÇA BRANCA SEM ASSENTO - FORNECIMENTO E INSTALAÇÃO. AF_01/2020</t>
    </r>
  </si>
  <si>
    <r>
      <rPr>
        <sz val="11"/>
        <rFont val="Times New Roman"/>
        <family val="1"/>
      </rPr>
      <t>9.5.8</t>
    </r>
  </si>
  <si>
    <r>
      <rPr>
        <sz val="11"/>
        <rFont val="Times New Roman"/>
        <family val="1"/>
      </rPr>
      <t>VÁLVULA DE DESCARGA METÁLICA, BASE 1 1/2", ACABAMENTO METALICO CROMADO - FORNECIMENTO E INSTALAÇÃO. AF_08/2021</t>
    </r>
  </si>
  <si>
    <r>
      <rPr>
        <sz val="11"/>
        <rFont val="Times New Roman"/>
        <family val="1"/>
      </rPr>
      <t>9.5.9</t>
    </r>
  </si>
  <si>
    <r>
      <rPr>
        <sz val="11"/>
        <rFont val="Times New Roman"/>
        <family val="1"/>
      </rPr>
      <t>ASSENTO SANITÁRIO CONVENCIONAL - FORNECIMENTO E INSTALACAO. AF_01/2020</t>
    </r>
  </si>
  <si>
    <r>
      <rPr>
        <sz val="11"/>
        <rFont val="Times New Roman"/>
        <family val="1"/>
      </rPr>
      <t>9.5.10</t>
    </r>
  </si>
  <si>
    <r>
      <rPr>
        <sz val="11"/>
        <rFont val="Times New Roman"/>
        <family val="1"/>
      </rPr>
      <t>BARRA DE APOIO RETA, EM ACO INOX POLIDO, COMPRIMENTO 60CM, FIXADA NA PAREDE - FORNECIMENTO E INSTALAÇÃO. AF_01/2020</t>
    </r>
  </si>
  <si>
    <r>
      <rPr>
        <sz val="11"/>
        <rFont val="Times New Roman"/>
        <family val="1"/>
      </rPr>
      <t>9.5.11</t>
    </r>
  </si>
  <si>
    <r>
      <rPr>
        <sz val="11"/>
        <rFont val="Times New Roman"/>
        <family val="1"/>
      </rPr>
      <t>BARRA DE APOIO RETA, EM ACO INOX POLIDO, COMPRIMENTO 80 CM, FIXADA NA PAREDE - FORNECIMENTO E INSTALAÇÃO. AF_01/2020</t>
    </r>
  </si>
  <si>
    <r>
      <rPr>
        <sz val="11"/>
        <rFont val="Times New Roman"/>
        <family val="1"/>
      </rPr>
      <t>9.5.12</t>
    </r>
  </si>
  <si>
    <r>
      <rPr>
        <sz val="11"/>
        <rFont val="Times New Roman"/>
        <family val="1"/>
      </rPr>
      <t>LAVATÓRIO LOUÇA BRANCA SUSPENSO, 29,5 X 39CM OU EQUIVALENTE, PADRÃO POPULAR - FORNECIMENTO E INSTALAÇÃO. AF_01/2020</t>
    </r>
  </si>
  <si>
    <r>
      <rPr>
        <sz val="11"/>
        <rFont val="Times New Roman"/>
        <family val="1"/>
      </rPr>
      <t>9.5.13</t>
    </r>
  </si>
  <si>
    <r>
      <rPr>
        <sz val="11"/>
        <rFont val="Times New Roman"/>
        <family val="1"/>
      </rPr>
      <t>TANQUE DE LOUÇA BRANCA COM COLUNA, 30L OU EQUIVALENTE - FORNECIMENTO E INSTALAÇÃO. AF_01/2020</t>
    </r>
  </si>
  <si>
    <r>
      <rPr>
        <sz val="11"/>
        <rFont val="Times New Roman"/>
        <family val="1"/>
      </rPr>
      <t>9.5.14</t>
    </r>
  </si>
  <si>
    <r>
      <rPr>
        <sz val="11"/>
        <rFont val="Times New Roman"/>
        <family val="1"/>
      </rPr>
      <t>PAPELEIRA DE PAREDE EM METAL CROMADO SEM TAMPA, INCLUSO FIXAÇÃO. AF_01/2020</t>
    </r>
  </si>
  <si>
    <r>
      <rPr>
        <sz val="11"/>
        <rFont val="Times New Roman"/>
        <family val="1"/>
      </rPr>
      <t>9.5.15</t>
    </r>
  </si>
  <si>
    <r>
      <rPr>
        <sz val="11"/>
        <rFont val="Times New Roman"/>
        <family val="1"/>
      </rPr>
      <t>SABONETEIRA DE PAREDE EM METAL CROMADO, INCLUSO FIXAÇÃO. AF_01/2020</t>
    </r>
  </si>
  <si>
    <r>
      <rPr>
        <sz val="11"/>
        <rFont val="Times New Roman"/>
        <family val="1"/>
      </rPr>
      <t>9.5.16</t>
    </r>
  </si>
  <si>
    <r>
      <rPr>
        <sz val="11"/>
        <rFont val="Times New Roman"/>
        <family val="1"/>
      </rPr>
      <t>TOALHEIRO DISPENSER PARA PAPEL TOALHA DE PAREDE EM METAL CROMADO, INCLUSO FIXAÇÃO.</t>
    </r>
  </si>
  <si>
    <r>
      <rPr>
        <sz val="11"/>
        <rFont val="Times New Roman"/>
        <family val="1"/>
      </rPr>
      <t>9.5.17</t>
    </r>
  </si>
  <si>
    <r>
      <rPr>
        <b/>
        <sz val="11"/>
        <rFont val="Times New Roman"/>
        <family val="1"/>
      </rPr>
      <t>10</t>
    </r>
  </si>
  <si>
    <r>
      <rPr>
        <b/>
        <sz val="11"/>
        <rFont val="Times New Roman"/>
        <family val="1"/>
      </rPr>
      <t>10.1</t>
    </r>
  </si>
  <si>
    <r>
      <rPr>
        <b/>
        <sz val="11"/>
        <rFont val="Times New Roman"/>
        <family val="1"/>
      </rPr>
      <t>10.1.1</t>
    </r>
  </si>
  <si>
    <r>
      <rPr>
        <sz val="11"/>
        <rFont val="Times New Roman"/>
        <family val="1"/>
      </rPr>
      <t>10.1.1.1</t>
    </r>
  </si>
  <si>
    <r>
      <rPr>
        <sz val="11"/>
        <rFont val="Times New Roman"/>
        <family val="1"/>
      </rPr>
      <t>TUBO PVC, SERIE NORMAL, ESGOTO PREDIAL, DN 100 MM, FORNECIDO E INSTALADO EM PRUMADA DE ESGOTO SANITÁRIO OU VENTILAÇÃO. AF_12/2014</t>
    </r>
  </si>
  <si>
    <r>
      <rPr>
        <sz val="11"/>
        <rFont val="Times New Roman"/>
        <family val="1"/>
      </rPr>
      <t>10.1.1.2</t>
    </r>
  </si>
  <si>
    <r>
      <rPr>
        <sz val="11"/>
        <rFont val="Times New Roman"/>
        <family val="1"/>
      </rPr>
      <t>TUBO PVC, SERIE NORMAL, ESGOTO PREDIAL, DN 50 MM, FORNECIDO E INSTALADO EM RAMAL DE DESCARGA OU RAMAL DE ESGOTO SANITÁRIO. AF_12/2014</t>
    </r>
  </si>
  <si>
    <r>
      <rPr>
        <sz val="11"/>
        <rFont val="Times New Roman"/>
        <family val="1"/>
      </rPr>
      <t>10.1.1.3</t>
    </r>
  </si>
  <si>
    <r>
      <rPr>
        <sz val="11"/>
        <rFont val="Times New Roman"/>
        <family val="1"/>
      </rPr>
      <t>TUBO PVC, SERIE NORMAL, ESGOTO PREDIAL, DN 40 MM, FORNECIDO E INSTALADO EM RAMAL DE DESCARGA OU RAMAL DE ESGOTO SANITÁRIO. AF_12/2014</t>
    </r>
  </si>
  <si>
    <r>
      <rPr>
        <sz val="11"/>
        <rFont val="Times New Roman"/>
        <family val="1"/>
      </rPr>
      <t>10.1.1.4</t>
    </r>
  </si>
  <si>
    <r>
      <rPr>
        <sz val="11"/>
        <rFont val="Times New Roman"/>
        <family val="1"/>
      </rPr>
      <t>TUBO PVC, SERIE NORMAL, ESGOTO PREDIAL, DN 75 MM, FORNECIDO E INSTALADO EM PRUMADA DE ESGOTO SANITÁRIO OU VENTILAÇÃO. AF_12/2014</t>
    </r>
  </si>
  <si>
    <r>
      <rPr>
        <sz val="11"/>
        <rFont val="Times New Roman"/>
        <family val="1"/>
      </rPr>
      <t>10.1.1.5</t>
    </r>
  </si>
  <si>
    <r>
      <rPr>
        <b/>
        <sz val="11"/>
        <rFont val="Times New Roman"/>
        <family val="1"/>
      </rPr>
      <t>10.1.2</t>
    </r>
  </si>
  <si>
    <r>
      <rPr>
        <sz val="11"/>
        <rFont val="Times New Roman"/>
        <family val="1"/>
      </rPr>
      <t>10.1.2.1</t>
    </r>
  </si>
  <si>
    <r>
      <rPr>
        <sz val="11"/>
        <rFont val="Times New Roman"/>
        <family val="1"/>
      </rPr>
      <t>10.1.2.2</t>
    </r>
  </si>
  <si>
    <r>
      <rPr>
        <sz val="11"/>
        <rFont val="Times New Roman"/>
        <family val="1"/>
      </rPr>
      <t>Caixa sifonada em pvc, 150 x 150 x 50 mm, com tampa cega, acabamento branco, Akros ou similar</t>
    </r>
  </si>
  <si>
    <r>
      <rPr>
        <b/>
        <sz val="11"/>
        <rFont val="Times New Roman"/>
        <family val="1"/>
      </rPr>
      <t>10.1.3</t>
    </r>
  </si>
  <si>
    <r>
      <rPr>
        <sz val="11"/>
        <rFont val="Times New Roman"/>
        <family val="1"/>
      </rPr>
      <t>10.1.3.1</t>
    </r>
  </si>
  <si>
    <r>
      <rPr>
        <sz val="11"/>
        <rFont val="Times New Roman"/>
        <family val="1"/>
      </rPr>
      <t>SIFAO PLASTICO TIPO COPO PARA PIA OU LAVATORIO, 1 X 1.1/2 "</t>
    </r>
  </si>
  <si>
    <r>
      <rPr>
        <sz val="11"/>
        <rFont val="Times New Roman"/>
        <family val="1"/>
      </rPr>
      <t>10.1.3.2</t>
    </r>
  </si>
  <si>
    <r>
      <rPr>
        <sz val="11"/>
        <rFont val="Times New Roman"/>
        <family val="1"/>
      </rPr>
      <t>SIFÃO DO TIPO GARRAFA/COPO EM PVC 1 X 2'' - FORNECIMENTO E INSTALAÇÃO. AF_01/2020</t>
    </r>
  </si>
  <si>
    <r>
      <rPr>
        <sz val="11"/>
        <rFont val="Times New Roman"/>
        <family val="1"/>
      </rPr>
      <t>10.1.3.3</t>
    </r>
  </si>
  <si>
    <r>
      <rPr>
        <sz val="11"/>
        <rFont val="Times New Roman"/>
        <family val="1"/>
      </rPr>
      <t>SIFÃO DO TIPO FLEXÍVEL EM PVC 1 X 1.1/2 - FORNECIMENTO E INSTALAÇÃO. AF_01/2020</t>
    </r>
  </si>
  <si>
    <r>
      <rPr>
        <sz val="11"/>
        <rFont val="Times New Roman"/>
        <family val="1"/>
      </rPr>
      <t>10.1.3.4</t>
    </r>
  </si>
  <si>
    <r>
      <rPr>
        <sz val="11"/>
        <rFont val="Times New Roman"/>
        <family val="1"/>
      </rPr>
      <t>VÁLVULA EM PLÁSTICO 1? PARA PIA, TANQUE OU LAVATÓRIO, COM OU SEM LADRÃO - FORNECIMENTO E INSTALAÇÃO. AF_01/2020</t>
    </r>
  </si>
  <si>
    <r>
      <rPr>
        <sz val="11"/>
        <rFont val="Times New Roman"/>
        <family val="1"/>
      </rPr>
      <t>10.1.3.5</t>
    </r>
  </si>
  <si>
    <r>
      <rPr>
        <sz val="11"/>
        <rFont val="Times New Roman"/>
        <family val="1"/>
      </rPr>
      <t>10.1.3.6</t>
    </r>
  </si>
  <si>
    <r>
      <rPr>
        <sz val="11"/>
        <rFont val="Times New Roman"/>
        <family val="1"/>
      </rPr>
      <t>10.1.3.7</t>
    </r>
  </si>
  <si>
    <r>
      <rPr>
        <sz val="11"/>
        <rFont val="Times New Roman"/>
        <family val="1"/>
      </rPr>
      <t>10.1.3.8</t>
    </r>
  </si>
  <si>
    <r>
      <rPr>
        <sz val="11"/>
        <rFont val="Times New Roman"/>
        <family val="1"/>
      </rPr>
      <t>10.1.3.9</t>
    </r>
  </si>
  <si>
    <r>
      <rPr>
        <sz val="11"/>
        <rFont val="Times New Roman"/>
        <family val="1"/>
      </rPr>
      <t>10.1.3.10</t>
    </r>
  </si>
  <si>
    <r>
      <rPr>
        <sz val="11"/>
        <rFont val="Times New Roman"/>
        <family val="1"/>
      </rPr>
      <t>JOELHO 45 GRAUS, PVC, SERIE NORMAL, ESGOTO PREDIAL, DN 50 MM, JUNTA ELÁSTICA, FORNECIDO E INSTALADO EM PRUMADA DE ESGOTO SANITÁRIO OU VENTILAÇÃO. AF_12/2014</t>
    </r>
  </si>
  <si>
    <r>
      <rPr>
        <sz val="11"/>
        <rFont val="Times New Roman"/>
        <family val="1"/>
      </rPr>
      <t>10.1.3.11</t>
    </r>
  </si>
  <si>
    <r>
      <rPr>
        <sz val="11"/>
        <rFont val="Times New Roman"/>
        <family val="1"/>
      </rPr>
      <t>JOELHO 90 GRAUS, PVC, SERIE NORMAL, ESGOTO PREDIAL, DN 50 MM, JUNTA ELÁSTICA, FORNECIDO E INSTALADO EM PRUMADA DE ESGOTO SANITÁRIO OU VENTILAÇÃO. AF_12/2014</t>
    </r>
  </si>
  <si>
    <r>
      <rPr>
        <sz val="11"/>
        <rFont val="Times New Roman"/>
        <family val="1"/>
      </rPr>
      <t>10.1.3.12</t>
    </r>
  </si>
  <si>
    <r>
      <rPr>
        <sz val="11"/>
        <rFont val="Times New Roman"/>
        <family val="1"/>
      </rPr>
      <t>JOELHO 90 GRAUS, PVC, SERIE NORMAL, ESGOTO PREDIAL, DN 100 MM, JUNTA ELÁSTICA, FORNECIDO E INSTALADO EM PRUMADA DE ESGOTO SANITÁRIO OU VENTILAÇÃO. AF_12/2014</t>
    </r>
  </si>
  <si>
    <r>
      <rPr>
        <sz val="11"/>
        <rFont val="Times New Roman"/>
        <family val="1"/>
      </rPr>
      <t>10.1.3.13</t>
    </r>
  </si>
  <si>
    <r>
      <rPr>
        <sz val="11"/>
        <rFont val="Times New Roman"/>
        <family val="1"/>
      </rPr>
      <t>10.1.3.14</t>
    </r>
  </si>
  <si>
    <r>
      <rPr>
        <sz val="11"/>
        <rFont val="Times New Roman"/>
        <family val="1"/>
      </rPr>
      <t>10.1.3.15</t>
    </r>
  </si>
  <si>
    <r>
      <rPr>
        <sz val="11"/>
        <rFont val="Times New Roman"/>
        <family val="1"/>
      </rPr>
      <t>10.1.3.16</t>
    </r>
  </si>
  <si>
    <r>
      <rPr>
        <sz val="11"/>
        <rFont val="Times New Roman"/>
        <family val="1"/>
      </rPr>
      <t>10.1.3.17</t>
    </r>
  </si>
  <si>
    <r>
      <rPr>
        <sz val="11"/>
        <rFont val="Times New Roman"/>
        <family val="1"/>
      </rPr>
      <t>10.1.3.18</t>
    </r>
  </si>
  <si>
    <r>
      <rPr>
        <sz val="11"/>
        <rFont val="Times New Roman"/>
        <family val="1"/>
      </rPr>
      <t>10.1.3.19</t>
    </r>
  </si>
  <si>
    <r>
      <rPr>
        <sz val="11"/>
        <rFont val="Times New Roman"/>
        <family val="1"/>
      </rPr>
      <t>TE, PVC, SERIE NORMAL, ESGOTO PREDIAL, DN 50 X 50 MM, JUNTA ELÁSTICA, FORNECIDO E INSTALADO EM PRUMADA DE ESGOTO SANITÁRIO OU VENTILAÇÃO. AF_12/2014</t>
    </r>
  </si>
  <si>
    <r>
      <rPr>
        <sz val="11"/>
        <rFont val="Times New Roman"/>
        <family val="1"/>
      </rPr>
      <t>10.1.3.20</t>
    </r>
  </si>
  <si>
    <r>
      <rPr>
        <sz val="11"/>
        <rFont val="Times New Roman"/>
        <family val="1"/>
      </rPr>
      <t>CURVA DE PVC, 45 GRAUS, LONGA, DN 40 MM, PARA ESGOTO OU AGUAS PLUVIAIS PREDIAIS</t>
    </r>
  </si>
  <si>
    <r>
      <rPr>
        <sz val="11"/>
        <rFont val="Times New Roman"/>
        <family val="1"/>
      </rPr>
      <t>10.1.3.21</t>
    </r>
  </si>
  <si>
    <r>
      <rPr>
        <sz val="11"/>
        <rFont val="Times New Roman"/>
        <family val="1"/>
      </rPr>
      <t>10.1.3.22</t>
    </r>
  </si>
  <si>
    <r>
      <rPr>
        <sz val="11"/>
        <rFont val="Times New Roman"/>
        <family val="1"/>
      </rPr>
      <t>10.1.3.23</t>
    </r>
  </si>
  <si>
    <r>
      <rPr>
        <sz val="11"/>
        <rFont val="Times New Roman"/>
        <family val="1"/>
      </rPr>
      <t>JOELHO 45 GRAUS, PVC, SERIE NORMAL, ESGOTO PREDIAL, DN 100 MM, JUNTA ELÁSTICA, FORNECIDO E INSTALADO EM PRUMADA DE ESGOTO SANITÁRIO OU VENTILAÇÃO. AF_12/2014</t>
    </r>
  </si>
  <si>
    <r>
      <rPr>
        <sz val="11"/>
        <rFont val="Times New Roman"/>
        <family val="1"/>
      </rPr>
      <t>10.1.3.24</t>
    </r>
  </si>
  <si>
    <r>
      <rPr>
        <sz val="11"/>
        <rFont val="Times New Roman"/>
        <family val="1"/>
      </rPr>
      <t>10.1.3.25</t>
    </r>
  </si>
  <si>
    <r>
      <rPr>
        <sz val="11"/>
        <rFont val="Times New Roman"/>
        <family val="1"/>
      </rPr>
      <t>10.1.3.26</t>
    </r>
  </si>
  <si>
    <r>
      <rPr>
        <sz val="11"/>
        <rFont val="Times New Roman"/>
        <family val="1"/>
      </rPr>
      <t>JUNÇÃO SIMPLES, PVC, SERIE NORMAL, ESGOTO PREDIAL, DN 50 X 50 MM, JUNTA ELÁSTICA, FORNECIDO E INSTALADO EM PRUMADA DE ESGOTO SANITÁRIO OU VENTILAÇÃO. AF_12/2014</t>
    </r>
  </si>
  <si>
    <r>
      <rPr>
        <sz val="11"/>
        <rFont val="Times New Roman"/>
        <family val="1"/>
      </rPr>
      <t>10.1.3.27</t>
    </r>
  </si>
  <si>
    <r>
      <rPr>
        <sz val="11"/>
        <rFont val="Times New Roman"/>
        <family val="1"/>
      </rPr>
      <t>10.1.3.28</t>
    </r>
  </si>
  <si>
    <r>
      <rPr>
        <sz val="11"/>
        <rFont val="Times New Roman"/>
        <family val="1"/>
      </rPr>
      <t>10.1.3.29</t>
    </r>
  </si>
  <si>
    <r>
      <rPr>
        <b/>
        <sz val="11"/>
        <rFont val="Times New Roman"/>
        <family val="1"/>
      </rPr>
      <t>10.1.4</t>
    </r>
  </si>
  <si>
    <r>
      <rPr>
        <sz val="11"/>
        <rFont val="Times New Roman"/>
        <family val="1"/>
      </rPr>
      <t>10.1.4.1</t>
    </r>
  </si>
  <si>
    <r>
      <rPr>
        <sz val="11"/>
        <rFont val="Times New Roman"/>
        <family val="1"/>
      </rPr>
      <t>LICENCIAMENTO AMBIENTAL (EIA/RIMA)</t>
    </r>
  </si>
  <si>
    <r>
      <rPr>
        <sz val="11"/>
        <rFont val="Times New Roman"/>
        <family val="1"/>
      </rPr>
      <t>10.1.4.2</t>
    </r>
  </si>
  <si>
    <r>
      <rPr>
        <sz val="11"/>
        <rFont val="Times New Roman"/>
        <family val="1"/>
      </rPr>
      <t>COMPACTAÇÃO MECÂNICA DE SOLO PARA EXECUÇÃO DE RADIER, PISO DE CONCRETO OU LAJE SOBRE SOLO, COM COMPACTADOR DE SOLOS TIPO PLACA VIBRATÓRIA. AF_09/2021</t>
    </r>
  </si>
  <si>
    <r>
      <rPr>
        <sz val="11"/>
        <rFont val="Times New Roman"/>
        <family val="1"/>
      </rPr>
      <t>10.1.4.3</t>
    </r>
  </si>
  <si>
    <r>
      <rPr>
        <sz val="11"/>
        <rFont val="Times New Roman"/>
        <family val="1"/>
      </rPr>
      <t>ALVENARIA DE BLOCOS DE CONCRETO ESTRUTURAL 14X19X29 CM, (ESPESSURA 14 CM), FBK = 4,5 MPA, PARA PAREDES COM ÁREA LÍQUIDA MENOR QUE 6M², SEM VÃOS, UTILIZANDO COLHER DE PEDREIRO. AF_12/2014</t>
    </r>
  </si>
  <si>
    <r>
      <rPr>
        <sz val="11"/>
        <rFont val="Times New Roman"/>
        <family val="1"/>
      </rPr>
      <t>10.1.4.4</t>
    </r>
  </si>
  <si>
    <r>
      <rPr>
        <sz val="11"/>
        <rFont val="Times New Roman"/>
        <family val="1"/>
      </rPr>
      <t xml:space="preserve">EXECUÇÃO DE RADIER, ESPESSURA DE 20 CM, FCK = 30 MPA
</t>
    </r>
  </si>
  <si>
    <r>
      <rPr>
        <sz val="11"/>
        <rFont val="Times New Roman"/>
        <family val="1"/>
      </rPr>
      <t>10.1.4.5</t>
    </r>
  </si>
  <si>
    <r>
      <rPr>
        <sz val="11"/>
        <rFont val="Times New Roman"/>
        <family val="1"/>
      </rPr>
      <t>CHAPISCO APLICADO EM ALVENARIA (SEM PRESENÇA DE VÃOS) E ESTRUTURAS DE CONCRETO DE FACHADA, COM ROLO PARA TEXTURA ACRÍLICA. ARGAMASSA INDUSTRIALIZADA COM PREPARO MANUAL. AF_06/2014</t>
    </r>
  </si>
  <si>
    <r>
      <rPr>
        <sz val="11"/>
        <rFont val="Times New Roman"/>
        <family val="1"/>
      </rPr>
      <t>10.1.4.6</t>
    </r>
  </si>
  <si>
    <r>
      <rPr>
        <sz val="11"/>
        <rFont val="Times New Roman"/>
        <family val="1"/>
      </rPr>
      <t>MASSA ÚNICA, PARA RECEBIMENTO DE PINTURA, EM ARGAMASSA TRAÇO 1:2:8, PREPARO MANUAL, APLICADA MANUALMENTE EM FACES INTERNAS DE PAREDES, ESPESSURA DE 20MM, COM EXECUÇÃO DE TALISCAS. AF_06/2014</t>
    </r>
  </si>
  <si>
    <r>
      <rPr>
        <sz val="11"/>
        <rFont val="Times New Roman"/>
        <family val="1"/>
      </rPr>
      <t>10.1.4.7</t>
    </r>
  </si>
  <si>
    <r>
      <rPr>
        <sz val="11"/>
        <rFont val="Times New Roman"/>
        <family val="1"/>
      </rPr>
      <t>APLICAÇÃO MANUAL DE PINTURA COM TINTA TEXTURIZADA ACRÍLICA EM PAREDES EXTERNAS DE CASAS, UMA COR. AF_06/2014</t>
    </r>
  </si>
  <si>
    <r>
      <rPr>
        <sz val="11"/>
        <rFont val="Times New Roman"/>
        <family val="1"/>
      </rPr>
      <t>10.1.4.8</t>
    </r>
  </si>
  <si>
    <r>
      <rPr>
        <sz val="11"/>
        <rFont val="Times New Roman"/>
        <family val="1"/>
      </rPr>
      <t>TELHAMENTO COM TELHA ESTRUTURAL DE FIBROCIMENTO E= 8 MM, COM ATÉ 2 ÁGUAS, INCLUSO IÇAMENTO. AF_07/2019_P</t>
    </r>
  </si>
  <si>
    <r>
      <rPr>
        <sz val="11"/>
        <rFont val="Times New Roman"/>
        <family val="1"/>
      </rPr>
      <t>10.1.4.9</t>
    </r>
  </si>
  <si>
    <r>
      <rPr>
        <sz val="11"/>
        <rFont val="Times New Roman"/>
        <family val="1"/>
      </rPr>
      <t>ESTAÇÃO DE TRATAMENTO DE ESGOTO COMPACTA (TEGA OU SIMILAR), 20M³/DIA, INCLUSO FRETE - BDI = 14,74</t>
    </r>
  </si>
  <si>
    <r>
      <rPr>
        <sz val="11"/>
        <rFont val="Times New Roman"/>
        <family val="1"/>
      </rPr>
      <t>10.1.4.10</t>
    </r>
  </si>
  <si>
    <r>
      <rPr>
        <sz val="11"/>
        <rFont val="Times New Roman"/>
        <family val="1"/>
      </rPr>
      <t>Escada marinheiro em barra chata de ferro 2" x 5/16"</t>
    </r>
  </si>
  <si>
    <r>
      <rPr>
        <sz val="11"/>
        <rFont val="Times New Roman"/>
        <family val="1"/>
      </rPr>
      <t>10.1.4.11</t>
    </r>
  </si>
  <si>
    <r>
      <rPr>
        <sz val="11"/>
        <rFont val="Times New Roman"/>
        <family val="1"/>
      </rPr>
      <t>Guarda-corpo para escada marinheiro, com 05 (cinco) barras chatas verticais 1 1/4" x 3/16" e arco a cada 30cm de 1 1/4" x 3/16", fixada com parabolt - fornecimento e instalação</t>
    </r>
  </si>
  <si>
    <r>
      <rPr>
        <b/>
        <sz val="11"/>
        <rFont val="Times New Roman"/>
        <family val="1"/>
      </rPr>
      <t>10.2</t>
    </r>
  </si>
  <si>
    <r>
      <rPr>
        <b/>
        <sz val="11"/>
        <rFont val="Times New Roman"/>
        <family val="1"/>
      </rPr>
      <t>10.2.1</t>
    </r>
  </si>
  <si>
    <r>
      <rPr>
        <sz val="11"/>
        <rFont val="Times New Roman"/>
        <family val="1"/>
      </rPr>
      <t>10.2.1.1</t>
    </r>
  </si>
  <si>
    <r>
      <rPr>
        <sz val="11"/>
        <rFont val="Times New Roman"/>
        <family val="1"/>
      </rPr>
      <t>TUBO PVC, SÉRIE R, ÁGUA PLUVIAL, DN 100 MM, FORNECIDO E INSTALADO EM RAMAL DE ENCAMINHAMENTO. AF_12/2014</t>
    </r>
  </si>
  <si>
    <r>
      <rPr>
        <sz val="11"/>
        <rFont val="Times New Roman"/>
        <family val="1"/>
      </rPr>
      <t>10.2.1.2</t>
    </r>
  </si>
  <si>
    <r>
      <rPr>
        <sz val="11"/>
        <rFont val="Times New Roman"/>
        <family val="1"/>
      </rPr>
      <t>TUBO PVC, SÉRIE R, ÁGUA PLUVIAL, DN 40 MM, FORNECIDO E INSTALADO EM RAMAL DE ENCAMINHAMENTO. AF_12/2014</t>
    </r>
  </si>
  <si>
    <r>
      <rPr>
        <b/>
        <sz val="11"/>
        <rFont val="Times New Roman"/>
        <family val="1"/>
      </rPr>
      <t>10.2.2</t>
    </r>
  </si>
  <si>
    <r>
      <rPr>
        <sz val="11"/>
        <rFont val="Times New Roman"/>
        <family val="1"/>
      </rPr>
      <t>10.2.2.1</t>
    </r>
  </si>
  <si>
    <r>
      <rPr>
        <b/>
        <sz val="11"/>
        <rFont val="Times New Roman"/>
        <family val="1"/>
      </rPr>
      <t>10.2.3</t>
    </r>
  </si>
  <si>
    <r>
      <rPr>
        <sz val="11"/>
        <rFont val="Times New Roman"/>
        <family val="1"/>
      </rPr>
      <t>10.2.3.1</t>
    </r>
  </si>
  <si>
    <r>
      <rPr>
        <sz val="11"/>
        <rFont val="Times New Roman"/>
        <family val="1"/>
      </rPr>
      <t>10.2.3.2</t>
    </r>
  </si>
  <si>
    <r>
      <rPr>
        <sz val="11"/>
        <rFont val="Times New Roman"/>
        <family val="1"/>
      </rPr>
      <t>10.2.3.3</t>
    </r>
  </si>
  <si>
    <r>
      <rPr>
        <sz val="11"/>
        <rFont val="Times New Roman"/>
        <family val="1"/>
      </rPr>
      <t>10.2.3.4</t>
    </r>
  </si>
  <si>
    <r>
      <rPr>
        <sz val="11"/>
        <rFont val="Times New Roman"/>
        <family val="1"/>
      </rPr>
      <t>JUNÇÃO SIMPLES, PVC, SERIE R, ÁGUA PLUVIAL, DN 100 X 100 MM, JUNTA ELÁSTICA, FORNECIDO E INSTALADO EM CONDUTORES VERTICAIS DE ÁGUAS PLUVIAIS. AF_12/2014</t>
    </r>
  </si>
  <si>
    <r>
      <rPr>
        <sz val="11"/>
        <rFont val="Times New Roman"/>
        <family val="1"/>
      </rPr>
      <t>10.2.3.5</t>
    </r>
  </si>
  <si>
    <r>
      <rPr>
        <sz val="11"/>
        <rFont val="Times New Roman"/>
        <family val="1"/>
      </rPr>
      <t>10.2.3.6</t>
    </r>
  </si>
  <si>
    <r>
      <rPr>
        <sz val="11"/>
        <rFont val="Times New Roman"/>
        <family val="1"/>
      </rPr>
      <t>JOELHO 45 GRAUS, PVC, SERIE R, ÁGUA PLUVIAL, DN 40 MM, JUNTA SOLDÁVEL, FORNECIDO E INSTALADO EM RAMAL DE ENCAMINHAMENTO. AF_12/2014</t>
    </r>
  </si>
  <si>
    <r>
      <rPr>
        <sz val="11"/>
        <rFont val="Times New Roman"/>
        <family val="1"/>
      </rPr>
      <t>10.2.3.7</t>
    </r>
  </si>
  <si>
    <r>
      <rPr>
        <sz val="11"/>
        <rFont val="Times New Roman"/>
        <family val="1"/>
      </rPr>
      <t>JOELHO 90 GRAUS, PVC, SERIE R, ÁGUA PLUVIAL, DN 40 MM, JUNTA SOLDÁVEL, FORNECIDO E INSTALADO EM RAMAL DE ENCAMINHAMENTO. AF_12/2014</t>
    </r>
  </si>
  <si>
    <r>
      <rPr>
        <sz val="11"/>
        <rFont val="Times New Roman"/>
        <family val="1"/>
      </rPr>
      <t>10.2.3.8</t>
    </r>
  </si>
  <si>
    <r>
      <rPr>
        <sz val="11"/>
        <rFont val="Times New Roman"/>
        <family val="1"/>
      </rPr>
      <t>JUNÇÃO SIMPLES, PVC, SERIE R, ÁGUA PLUVIAL, DN 40 MM, JUNTA SOLDÁVEL, FORNECIDO E INSTALADO EM RAMAL DE ENCAMINHAMENTO. AF_12/2014</t>
    </r>
  </si>
  <si>
    <r>
      <rPr>
        <sz val="11"/>
        <rFont val="Times New Roman"/>
        <family val="1"/>
      </rPr>
      <t>GRELHA QUADRADA PARA RALO 100 MM</t>
    </r>
  </si>
  <si>
    <r>
      <rPr>
        <sz val="11"/>
        <rFont val="Times New Roman"/>
        <family val="1"/>
      </rPr>
      <t>Grelha p/ralo em pvc, redonda, tigre ou similar</t>
    </r>
  </si>
  <si>
    <r>
      <rPr>
        <b/>
        <sz val="11"/>
        <rFont val="Times New Roman"/>
        <family val="1"/>
      </rPr>
      <t>10.3</t>
    </r>
  </si>
  <si>
    <r>
      <rPr>
        <sz val="11"/>
        <rFont val="Times New Roman"/>
        <family val="1"/>
      </rPr>
      <t>10.3.1</t>
    </r>
  </si>
  <si>
    <r>
      <rPr>
        <sz val="11"/>
        <rFont val="Times New Roman"/>
        <family val="1"/>
      </rPr>
      <t>TUBO PVC, SERIE NORMAL, ESGOTO PREDIAL, DN 50 MM, FORNECIDO E INSTALADO EM PRUMADA DE ESGOTO SANITÁRIO OU VENTILAÇÃO. AF_12/2014</t>
    </r>
  </si>
  <si>
    <r>
      <rPr>
        <sz val="11"/>
        <rFont val="Times New Roman"/>
        <family val="1"/>
      </rPr>
      <t>10.3.2</t>
    </r>
  </si>
  <si>
    <r>
      <rPr>
        <sz val="11"/>
        <rFont val="Times New Roman"/>
        <family val="1"/>
      </rPr>
      <t>TUBO PVC, SERIE NORMAL, ESGOTO PREDIAL, DN 40 MM, FORNECIDO E INSTALADO EM PRUMADA DE ESGOTO SANITÁRIO OU VENTILAÇÃO. AF_12/2014</t>
    </r>
  </si>
  <si>
    <r>
      <rPr>
        <sz val="11"/>
        <rFont val="Times New Roman"/>
        <family val="1"/>
      </rPr>
      <t>10.3.3</t>
    </r>
  </si>
  <si>
    <r>
      <rPr>
        <sz val="11"/>
        <rFont val="Times New Roman"/>
        <family val="1"/>
      </rPr>
      <t>10.3.4</t>
    </r>
  </si>
  <si>
    <r>
      <rPr>
        <sz val="11"/>
        <rFont val="Times New Roman"/>
        <family val="1"/>
      </rPr>
      <t>10.3.5</t>
    </r>
  </si>
  <si>
    <r>
      <rPr>
        <sz val="11"/>
        <rFont val="Times New Roman"/>
        <family val="1"/>
      </rPr>
      <t>10.3.6</t>
    </r>
  </si>
  <si>
    <r>
      <rPr>
        <sz val="11"/>
        <rFont val="Times New Roman"/>
        <family val="1"/>
      </rPr>
      <t>10.3.7</t>
    </r>
  </si>
  <si>
    <r>
      <rPr>
        <b/>
        <sz val="11"/>
        <rFont val="Times New Roman"/>
        <family val="1"/>
      </rPr>
      <t>11</t>
    </r>
  </si>
  <si>
    <r>
      <rPr>
        <b/>
        <sz val="11"/>
        <rFont val="Times New Roman"/>
        <family val="1"/>
      </rPr>
      <t>11.1</t>
    </r>
  </si>
  <si>
    <r>
      <rPr>
        <sz val="11"/>
        <rFont val="Times New Roman"/>
        <family val="1"/>
      </rPr>
      <t>11.1.1</t>
    </r>
  </si>
  <si>
    <r>
      <rPr>
        <sz val="11"/>
        <rFont val="Times New Roman"/>
        <family val="1"/>
      </rPr>
      <t>CABO DE COBRE FLEXÍVEL ISOLADO, 2,5 MM², ANTI-CHAMA 450/750 V, PARA CIRCUITOS TERMINAIS - FORNECIMENTO E INSTALAÇÃO. AF_12/2015</t>
    </r>
  </si>
  <si>
    <r>
      <rPr>
        <sz val="11"/>
        <rFont val="Times New Roman"/>
        <family val="1"/>
      </rPr>
      <t>CABO DE COBRE FLEXÍVEL ISOLADO, 4 MM², ANTI-CHAMA 450/750 V, PARA CIRCUITOS TERMINAIS - FORNECIMENTO E INSTALAÇÃO. AF_12/2015</t>
    </r>
  </si>
  <si>
    <r>
      <rPr>
        <sz val="11"/>
        <rFont val="Times New Roman"/>
        <family val="1"/>
      </rPr>
      <t>CABO DE COBRE FLEXÍVEL ISOLADO, 6 MM², ANTI-CHAMA 450/750 V, PARA CIRCUITOS TERMINAIS - FORNECIMENTO E INSTALAÇÃO. AF_12/2015</t>
    </r>
  </si>
  <si>
    <r>
      <rPr>
        <sz val="11"/>
        <rFont val="Times New Roman"/>
        <family val="1"/>
      </rPr>
      <t>CABO DE COBRE FLEXÍVEL ISOLADO, 6 MM², ANTI-CHAMA 0,6/1,0 KV, PARA CIRCUITOS TERMINAIS - FORNECIMENTO E INSTALAÇÃO. AF_12/2015</t>
    </r>
  </si>
  <si>
    <r>
      <rPr>
        <sz val="11"/>
        <rFont val="Times New Roman"/>
        <family val="1"/>
      </rPr>
      <t>CABO DE COBRE FLEXÍVEL ISOLADO, 10 MM², ANTI-CHAMA 0,6/1,0 KV, PARA CIRCUITOS TERMINAIS - FORNECIMENTO E INSTALAÇÃO. AF_12/2015</t>
    </r>
  </si>
  <si>
    <r>
      <rPr>
        <sz val="11"/>
        <rFont val="Times New Roman"/>
        <family val="1"/>
      </rPr>
      <t>CABO DE COBRE FLEXÍVEL ISOLADO, 16 MM², ANTI-CHAMA 0,6/1,0 KV, PARA CIRCUITOS TERMINAIS - FORNECIMENTO E INSTALAÇÃO. AF_12/2015</t>
    </r>
  </si>
  <si>
    <r>
      <rPr>
        <sz val="11"/>
        <rFont val="Times New Roman"/>
        <family val="1"/>
      </rPr>
      <t>CABO DE COBRE FLEXÍVEL ISOLADO, 25 MM², ANTI-CHAMA 0,6/1,0 KV, PARA REDE ENTERRADA DE DISTRIBUIÇÃO DE ENERGIA ELÉTRICA - FORNECIMENTO E INSTALAÇÃO. AF_12/2021</t>
    </r>
  </si>
  <si>
    <r>
      <rPr>
        <sz val="11"/>
        <rFont val="Times New Roman"/>
        <family val="1"/>
      </rPr>
      <t>CABO DE COBRE FLEXÍVEL ISOLADO, 35 MM², ANTI-CHAMA 0,6/1,0 KV, PARA REDE ENTERRADA DE DISTRIBUIÇÃO DE ENERGIA ELÉTRICA - FORNECIMENTO E INSTALAÇÃO. AF_12/2021</t>
    </r>
  </si>
  <si>
    <r>
      <rPr>
        <sz val="11"/>
        <rFont val="Times New Roman"/>
        <family val="1"/>
      </rPr>
      <t>CABO DE COBRE FLEXÍVEL ISOLADO, 50 MM², ANTI-CHAMA 0,6/1,0 KV, PARA REDE ENTERRADA DE DISTRIBUIÇÃO DE ENERGIA ELÉTRICA - FORNECIMENTO E INSTALAÇÃO. AF_12/2021</t>
    </r>
  </si>
  <si>
    <r>
      <rPr>
        <sz val="11"/>
        <rFont val="Times New Roman"/>
        <family val="1"/>
      </rPr>
      <t>CABO DE COBRE FLEXÍVEL ISOLADO, 70 MM², ANTI-CHAMA 0,6/1,0 KV, PARA REDE ENTERRADA DE DISTRIBUIÇÃO DE ENERGIA ELÉTRICA - FORNECIMENTO E INSTALAÇÃO. AF_12/2021</t>
    </r>
  </si>
  <si>
    <r>
      <rPr>
        <sz val="11"/>
        <rFont val="Times New Roman"/>
        <family val="1"/>
      </rPr>
      <t>DISJUNTOR MONOPOLAR TIPO DIN, CORRENTE NOMINAL DE 32A - FORNECIMENTO E INSTALAÇÃO. AF_10/2020</t>
    </r>
  </si>
  <si>
    <r>
      <rPr>
        <sz val="11"/>
        <rFont val="Times New Roman"/>
        <family val="1"/>
      </rPr>
      <t>DISJUNTOR BIPOLAR TIPO DIN, CORRENTE NOMINAL DE 25A - FORNECIMENTO E INSTALAÇÃO. AF_10/2020</t>
    </r>
  </si>
  <si>
    <r>
      <rPr>
        <sz val="11"/>
        <rFont val="Times New Roman"/>
        <family val="1"/>
      </rPr>
      <t>DISJUNTOR MONOPOLAR TIPO DIN, CORRENTE NOMINAL DE 16A - FORNECIMENTO E INSTALAÇÃO. AF_10/2020</t>
    </r>
  </si>
  <si>
    <r>
      <rPr>
        <sz val="11"/>
        <rFont val="Times New Roman"/>
        <family val="1"/>
      </rPr>
      <t>DISJUNTOR MONOPOLAR TIPO DIN, CORRENTE NOMINAL DE 25A - FORNECIMENTO E INSTALAÇÃO. AF_10/2020</t>
    </r>
  </si>
  <si>
    <r>
      <rPr>
        <sz val="11"/>
        <rFont val="Times New Roman"/>
        <family val="1"/>
      </rPr>
      <t>DISJUNTOR TRIPOLAR TIPO DIN, CORRENTE NOMINAL DE 50A - FORNECIMENTO E INSTALAÇÃO. AF_10/2020</t>
    </r>
  </si>
  <si>
    <r>
      <rPr>
        <sz val="11"/>
        <rFont val="Times New Roman"/>
        <family val="1"/>
      </rPr>
      <t>DISJUNTOR MONOPOLAR TIPO DIN, CORRENTE NOMINAL DE 50A - FORNECIMENTO E INSTALAÇÃO. AF_10/2020</t>
    </r>
  </si>
  <si>
    <r>
      <rPr>
        <sz val="11"/>
        <rFont val="Times New Roman"/>
        <family val="1"/>
      </rPr>
      <t>DISJUNTOR TRIPOLAR TIPO DIN, CORRENTE NOMINAL DE 40A - FORNECIMENTO E INSTALAÇÃO. AF_10/2020</t>
    </r>
  </si>
  <si>
    <r>
      <rPr>
        <sz val="11"/>
        <rFont val="Times New Roman"/>
        <family val="1"/>
      </rPr>
      <t>Disjuntor termomagnetico tripolar 150 A, padrão DIN (Europeu - linha branca), corrente 10 KA</t>
    </r>
  </si>
  <si>
    <r>
      <rPr>
        <sz val="11"/>
        <rFont val="Times New Roman"/>
        <family val="1"/>
      </rPr>
      <t>SENSOR DE PRESENÇA SEM FOTOCÉLULA, FIXAÇÃO EM PAREDE - FORNECIMENTO E INSTALAÇÃO. AF_02/2020</t>
    </r>
  </si>
  <si>
    <r>
      <rPr>
        <sz val="11"/>
        <rFont val="Times New Roman"/>
        <family val="1"/>
      </rPr>
      <t>CONDULETE DE ALUMÍNIO, TIPO X, PARA ELETRODUTO DE AÇO GALVANIZADO DN 20 MM (3/4''), APARENTE - FORNECIMENTO E INSTALAÇÃO. AF_11/2016_P</t>
    </r>
  </si>
  <si>
    <r>
      <rPr>
        <sz val="11"/>
        <rFont val="Times New Roman"/>
        <family val="1"/>
      </rPr>
      <t>LUMINÁRIA DE EMERGÊNCIA, COM 30 LÂMPADAS LED DE 2 W, SEM REATOR - FORNECIMENTO E INSTALAÇÃO. AF_02/2020</t>
    </r>
  </si>
  <si>
    <r>
      <rPr>
        <sz val="11"/>
        <rFont val="Times New Roman"/>
        <family val="1"/>
      </rPr>
      <t>LUMINÁRIA ARANDELA TIPO TARTARUGA, DE SOBREPOR, COM 1 LÂMPADA LED DE 6 W, SEM REATOR - FORNECIMENTO E INSTALAÇÃO. AF_02/2020</t>
    </r>
  </si>
  <si>
    <r>
      <rPr>
        <sz val="11"/>
        <rFont val="Times New Roman"/>
        <family val="1"/>
      </rPr>
      <t>CAIXA SEXTAVADA 3" X 3", METÁLICA, INSTALADA EM LAJE - FORNECIMENTO E INSTALAÇÃO. AF_12/2015</t>
    </r>
  </si>
  <si>
    <r>
      <rPr>
        <sz val="11"/>
        <rFont val="Times New Roman"/>
        <family val="1"/>
      </rPr>
      <t>TOMADA ALTA DE EMBUTIR (1 MÓDULO), 2P+T 20 A, INCLUINDO SUPORTE E PLACA - FORNECIMENTO E INSTALAÇÃO. AF_12/2015</t>
    </r>
  </si>
  <si>
    <r>
      <rPr>
        <sz val="11"/>
        <rFont val="Times New Roman"/>
        <family val="1"/>
      </rPr>
      <t>TOMADA BAIXA DE EMBUTIR (2 MÓDULOS), 2P+T 10 A, INCLUINDO SUPORTE E PLACA - FORNECIMENTO E INSTALAÇÃO. AF_12/2015</t>
    </r>
  </si>
  <si>
    <r>
      <rPr>
        <sz val="11"/>
        <rFont val="Times New Roman"/>
        <family val="1"/>
      </rPr>
      <t>TOMADA BAIXA DE EMBUTIR (1 MÓDULO), 2P+T 10 A, INCLUINDO SUPORTE E PLACA - FORNECIMENTO E INSTALAÇÃO. AF_12/2015</t>
    </r>
  </si>
  <si>
    <r>
      <rPr>
        <sz val="11"/>
        <rFont val="Times New Roman"/>
        <family val="1"/>
      </rPr>
      <t>TOMADA MÉDIA DE EMBUTIR (1 MÓDULO), 2P+T 10 A, INCLUINDO SUPORTE E PLACA - FORNECIMENTO E INSTALAÇÃO. AF_12/2015</t>
    </r>
  </si>
  <si>
    <r>
      <rPr>
        <sz val="11"/>
        <rFont val="Times New Roman"/>
        <family val="1"/>
      </rPr>
      <t>CAIXA RETANGULAR 4" X 2" MÉDIA (1,30 M DO PISO), METÁLICA, INSTALADA EM PAREDE - FORNECIMENTO E INSTALAÇÃO. AF_12/2015</t>
    </r>
  </si>
  <si>
    <r>
      <rPr>
        <sz val="11"/>
        <rFont val="Times New Roman"/>
        <family val="1"/>
      </rPr>
      <t>INTERRUPTOR SIMPLES (1 MÓDULO), 10A/250V, INCLUINDO SUPORTE E PLACA - FORNECIMENTO E INSTALAÇÃO. AF_12/2015</t>
    </r>
  </si>
  <si>
    <r>
      <rPr>
        <sz val="11"/>
        <rFont val="Times New Roman"/>
        <family val="1"/>
      </rPr>
      <t>INTERRUPTOR SIMPLES (3 MÓDULOS), 10A/250V, INCLUINDO SUPORTE E PLACA - FORNECIMENTO E INSTALAÇÃO. AF_12/2015</t>
    </r>
  </si>
  <si>
    <r>
      <rPr>
        <sz val="11"/>
        <rFont val="Times New Roman"/>
        <family val="1"/>
      </rPr>
      <t>INTERRUPTOR PARALELO (1 MÓDULO), 10A/250V, INCLUINDO SUPORTE E PLACA - FORNECIMENTO E INSTALAÇÃO. AF_12/2015</t>
    </r>
  </si>
  <si>
    <r>
      <rPr>
        <sz val="11"/>
        <rFont val="Times New Roman"/>
        <family val="1"/>
      </rPr>
      <t>INTERRUPTOR SIMPLES (2 MÓDULOS), 10A/250V, INCLUINDO SUPORTE E PLACA - FORNECIMENTO E INSTALAÇÃO. AF_12/2015</t>
    </r>
  </si>
  <si>
    <r>
      <rPr>
        <sz val="11"/>
        <rFont val="Times New Roman"/>
        <family val="1"/>
      </rPr>
      <t>ELETRODUTO FLEXÍVEL CORRUGADO REFORÇADO, PVC, DN 25 MM (3/4"), PARA CIRCUITOS TERMINAIS, INSTALADO EM FORRO - FORNECIMENTO E INSTALAÇÃO. AF_12/2015</t>
    </r>
  </si>
  <si>
    <r>
      <rPr>
        <sz val="11"/>
        <rFont val="Times New Roman"/>
        <family val="1"/>
      </rPr>
      <t>ELETRODUTO DE AÇO GALVANIZADO, CLASSE LEVE, DN 20 MM (3/4??), APARENTE, INSTALADO EM PAREDE - FORNECIMENTO E INSTALAÇÃO. AF_11/2016_P</t>
    </r>
  </si>
  <si>
    <r>
      <rPr>
        <sz val="11"/>
        <rFont val="Times New Roman"/>
        <family val="1"/>
      </rPr>
      <t>CURVA 90 GRAUS, PARA ELETRODUTO, EM ACO GALVANIZADO ELETROLITICO, DIAMETRO DE 20 MM (3/4")</t>
    </r>
  </si>
  <si>
    <r>
      <rPr>
        <sz val="11"/>
        <rFont val="Times New Roman"/>
        <family val="1"/>
      </rPr>
      <t>LUVA DE EMENDA PARA ELETRODUTO, AÇO GALVANIZADO, DN 20 MM (3/4 ), APARENTE, INSTALADA EM TETO - FORNECIMENTO E INSTALAÇÃO. AF_11/2016_P</t>
    </r>
  </si>
  <si>
    <r>
      <rPr>
        <sz val="11"/>
        <rFont val="Times New Roman"/>
        <family val="1"/>
      </rPr>
      <t>ELETRODUTO FLEXÍVEL CORRUGADO REFORÇADO, PVC, DN 32 MM (1"), PARA CIRCUITOS TERMINAIS, INSTALADO EM FORRO - FORNECIMENTO E INSTALAÇÃO. AF_12/2015</t>
    </r>
  </si>
  <si>
    <r>
      <rPr>
        <sz val="11"/>
        <rFont val="Times New Roman"/>
        <family val="1"/>
      </rPr>
      <t>ELETRODUTO FLEXÍVEL CORRUGADO, PEAD, DN 100 (4"), PARA REDE ENTERRADA DE DISTRIBUIÇÃO DE ENERGIA ELÉTRICA - FORNECIMENTO E INSTALAÇÃO. AF_12/2021</t>
    </r>
  </si>
  <si>
    <r>
      <rPr>
        <sz val="11"/>
        <rFont val="Times New Roman"/>
        <family val="1"/>
      </rPr>
      <t>QUADRO DE DISTRIBUIÇÃO DE ENERGIA EM CHAPA DE AÇO GALVANIZADO, DE EMBUTIR, COM BARRAMENTO TRIFÁSICO, PARA 12 DISJUNTORES DIN 100A - FORNECIMENTO E INSTALAÇÃO. AF_10/2020</t>
    </r>
  </si>
  <si>
    <r>
      <rPr>
        <sz val="11"/>
        <rFont val="Times New Roman"/>
        <family val="1"/>
      </rPr>
      <t>QUADRO DE DISTRIBUIÇÃO DE ENERGIA EM CHAPA DE AÇO GALVANIZADO, DE EMBUTIR, COM BARRAMENTO TRIFÁSICO, PARA 18 DISJUNTORES DIN 100A - FORNECIMENTO E INSTALAÇÃO. AF_10/2020</t>
    </r>
  </si>
  <si>
    <r>
      <rPr>
        <sz val="11"/>
        <rFont val="Times New Roman"/>
        <family val="1"/>
      </rPr>
      <t>QUADRO DE DISTRIBUIÇÃO DE ENERGIA EM CHAPA DE AÇO GALVANIZADO, DE EMBUTIR, COM BARRAMENTO TRIFÁSICO, PARA 30 DISJUNTORES DIN 150A - FORNECIMENTO E INSTALAÇÃO. AF_10/2020</t>
    </r>
  </si>
  <si>
    <r>
      <rPr>
        <sz val="11"/>
        <rFont val="Times New Roman"/>
        <family val="1"/>
      </rPr>
      <t>QUADRO DE DISTRIBUIÇÃO DE ENERGIA EM CHAPA DE AÇO GALVANIZADO, DE EMBUTIR, COM BARRAMENTO TRIFÁSICO, PARA 24 DISJUNTORES DIN 100A - FORNECIMENTO E INSTALAÇÃO. AF_10/2020</t>
    </r>
  </si>
  <si>
    <r>
      <rPr>
        <sz val="11"/>
        <rFont val="Times New Roman"/>
        <family val="1"/>
      </rPr>
      <t>QUADRO DE DISTRIBUIÇÃO DE ENERGIA EM CHAPA DE AÇO GALVANIZADO, DE EMBUTIR, COM BARRAMENTO TRIFÁSICO, PARA 36 DISJUNTORES DIN 100A - FORNECIMENTO E INSTALAÇÃO.</t>
    </r>
  </si>
  <si>
    <r>
      <rPr>
        <sz val="11"/>
        <rFont val="Times New Roman"/>
        <family val="1"/>
      </rPr>
      <t>CAIXA ENTERRADA ELÉTRICA RETANGULAR, EM ALVENARIA COM BLOCOS DE CONCRETO, FUNDO COM BRITA, DIMENSÕES INTERNAS: 0,4X0,4X0,4 M. AF_12/2020</t>
    </r>
  </si>
  <si>
    <r>
      <rPr>
        <sz val="11"/>
        <rFont val="Times New Roman"/>
        <family val="1"/>
      </rPr>
      <t>Terminal de compressão para cabo de 6 mm2 - fornecimento e instalação</t>
    </r>
  </si>
  <si>
    <r>
      <rPr>
        <sz val="11"/>
        <rFont val="Times New Roman"/>
        <family val="1"/>
      </rPr>
      <t>Terminal de compressão para cabo de 10 mm2 - fornecimento e instalação</t>
    </r>
  </si>
  <si>
    <r>
      <rPr>
        <sz val="11"/>
        <rFont val="Times New Roman"/>
        <family val="1"/>
      </rPr>
      <t>Terminal de compressão para cabo de 16 mm2 - fornecimento e instalação</t>
    </r>
  </si>
  <si>
    <r>
      <rPr>
        <sz val="11"/>
        <rFont val="Times New Roman"/>
        <family val="1"/>
      </rPr>
      <t>Terminal de compressão para cabo de 25 mm2 - fornecimento e instalação</t>
    </r>
  </si>
  <si>
    <r>
      <rPr>
        <sz val="11"/>
        <rFont val="Times New Roman"/>
        <family val="1"/>
      </rPr>
      <t>Terminal de compressão para cabo de 35 mm2 - fornecimento e instalação</t>
    </r>
  </si>
  <si>
    <r>
      <rPr>
        <sz val="11"/>
        <rFont val="Times New Roman"/>
        <family val="1"/>
      </rPr>
      <t>Terminal de compressão para cabo de 50 mm2 - fornecimento e instalação</t>
    </r>
  </si>
  <si>
    <r>
      <rPr>
        <sz val="11"/>
        <rFont val="Times New Roman"/>
        <family val="1"/>
      </rPr>
      <t>Terminal de compressão para cabo de 70 mm2 - fornecimento e instalação</t>
    </r>
  </si>
  <si>
    <r>
      <rPr>
        <sz val="11"/>
        <rFont val="Times New Roman"/>
        <family val="1"/>
      </rPr>
      <t>Cabo de cobre PP Cordplast 3 x 1,5 mm2, 450/750v - fornecimento e instalação</t>
    </r>
  </si>
  <si>
    <r>
      <rPr>
        <b/>
        <sz val="11"/>
        <rFont val="Times New Roman"/>
        <family val="1"/>
      </rPr>
      <t>11.2</t>
    </r>
  </si>
  <si>
    <r>
      <rPr>
        <sz val="11"/>
        <rFont val="Times New Roman"/>
        <family val="1"/>
      </rPr>
      <t>11.2.1</t>
    </r>
  </si>
  <si>
    <r>
      <rPr>
        <sz val="11"/>
        <rFont val="Times New Roman"/>
        <family val="1"/>
      </rPr>
      <t>CABO ELETRÔNICO CATEGORIA 6, INSTALADO EM EDIFICAÇÃO INSTITUCIONAL - FORNECIMENTO E INSTALAÇÃO. AF_11/2019</t>
    </r>
  </si>
  <si>
    <r>
      <rPr>
        <sz val="11"/>
        <rFont val="Times New Roman"/>
        <family val="1"/>
      </rPr>
      <t>PATCH PANEL 24 PORTAS, CATEGORIA 6 - FORNECIMENTO E INSTALAÇÃO. AF_11/2019</t>
    </r>
  </si>
  <si>
    <r>
      <rPr>
        <sz val="11"/>
        <rFont val="Times New Roman"/>
        <family val="1"/>
      </rPr>
      <t>BANDEJA DESLIZANTE PARA RACK 19" (UN)</t>
    </r>
  </si>
  <si>
    <r>
      <rPr>
        <b/>
        <sz val="11"/>
        <rFont val="Times New Roman"/>
        <family val="1"/>
      </rPr>
      <t>11.3</t>
    </r>
  </si>
  <si>
    <r>
      <rPr>
        <sz val="11"/>
        <rFont val="Times New Roman"/>
        <family val="1"/>
      </rPr>
      <t>11.3.1</t>
    </r>
  </si>
  <si>
    <r>
      <rPr>
        <sz val="11"/>
        <rFont val="Times New Roman"/>
        <family val="1"/>
      </rPr>
      <t>ELETRODUTO FLEXÍVEL CORRUGADO, PEAD, DN 50 (1 ½?) - FORNECIMENTO E INSTALAÇÃO. AF_04/2016</t>
    </r>
  </si>
  <si>
    <r>
      <rPr>
        <sz val="11"/>
        <rFont val="Times New Roman"/>
        <family val="1"/>
      </rPr>
      <t>ELETRODUTO DE AÇO GALVANIZADO, CLASSE LEVE, DN 20 MM (3/4??), APARENTE, INSTALADO EM TETO - FORNECIMENTO E INSTALAÇÃO. AF_11/2016_P</t>
    </r>
  </si>
  <si>
    <r>
      <rPr>
        <sz val="11"/>
        <rFont val="Times New Roman"/>
        <family val="1"/>
      </rPr>
      <t>ELETRODUTO FLEXÍVEL CORRUGADO, PEAD, DN 63 (2"), PARA REDE ENTERRADA DE DISTRIBUIÇÃO DE ENERGIA ELÉTRICA - FORNECIMENTO E INSTALAÇÃO. AF_12/2021</t>
    </r>
  </si>
  <si>
    <r>
      <rPr>
        <sz val="11"/>
        <rFont val="Times New Roman"/>
        <family val="1"/>
      </rPr>
      <t>ELETRODUTO DE AÇO GALVANIZADO, CLASSE LEVE, DN 25 MM (1??), APARENTE, INSTALADO EM TETO - FORNECIMENTO E INSTALAÇÃO. AF_11/2016_P</t>
    </r>
  </si>
  <si>
    <r>
      <rPr>
        <sz val="11"/>
        <rFont val="Times New Roman"/>
        <family val="1"/>
      </rPr>
      <t>LUVA DE EMENDA PARA ELETRODUTO, AÇO GALVANIZADO, DN 25 MM (1''), APARENTE, INSTALADA EM TETO - FORNECIMENTO E INSTALAÇÃO. AF_11/2016_P</t>
    </r>
  </si>
  <si>
    <r>
      <rPr>
        <sz val="11"/>
        <rFont val="Times New Roman"/>
        <family val="1"/>
      </rPr>
      <t>CURVA 90 GRAUS, PARA ELETRODUTO, EM ACO GALVANIZADO ELETROLITICO, DIAMETRO DE 25 MM (1")</t>
    </r>
  </si>
  <si>
    <r>
      <rPr>
        <sz val="11"/>
        <rFont val="Times New Roman"/>
        <family val="1"/>
      </rPr>
      <t>CONDULETE DE ALUMÍNIO, TIPO X, PARA ELETRODUTO DE AÇO GALVANIZADO DN 25 MM (1''), APARENTE - FORNECIMENTO E INSTALAÇÃO. AF_11/2016_P</t>
    </r>
  </si>
  <si>
    <r>
      <rPr>
        <sz val="11"/>
        <rFont val="Times New Roman"/>
        <family val="1"/>
      </rPr>
      <t>TOMADA DE REDE RJ45 - FORNECIMENTO E INSTALAÇÃO. AF_11/2019</t>
    </r>
  </si>
  <si>
    <r>
      <rPr>
        <sz val="11"/>
        <rFont val="Times New Roman"/>
        <family val="1"/>
      </rPr>
      <t>QUADRO DE DISTRIBUICAO PARA TELEFONE N.4, 60X60X12CM EM CHAPA METALICA, DE EMBUTIR, SEM ACESSORIOS, PADRAO TELEBRAS, FORNECIMENTO E INSTALAÇÃO. AF_11/2019</t>
    </r>
  </si>
  <si>
    <r>
      <rPr>
        <sz val="11"/>
        <rFont val="Times New Roman"/>
        <family val="1"/>
      </rPr>
      <t>BLOCO DE ENGATE RÁPIDO PARA BASTIDOR TIPO M10 - FORNECIMENTO E INSTALAÇÃO.</t>
    </r>
  </si>
  <si>
    <r>
      <rPr>
        <sz val="11"/>
        <rFont val="Times New Roman"/>
        <family val="1"/>
      </rPr>
      <t>UND</t>
    </r>
  </si>
  <si>
    <r>
      <rPr>
        <b/>
        <sz val="11"/>
        <rFont val="Times New Roman"/>
        <family val="1"/>
      </rPr>
      <t>11.4</t>
    </r>
  </si>
  <si>
    <r>
      <rPr>
        <sz val="11"/>
        <rFont val="Times New Roman"/>
        <family val="1"/>
      </rPr>
      <t>11.4.1</t>
    </r>
  </si>
  <si>
    <r>
      <rPr>
        <sz val="11"/>
        <rFont val="Times New Roman"/>
        <family val="1"/>
      </rPr>
      <t>CORDOALHA DE COBRE NU 35 MM², NÃO ENTERRADA, COM ISOLADOR - FORNECIMENTO E INSTALAÇÃO. AF_12/2017</t>
    </r>
  </si>
  <si>
    <r>
      <rPr>
        <sz val="11"/>
        <rFont val="Times New Roman"/>
        <family val="1"/>
      </rPr>
      <t>CORDOALHA DE COBRE NU 50 MM², ENTERRADA, SEM ISOLADOR - FORNECIMENTO E INSTALAÇÃO. AF_12/2017</t>
    </r>
  </si>
  <si>
    <r>
      <rPr>
        <sz val="11"/>
        <rFont val="Times New Roman"/>
        <family val="1"/>
      </rPr>
      <t>CAPTOR TIPO FRANKLIN PARA SPDA - FORNECIMENTO E INSTALAÇÃO. AF_12/2017</t>
    </r>
  </si>
  <si>
    <r>
      <rPr>
        <sz val="11"/>
        <rFont val="Times New Roman"/>
        <family val="1"/>
      </rPr>
      <t>BASE METÁLICA PARA MASTRO 1 ½ PARA SPDA - FORNECIMENTO E INSTALAÇÃO. AF_12/2017</t>
    </r>
  </si>
  <si>
    <r>
      <rPr>
        <sz val="11"/>
        <rFont val="Times New Roman"/>
        <family val="1"/>
      </rPr>
      <t>MASTRO 1 ½ PARA SPDA - FORNECIMENTO E INSTALAÇÃO. AF_12/2017</t>
    </r>
  </si>
  <si>
    <r>
      <rPr>
        <sz val="11"/>
        <rFont val="Times New Roman"/>
        <family val="1"/>
      </rPr>
      <t>CAIXA DE INSPEÇÃO PARA ATERRAMENTO, CIRCULAR, EM POLIETILENO, DIÂMETRO INTERNO = 0,3 M. AF_12/2020</t>
    </r>
  </si>
  <si>
    <r>
      <rPr>
        <b/>
        <sz val="11"/>
        <rFont val="Times New Roman"/>
        <family val="1"/>
      </rPr>
      <t>11.5</t>
    </r>
  </si>
  <si>
    <r>
      <rPr>
        <sz val="11"/>
        <rFont val="Times New Roman"/>
        <family val="1"/>
      </rPr>
      <t>11.5.1</t>
    </r>
  </si>
  <si>
    <r>
      <rPr>
        <sz val="11"/>
        <rFont val="Times New Roman"/>
        <family val="1"/>
      </rPr>
      <t>CABO DE COBRE FLEXÍVEL ISOLADO, 1,5 MM², ANTI-CHAMA 450/750 V, PARA CIRCUITOS TERMINAIS - FORNECIMENTO E INSTALAÇÃO. AF_12/2015</t>
    </r>
  </si>
  <si>
    <r>
      <rPr>
        <sz val="11"/>
        <rFont val="Times New Roman"/>
        <family val="1"/>
      </rPr>
      <t>11.5.2</t>
    </r>
  </si>
  <si>
    <r>
      <rPr>
        <sz val="11"/>
        <rFont val="Times New Roman"/>
        <family val="1"/>
      </rPr>
      <t>11.5.3</t>
    </r>
  </si>
  <si>
    <r>
      <rPr>
        <sz val="11"/>
        <rFont val="Times New Roman"/>
        <family val="1"/>
      </rPr>
      <t>CENTRAL DE ALARME PARA MONITORAMENTO, COM DISCADORA - FORNECIMENTO E INSTALAÇÃO</t>
    </r>
  </si>
  <si>
    <r>
      <rPr>
        <sz val="11"/>
        <rFont val="Times New Roman"/>
        <family val="1"/>
      </rPr>
      <t>11.5.4</t>
    </r>
  </si>
  <si>
    <r>
      <rPr>
        <sz val="11"/>
        <rFont val="Times New Roman"/>
        <family val="1"/>
      </rPr>
      <t>11.5.5</t>
    </r>
  </si>
  <si>
    <r>
      <rPr>
        <sz val="11"/>
        <rFont val="Times New Roman"/>
        <family val="1"/>
      </rPr>
      <t>11.5.6</t>
    </r>
  </si>
  <si>
    <r>
      <rPr>
        <sz val="11"/>
        <rFont val="Times New Roman"/>
        <family val="1"/>
      </rPr>
      <t>11.5.7</t>
    </r>
  </si>
  <si>
    <r>
      <rPr>
        <sz val="11"/>
        <rFont val="Times New Roman"/>
        <family val="1"/>
      </rPr>
      <t>11.5.8</t>
    </r>
  </si>
  <si>
    <r>
      <rPr>
        <sz val="11"/>
        <rFont val="Times New Roman"/>
        <family val="1"/>
      </rPr>
      <t>11.5.9</t>
    </r>
  </si>
  <si>
    <r>
      <rPr>
        <b/>
        <sz val="11"/>
        <rFont val="Times New Roman"/>
        <family val="1"/>
      </rPr>
      <t>11.6</t>
    </r>
  </si>
  <si>
    <r>
      <rPr>
        <sz val="11"/>
        <rFont val="Times New Roman"/>
        <family val="1"/>
      </rPr>
      <t>11.6.1</t>
    </r>
  </si>
  <si>
    <r>
      <rPr>
        <sz val="11"/>
        <rFont val="Times New Roman"/>
        <family val="1"/>
      </rPr>
      <t>11.6.2</t>
    </r>
  </si>
  <si>
    <r>
      <rPr>
        <sz val="11"/>
        <rFont val="Times New Roman"/>
        <family val="1"/>
      </rPr>
      <t>11.6.3</t>
    </r>
  </si>
  <si>
    <r>
      <rPr>
        <sz val="11"/>
        <rFont val="Times New Roman"/>
        <family val="1"/>
      </rPr>
      <t>11.6.4</t>
    </r>
  </si>
  <si>
    <r>
      <rPr>
        <sz val="11"/>
        <rFont val="Times New Roman"/>
        <family val="1"/>
      </rPr>
      <t>ELETRODUTO DE AÇO GALVANIZADO, CLASSE LEVE, DN 20 MM (3/4??), INSTALADO EM TETO - FORNECIMENTO E INSTALAÇÃO. AF_11/2016_P</t>
    </r>
  </si>
  <si>
    <r>
      <rPr>
        <sz val="11"/>
        <rFont val="Times New Roman"/>
        <family val="1"/>
      </rPr>
      <t>11.6.5</t>
    </r>
  </si>
  <si>
    <r>
      <rPr>
        <sz val="11"/>
        <rFont val="Times New Roman"/>
        <family val="1"/>
      </rPr>
      <t>11.6.6</t>
    </r>
  </si>
  <si>
    <r>
      <rPr>
        <sz val="11"/>
        <rFont val="Times New Roman"/>
        <family val="1"/>
      </rPr>
      <t>11.6.7</t>
    </r>
  </si>
  <si>
    <r>
      <rPr>
        <sz val="11"/>
        <rFont val="Times New Roman"/>
        <family val="1"/>
      </rPr>
      <t>LUVA DE EMENDA PARA ELETRODUTO, AÇO GALVANIZADO, DN 20 MM (3/4 ), INSTALADA EM TETO - FORNECIMENTO E INSTALAÇÃO. AF_11/2016_P</t>
    </r>
  </si>
  <si>
    <r>
      <rPr>
        <sz val="11"/>
        <rFont val="Times New Roman"/>
        <family val="1"/>
      </rPr>
      <t>11.6.8</t>
    </r>
  </si>
  <si>
    <r>
      <rPr>
        <sz val="11"/>
        <rFont val="Times New Roman"/>
        <family val="1"/>
      </rPr>
      <t>CONDULETE DE ALUMÍNIO, TIPO X, PARA ELETRODUTO DE AÇO GALVANIZADO DN 20 MM (3/4''), - FORNECIMENTO E INSTALAÇÃO. AF_11/2016_P</t>
    </r>
  </si>
  <si>
    <r>
      <rPr>
        <sz val="11"/>
        <rFont val="Times New Roman"/>
        <family val="1"/>
      </rPr>
      <t>11.6.9</t>
    </r>
  </si>
  <si>
    <r>
      <rPr>
        <sz val="11"/>
        <rFont val="Times New Roman"/>
        <family val="1"/>
      </rPr>
      <t>11.6.10</t>
    </r>
  </si>
  <si>
    <r>
      <rPr>
        <sz val="11"/>
        <rFont val="Times New Roman"/>
        <family val="1"/>
      </rPr>
      <t>11.6.11</t>
    </r>
  </si>
  <si>
    <r>
      <rPr>
        <b/>
        <sz val="11"/>
        <rFont val="Times New Roman"/>
        <family val="1"/>
      </rPr>
      <t>11.7</t>
    </r>
  </si>
  <si>
    <r>
      <rPr>
        <sz val="11"/>
        <rFont val="Times New Roman"/>
        <family val="1"/>
      </rPr>
      <t>11.7.1</t>
    </r>
  </si>
  <si>
    <r>
      <rPr>
        <sz val="11"/>
        <rFont val="Times New Roman"/>
        <family val="1"/>
      </rPr>
      <t>Cabo balanceado 2 x 0,30mm (para microfone)</t>
    </r>
  </si>
  <si>
    <r>
      <rPr>
        <sz val="11"/>
        <rFont val="Times New Roman"/>
        <family val="1"/>
      </rPr>
      <t>11.7.2</t>
    </r>
  </si>
  <si>
    <r>
      <rPr>
        <sz val="11"/>
        <rFont val="Times New Roman"/>
        <family val="1"/>
      </rPr>
      <t>11.7.3</t>
    </r>
  </si>
  <si>
    <r>
      <rPr>
        <sz val="11"/>
        <rFont val="Times New Roman"/>
        <family val="1"/>
      </rPr>
      <t>11.7.4</t>
    </r>
  </si>
  <si>
    <r>
      <rPr>
        <sz val="11"/>
        <rFont val="Times New Roman"/>
        <family val="1"/>
      </rPr>
      <t>11.7.5</t>
    </r>
  </si>
  <si>
    <r>
      <rPr>
        <sz val="11"/>
        <rFont val="Times New Roman"/>
        <family val="1"/>
      </rPr>
      <t>CONDULETE DE ALUMÍNIO, TIPO X, PARA ELETRODUTO DE AÇO GALVANIZADO DN 20 MM (3/4'') - FORNECIMENTO E INSTALAÇÃO. AF_11/2016_P</t>
    </r>
  </si>
  <si>
    <r>
      <rPr>
        <sz val="11"/>
        <rFont val="Times New Roman"/>
        <family val="1"/>
      </rPr>
      <t>11.7.6</t>
    </r>
  </si>
  <si>
    <r>
      <rPr>
        <sz val="11"/>
        <rFont val="Times New Roman"/>
        <family val="1"/>
      </rPr>
      <t>11.7.7</t>
    </r>
  </si>
  <si>
    <r>
      <rPr>
        <sz val="11"/>
        <rFont val="Times New Roman"/>
        <family val="1"/>
      </rPr>
      <t>11.7.8</t>
    </r>
  </si>
  <si>
    <r>
      <rPr>
        <sz val="11"/>
        <rFont val="Times New Roman"/>
        <family val="1"/>
      </rPr>
      <t>11.7.9</t>
    </r>
  </si>
  <si>
    <r>
      <rPr>
        <b/>
        <sz val="11"/>
        <rFont val="Times New Roman"/>
        <family val="1"/>
      </rPr>
      <t>11.8</t>
    </r>
  </si>
  <si>
    <r>
      <rPr>
        <sz val="11"/>
        <rFont val="Times New Roman"/>
        <family val="1"/>
      </rPr>
      <t>11.8.1</t>
    </r>
  </si>
  <si>
    <r>
      <rPr>
        <b/>
        <sz val="11"/>
        <rFont val="Times New Roman"/>
        <family val="1"/>
      </rPr>
      <t>11.9</t>
    </r>
  </si>
  <si>
    <r>
      <rPr>
        <sz val="11"/>
        <rFont val="Times New Roman"/>
        <family val="1"/>
      </rPr>
      <t>11.9.1</t>
    </r>
  </si>
  <si>
    <r>
      <rPr>
        <sz val="11"/>
        <rFont val="Times New Roman"/>
        <family val="1"/>
      </rPr>
      <t>11.9.2</t>
    </r>
  </si>
  <si>
    <r>
      <rPr>
        <sz val="11"/>
        <rFont val="Times New Roman"/>
        <family val="1"/>
      </rPr>
      <t>ELETRODUTO RÍGIDO ROSCÁVEL, PVC, DN 25 MM (3/4"), PARA CIRCUITOS TERMINAIS, INSTALADO EM FORRO - FORNECIMENTO E INSTALAÇÃO. AF_12/2015</t>
    </r>
  </si>
  <si>
    <r>
      <rPr>
        <sz val="11"/>
        <rFont val="Times New Roman"/>
        <family val="1"/>
      </rPr>
      <t>11.9.3</t>
    </r>
  </si>
  <si>
    <r>
      <rPr>
        <sz val="11"/>
        <rFont val="Times New Roman"/>
        <family val="1"/>
      </rPr>
      <t>ELETRODUTO RÍGIDO ROSCÁVEL, PVC, DN 32 MM (1"), PARA CIRCUITOS TERMINAIS, INSTALADO EM FORRO - FORNECIMENTO E INSTALAÇÃO. AF_12/2015</t>
    </r>
  </si>
  <si>
    <r>
      <rPr>
        <sz val="11"/>
        <rFont val="Times New Roman"/>
        <family val="1"/>
      </rPr>
      <t>11.9.4</t>
    </r>
  </si>
  <si>
    <r>
      <rPr>
        <sz val="11"/>
        <rFont val="Times New Roman"/>
        <family val="1"/>
      </rPr>
      <t>CONDULETE DE PVC, TIPO X, PARA ELETRODUTO DE PVC SOLDÁVEL DN 25 MM (3/4''), APARENTE - FORNECIMENTO E INSTALAÇÃO. AF_11/2016</t>
    </r>
  </si>
  <si>
    <r>
      <rPr>
        <sz val="11"/>
        <rFont val="Times New Roman"/>
        <family val="1"/>
      </rPr>
      <t>11.9.5</t>
    </r>
  </si>
  <si>
    <r>
      <rPr>
        <sz val="11"/>
        <rFont val="Times New Roman"/>
        <family val="1"/>
      </rPr>
      <t>11.9.6</t>
    </r>
  </si>
  <si>
    <r>
      <rPr>
        <sz val="11"/>
        <rFont val="Times New Roman"/>
        <family val="1"/>
      </rPr>
      <t>11.9.7</t>
    </r>
  </si>
  <si>
    <r>
      <rPr>
        <sz val="11"/>
        <rFont val="Times New Roman"/>
        <family val="1"/>
      </rPr>
      <t>Sirene aúdiovisual endereçavel, 120db, para alarme de incêndio</t>
    </r>
  </si>
  <si>
    <r>
      <rPr>
        <sz val="11"/>
        <rFont val="Times New Roman"/>
        <family val="1"/>
      </rPr>
      <t>11.9.8</t>
    </r>
  </si>
  <si>
    <r>
      <rPr>
        <sz val="11"/>
        <rFont val="Times New Roman"/>
        <family val="1"/>
      </rPr>
      <t>CABO DE COBRE FLEXÍVEL ISOLADO, 1,5 MM², ANTI-CHAMA 0,6/1,0 KV, PARA CIRCUITOS TERMINAIS - FORNECIMENTO E INSTALAÇÃO. AF_12/2015</t>
    </r>
  </si>
  <si>
    <r>
      <rPr>
        <b/>
        <sz val="11"/>
        <rFont val="Times New Roman"/>
        <family val="1"/>
      </rPr>
      <t>12</t>
    </r>
  </si>
  <si>
    <r>
      <rPr>
        <b/>
        <sz val="11"/>
        <rFont val="Times New Roman"/>
        <family val="1"/>
      </rPr>
      <t>12.1</t>
    </r>
  </si>
  <si>
    <r>
      <rPr>
        <sz val="11"/>
        <rFont val="Times New Roman"/>
        <family val="1"/>
      </rPr>
      <t>12.1.1</t>
    </r>
  </si>
  <si>
    <r>
      <rPr>
        <sz val="11"/>
        <rFont val="Times New Roman"/>
        <family val="1"/>
      </rPr>
      <t>CONTRAPISO EM ARGAMASSA TRAÇO 1:4 (CIM E AREIA), EM BETONEIRA 400 L, ESPESSURA 4 CM ÁREAS SECAS E AREAS MOLHADAS SOBRE LAJE E 3 CM ÁREAS MOLHADAS SOBRE IMPERMEABILIZAÇÃO, PARA EDIFICAÇÃO HABITACIONAL UNIFAMILIAR(CASA) E EDIFICAÇÃO PÚBLICA PADRÃO. AF_11/2014</t>
    </r>
  </si>
  <si>
    <r>
      <rPr>
        <sz val="11"/>
        <rFont val="Times New Roman"/>
        <family val="1"/>
      </rPr>
      <t>12.1.2</t>
    </r>
  </si>
  <si>
    <r>
      <rPr>
        <sz val="11"/>
        <rFont val="Times New Roman"/>
        <family val="1"/>
      </rPr>
      <t>EXECUÇÃO DE PISO DE CONCRETO COM CONCRETO MOLDADO IN LOCO, FEITO EM OBRA, ACABAMENTO CONVENCIONAL, ESPESSURA 6 CM, ARMADO. AF_07/2016</t>
    </r>
  </si>
  <si>
    <r>
      <rPr>
        <sz val="11"/>
        <rFont val="Times New Roman"/>
        <family val="1"/>
      </rPr>
      <t>12.1.3</t>
    </r>
  </si>
  <si>
    <r>
      <rPr>
        <sz val="11"/>
        <rFont val="Times New Roman"/>
        <family val="1"/>
      </rPr>
      <t>REVESTIMENTO CERÂMICO PARA PISO COM PLACAS TIPO PORCELANATO DE DIMENSÕES 60X60 CM APLICADA EM AMBIENTES DE ÁREA MAIOR QUE 10 M². AF_06/2014</t>
    </r>
  </si>
  <si>
    <r>
      <rPr>
        <sz val="11"/>
        <rFont val="Times New Roman"/>
        <family val="1"/>
      </rPr>
      <t>12.1.4</t>
    </r>
  </si>
  <si>
    <r>
      <rPr>
        <sz val="11"/>
        <rFont val="Times New Roman"/>
        <family val="1"/>
      </rPr>
      <t>SOLEIRA EM GRANITO, LARGURA 15 CM, ESPESSURA 2,0 CM. AF_09/2020</t>
    </r>
  </si>
  <si>
    <r>
      <rPr>
        <sz val="11"/>
        <rFont val="Times New Roman"/>
        <family val="1"/>
      </rPr>
      <t>12.1.5</t>
    </r>
  </si>
  <si>
    <r>
      <rPr>
        <sz val="11"/>
        <rFont val="Times New Roman"/>
        <family val="1"/>
      </rPr>
      <t>Fita antiderrapante safety-walk "3m" l=5cm ou similar</t>
    </r>
  </si>
  <si>
    <r>
      <rPr>
        <sz val="11"/>
        <rFont val="Times New Roman"/>
        <family val="1"/>
      </rPr>
      <t>12.1.6</t>
    </r>
  </si>
  <si>
    <r>
      <rPr>
        <sz val="11"/>
        <rFont val="Times New Roman"/>
        <family val="1"/>
      </rPr>
      <t>PISO EM GRANITO APLICADO EM AMBIENTES INTERNOS. AF_09/2020</t>
    </r>
  </si>
  <si>
    <r>
      <rPr>
        <sz val="11"/>
        <rFont val="Times New Roman"/>
        <family val="1"/>
      </rPr>
      <t>12.1.7</t>
    </r>
  </si>
  <si>
    <r>
      <rPr>
        <sz val="11"/>
        <rFont val="Times New Roman"/>
        <family val="1"/>
      </rPr>
      <t>PISO ELEVADO COM ESTRUTURA EM AÇO, COMPOSTO POR PEDESTAIS E LONGARINAS. AF_09/2020</t>
    </r>
  </si>
  <si>
    <r>
      <rPr>
        <sz val="11"/>
        <rFont val="Times New Roman"/>
        <family val="1"/>
      </rPr>
      <t>12.1.8</t>
    </r>
  </si>
  <si>
    <r>
      <rPr>
        <sz val="11"/>
        <rFont val="Times New Roman"/>
        <family val="1"/>
      </rPr>
      <t>RODAPÉ DE PORCELANATO DE 15 CM DE ALTURA</t>
    </r>
  </si>
  <si>
    <r>
      <rPr>
        <sz val="11"/>
        <rFont val="Times New Roman"/>
        <family val="1"/>
      </rPr>
      <t>12.1.9</t>
    </r>
  </si>
  <si>
    <r>
      <rPr>
        <sz val="11"/>
        <rFont val="Times New Roman"/>
        <family val="1"/>
      </rPr>
      <t>12.1.10</t>
    </r>
  </si>
  <si>
    <r>
      <rPr>
        <b/>
        <sz val="11"/>
        <rFont val="Times New Roman"/>
        <family val="1"/>
      </rPr>
      <t>12.2</t>
    </r>
  </si>
  <si>
    <r>
      <rPr>
        <sz val="11"/>
        <rFont val="Times New Roman"/>
        <family val="1"/>
      </rPr>
      <t>12.2.1</t>
    </r>
  </si>
  <si>
    <r>
      <rPr>
        <sz val="11"/>
        <rFont val="Times New Roman"/>
        <family val="1"/>
      </rPr>
      <t>CHAPISCO APLICADO EM ALVENARIAS E ESTRUTURAS DE CONCRETO INTERNAS, COM COLHER DE PEDREIRO. ARGAMASSA TRAÇO 1:3 COM PREPARO EM BETONEIRA 400L. AF_06/2014</t>
    </r>
  </si>
  <si>
    <r>
      <rPr>
        <sz val="11"/>
        <rFont val="Times New Roman"/>
        <family val="1"/>
      </rPr>
      <t>12.2.2</t>
    </r>
  </si>
  <si>
    <r>
      <rPr>
        <sz val="11"/>
        <rFont val="Times New Roman"/>
        <family val="1"/>
      </rPr>
      <t>EMBOÇO, PARA RECEBIMENTO DE CERÂMICA, EM ARGAMASSA TRAÇO 1:2:8, PREPARO MANUAL, APLICADO MANUALMENTE EM FACES INTERNAS DE PAREDES, PARA AMBIENTE COM ÁREA ENTRE 5M2 E 10M2, ESPESSURA DE 20MM, COM EXECUÇÃO DE TALISCAS. AF_06/2014</t>
    </r>
  </si>
  <si>
    <r>
      <rPr>
        <sz val="11"/>
        <rFont val="Times New Roman"/>
        <family val="1"/>
      </rPr>
      <t>12.2.3</t>
    </r>
  </si>
  <si>
    <r>
      <rPr>
        <sz val="11"/>
        <rFont val="Times New Roman"/>
        <family val="1"/>
      </rPr>
      <t>REBOCO (MASSA ÚNICA), PARA RECEBIMENTO DE PINTURA, EM ARGAMASSA TRAÇO 1:2:8, PREPARO MANUAL, APLICADA MANUALMENTE EM FACES INTERNAS DE PAREDES, ESPESSURA DE 20MM, COM EXECUÇÃO DE TALISCAS. AF_06/2014</t>
    </r>
  </si>
  <si>
    <r>
      <rPr>
        <sz val="11"/>
        <rFont val="Times New Roman"/>
        <family val="1"/>
      </rPr>
      <t>12.2.4</t>
    </r>
  </si>
  <si>
    <r>
      <rPr>
        <sz val="11"/>
        <rFont val="Times New Roman"/>
        <family val="1"/>
      </rPr>
      <t>REVESTIMENTO DE PORCELANATO PARA PAREDE, DE DIMENSÕES 30X60 CM APLICADA EM AMBIENTES DE ÁREA MAIOR QUE 10 M²</t>
    </r>
  </si>
  <si>
    <r>
      <rPr>
        <b/>
        <sz val="11"/>
        <rFont val="Times New Roman"/>
        <family val="1"/>
      </rPr>
      <t>12.3</t>
    </r>
  </si>
  <si>
    <r>
      <rPr>
        <sz val="11"/>
        <rFont val="Times New Roman"/>
        <family val="1"/>
      </rPr>
      <t>12.3.1</t>
    </r>
  </si>
  <si>
    <r>
      <rPr>
        <sz val="11"/>
        <rFont val="Times New Roman"/>
        <family val="1"/>
      </rPr>
      <t>FORRO EM DRYWALL, PARA AMBIENTES COMERCIAIS, INCLUSIVE ESTRUTURA DE FIXAÇÃO. AF_05/2017_P</t>
    </r>
  </si>
  <si>
    <r>
      <rPr>
        <b/>
        <sz val="11"/>
        <rFont val="Times New Roman"/>
        <family val="1"/>
      </rPr>
      <t>12.4</t>
    </r>
  </si>
  <si>
    <r>
      <rPr>
        <sz val="11"/>
        <rFont val="Times New Roman"/>
        <family val="1"/>
      </rPr>
      <t>12.4.1</t>
    </r>
  </si>
  <si>
    <r>
      <rPr>
        <sz val="11"/>
        <rFont val="Times New Roman"/>
        <family val="1"/>
      </rPr>
      <t>12.4.2</t>
    </r>
  </si>
  <si>
    <r>
      <rPr>
        <b/>
        <sz val="11"/>
        <rFont val="Times New Roman"/>
        <family val="1"/>
      </rPr>
      <t>13</t>
    </r>
  </si>
  <si>
    <r>
      <rPr>
        <b/>
        <sz val="11"/>
        <rFont val="Times New Roman"/>
        <family val="1"/>
      </rPr>
      <t>13.1</t>
    </r>
  </si>
  <si>
    <r>
      <rPr>
        <sz val="11"/>
        <rFont val="Times New Roman"/>
        <family val="1"/>
      </rPr>
      <t>13.1.1</t>
    </r>
  </si>
  <si>
    <r>
      <rPr>
        <sz val="11"/>
        <rFont val="Times New Roman"/>
        <family val="1"/>
      </rPr>
      <t>KIT DE PORTA-PRONTA DE MADEIRA EM ACABAMENTO MELAMÍNICO NA COR MADEIRADA, FOLHA LEVE OU MÉDIA, 80X210CM, EXCLUSIVE FECHADURA, FIXAÇÃO COM PREENCHIMENTO PARCIAL DE ESPUMA EXPANSIVA - FORNECIMENTO E INSTALAÇÃO</t>
    </r>
  </si>
  <si>
    <r>
      <rPr>
        <sz val="11"/>
        <rFont val="Times New Roman"/>
        <family val="1"/>
      </rPr>
      <t>13.1.2</t>
    </r>
  </si>
  <si>
    <r>
      <rPr>
        <sz val="11"/>
        <rFont val="Times New Roman"/>
        <family val="1"/>
      </rPr>
      <t>KIT DE PORTA-PRONTA DE MADEIRA DE CORRER EM ACABAMENTO MELAMÍNICO MADEIRADO, FOLHA LEVE OU MÉDIA, 90X210CM, EXCLUSIVE FECHADURA, FIXAÇÃO COM PREENCHIMENTO PARCIAL DE ESPUMA EXPANSIVA - FORNECIMENTO E INSTALAÇÃO. AF_12/2019</t>
    </r>
  </si>
  <si>
    <r>
      <rPr>
        <sz val="11"/>
        <rFont val="Times New Roman"/>
        <family val="1"/>
      </rPr>
      <t>13.1.3</t>
    </r>
  </si>
  <si>
    <r>
      <rPr>
        <sz val="11"/>
        <rFont val="Times New Roman"/>
        <family val="1"/>
      </rPr>
      <t>CJ</t>
    </r>
  </si>
  <si>
    <r>
      <rPr>
        <sz val="11"/>
        <rFont val="Times New Roman"/>
        <family val="1"/>
      </rPr>
      <t>13.1.4</t>
    </r>
  </si>
  <si>
    <r>
      <rPr>
        <sz val="11"/>
        <rFont val="Times New Roman"/>
        <family val="1"/>
      </rPr>
      <t>PORTA DE ABRIR DE ALUMÍNIO E VIDRO, ACABAMENTO ANODIZADO BRANCO, INCLUSO GUARNIÇÕES E PARAFUSOS, FORNECIMENTO E INSTALAÇÃO</t>
    </r>
  </si>
  <si>
    <r>
      <rPr>
        <sz val="11"/>
        <rFont val="Times New Roman"/>
        <family val="1"/>
      </rPr>
      <t>m²</t>
    </r>
  </si>
  <si>
    <r>
      <rPr>
        <sz val="11"/>
        <rFont val="Times New Roman"/>
        <family val="1"/>
      </rPr>
      <t>13.1.5</t>
    </r>
  </si>
  <si>
    <r>
      <rPr>
        <sz val="11"/>
        <rFont val="Times New Roman"/>
        <family val="1"/>
      </rPr>
      <t>FOLHA FIXA EM ALUMÍNIO ANODIZADO, FORNECIMENTO E INSTALAÇÃO</t>
    </r>
  </si>
  <si>
    <r>
      <rPr>
        <sz val="11"/>
        <rFont val="Times New Roman"/>
        <family val="1"/>
      </rPr>
      <t>13.1.6</t>
    </r>
  </si>
  <si>
    <r>
      <rPr>
        <sz val="11"/>
        <rFont val="Times New Roman"/>
        <family val="1"/>
      </rPr>
      <t>PORTA DE ABRIR DE ALUMÍNIO TIPO VENEZIANA, ACABAMENTO ANODIZADO BRANCO, INCLUSO GUARNIÇÕES E PARAFUSOS, FORNECIMENTO E INSTALAÇÃO</t>
    </r>
  </si>
  <si>
    <r>
      <rPr>
        <sz val="11"/>
        <rFont val="Times New Roman"/>
        <family val="1"/>
      </rPr>
      <t>13.1.7</t>
    </r>
  </si>
  <si>
    <r>
      <rPr>
        <sz val="11"/>
        <rFont val="Times New Roman"/>
        <family val="1"/>
      </rPr>
      <t>PORTA CORTA-FOGO 90X210X4CM - FORNECIMENTO E INSTALAÇÃO. AF_12/2019</t>
    </r>
  </si>
  <si>
    <r>
      <rPr>
        <sz val="11"/>
        <rFont val="Times New Roman"/>
        <family val="1"/>
      </rPr>
      <t>13.1.8</t>
    </r>
  </si>
  <si>
    <r>
      <rPr>
        <sz val="11"/>
        <rFont val="Times New Roman"/>
        <family val="1"/>
      </rPr>
      <t>13.1.9</t>
    </r>
  </si>
  <si>
    <r>
      <rPr>
        <b/>
        <sz val="11"/>
        <rFont val="Times New Roman"/>
        <family val="1"/>
      </rPr>
      <t>13.2</t>
    </r>
  </si>
  <si>
    <r>
      <rPr>
        <sz val="11"/>
        <rFont val="Times New Roman"/>
        <family val="1"/>
      </rPr>
      <t>13.2.1</t>
    </r>
  </si>
  <si>
    <r>
      <rPr>
        <sz val="11"/>
        <rFont val="Times New Roman"/>
        <family val="1"/>
      </rPr>
      <t>JANELA DE ALUMÍNIO TIPO MAXIM-AR, COM VIDROS, BATENTE E FERRAGENS. EXCLUSIVE ALIZAR, ACABAMENTO E CONTRAMARCO. FORNECIMENTO E INSTALAÇÃO. AF_12/2019</t>
    </r>
  </si>
  <si>
    <r>
      <rPr>
        <sz val="11"/>
        <rFont val="Times New Roman"/>
        <family val="1"/>
      </rPr>
      <t>13.2.2</t>
    </r>
  </si>
  <si>
    <r>
      <rPr>
        <sz val="11"/>
        <rFont val="Times New Roman"/>
        <family val="1"/>
      </rPr>
      <t>JANELA FIXA DE ALUMÍNIO PARA VIDRO, COM VIDRO, BATENTE E FERRAGENS. EXCLUSIVE ACABAMENTO, ALIZAR E CONTRAMARCO. FORNECIMENTO E INSTALAÇÃO. AF_12/2019</t>
    </r>
  </si>
  <si>
    <r>
      <rPr>
        <sz val="11"/>
        <rFont val="Times New Roman"/>
        <family val="1"/>
      </rPr>
      <t>13.2.3</t>
    </r>
  </si>
  <si>
    <r>
      <rPr>
        <b/>
        <sz val="11"/>
        <rFont val="Times New Roman"/>
        <family val="1"/>
      </rPr>
      <t>14</t>
    </r>
  </si>
  <si>
    <r>
      <rPr>
        <sz val="11"/>
        <rFont val="Times New Roman"/>
        <family val="1"/>
      </rPr>
      <t>14.1</t>
    </r>
  </si>
  <si>
    <r>
      <rPr>
        <sz val="11"/>
        <rFont val="Times New Roman"/>
        <family val="1"/>
      </rPr>
      <t>APLICAÇÃO DE FUNDO SELADOR ACRÍLICO EM PAREDES, UMA DEMÃO. AF_06/2014</t>
    </r>
  </si>
  <si>
    <r>
      <rPr>
        <sz val="11"/>
        <rFont val="Times New Roman"/>
        <family val="1"/>
      </rPr>
      <t>14.2</t>
    </r>
  </si>
  <si>
    <r>
      <rPr>
        <sz val="11"/>
        <rFont val="Times New Roman"/>
        <family val="1"/>
      </rPr>
      <t>APLICAÇÃO E LIXAMENTO DE MASSA LÁTEX EM PAREDES, DUAS DEMÃOS. AF_06/2014</t>
    </r>
  </si>
  <si>
    <r>
      <rPr>
        <sz val="11"/>
        <rFont val="Times New Roman"/>
        <family val="1"/>
      </rPr>
      <t>14.3</t>
    </r>
  </si>
  <si>
    <r>
      <rPr>
        <sz val="11"/>
        <rFont val="Times New Roman"/>
        <family val="1"/>
      </rPr>
      <t>APLICAÇÃO MANUAL DE PINTURA COM TINTA LÁTEX ACRÍLICA EM PAREDES, DUAS DEMÃOS. AF_06/2014</t>
    </r>
  </si>
  <si>
    <r>
      <rPr>
        <sz val="11"/>
        <rFont val="Times New Roman"/>
        <family val="1"/>
      </rPr>
      <t>14.4</t>
    </r>
  </si>
  <si>
    <r>
      <rPr>
        <sz val="11"/>
        <rFont val="Times New Roman"/>
        <family val="1"/>
      </rPr>
      <t>APLICAÇÃO MANUAL DE PINTURA COM TINTA TEXTURIZADA ACRÍLICA EM SUPERFÍCIES EXTERNAS DE SACADA DE EDIFÍCIOS DE MÚLTIPLOS PAVIMENTOS, UMA COR. AF_06/2014</t>
    </r>
  </si>
  <si>
    <r>
      <rPr>
        <sz val="11"/>
        <rFont val="Times New Roman"/>
        <family val="1"/>
      </rPr>
      <t>14.5</t>
    </r>
  </si>
  <si>
    <r>
      <rPr>
        <sz val="11"/>
        <rFont val="Times New Roman"/>
        <family val="1"/>
      </rPr>
      <t>APLICAÇÃO DE FUNDO SELADOR ACRÍLICO EM TETO, UMA DEMÃO. AF_06/2014</t>
    </r>
  </si>
  <si>
    <r>
      <rPr>
        <sz val="11"/>
        <rFont val="Times New Roman"/>
        <family val="1"/>
      </rPr>
      <t>14.6</t>
    </r>
  </si>
  <si>
    <r>
      <rPr>
        <sz val="11"/>
        <rFont val="Times New Roman"/>
        <family val="1"/>
      </rPr>
      <t>APLICAÇÃO E LIXAMENTO DE MASSA LÁTEX EM TETO, DUAS DEMÃOS. AF_06/2014</t>
    </r>
  </si>
  <si>
    <r>
      <rPr>
        <sz val="11"/>
        <rFont val="Times New Roman"/>
        <family val="1"/>
      </rPr>
      <t>14.7</t>
    </r>
  </si>
  <si>
    <r>
      <rPr>
        <sz val="11"/>
        <rFont val="Times New Roman"/>
        <family val="1"/>
      </rPr>
      <t>APLICAÇÃO MANUAL DE PINTURA COM TINTA LÁTEX ACRÍLICA EM TETO, DUAS DEMÃOS. AF_06/2014</t>
    </r>
  </si>
  <si>
    <r>
      <rPr>
        <b/>
        <sz val="11"/>
        <rFont val="Times New Roman"/>
        <family val="1"/>
      </rPr>
      <t>15</t>
    </r>
  </si>
  <si>
    <r>
      <rPr>
        <b/>
        <sz val="11"/>
        <rFont val="Times New Roman"/>
        <family val="1"/>
      </rPr>
      <t>15.1</t>
    </r>
  </si>
  <si>
    <r>
      <rPr>
        <sz val="11"/>
        <rFont val="Times New Roman"/>
        <family val="1"/>
      </rPr>
      <t>15.1.1</t>
    </r>
  </si>
  <si>
    <r>
      <rPr>
        <sz val="11"/>
        <rFont val="Times New Roman"/>
        <family val="1"/>
      </rPr>
      <t>AR CONDICIONADO SPLIT INVERTER, HI-WALL (PAREDE), 9000 BTU/H, CICLO FRIO - FORNECIMENTO E INSTALAÇÃO. AF_11/2021_P - BDI = 14,74</t>
    </r>
  </si>
  <si>
    <r>
      <rPr>
        <sz val="11"/>
        <rFont val="Times New Roman"/>
        <family val="1"/>
      </rPr>
      <t>15.1.2</t>
    </r>
  </si>
  <si>
    <r>
      <rPr>
        <sz val="11"/>
        <rFont val="Times New Roman"/>
        <family val="1"/>
      </rPr>
      <t>AR CONDICIONADO SPLIT INVERTER, HI-WALL (PAREDE), 12000 BTU/H, CICLO FRIO - FORNECIMENTO E INSTALAÇÃO. AF_11/2021_P - BDI = 14,74</t>
    </r>
  </si>
  <si>
    <r>
      <rPr>
        <sz val="11"/>
        <rFont val="Times New Roman"/>
        <family val="1"/>
      </rPr>
      <t>15.1.3</t>
    </r>
  </si>
  <si>
    <r>
      <rPr>
        <sz val="11"/>
        <rFont val="Times New Roman"/>
        <family val="1"/>
      </rPr>
      <t>AR CONDICIONADO SPLIT INVERTER, HI-WALL (PAREDE), 18000 BTU/H, CICLO FRIO - FORNECIMENTO E INSTALAÇÃO. AF_11/2021_P - BDI = 14,74</t>
    </r>
  </si>
  <si>
    <r>
      <rPr>
        <sz val="11"/>
        <rFont val="Times New Roman"/>
        <family val="1"/>
      </rPr>
      <t>15.1.4</t>
    </r>
  </si>
  <si>
    <r>
      <rPr>
        <sz val="11"/>
        <rFont val="Times New Roman"/>
        <family val="1"/>
      </rPr>
      <t>AR CONDICIONADO SPLIT ON/OFF, HI-WALL (PAREDE), 24000 BTUS/H, CICLO FRIO - FORNECIMENTO E INSTALAÇÃO. AF_11/2021_P - BDI = 14,74</t>
    </r>
  </si>
  <si>
    <r>
      <rPr>
        <sz val="11"/>
        <rFont val="Times New Roman"/>
        <family val="1"/>
      </rPr>
      <t>15.1.5</t>
    </r>
  </si>
  <si>
    <r>
      <rPr>
        <sz val="11"/>
        <rFont val="Times New Roman"/>
        <family val="1"/>
      </rPr>
      <t>AR CONDICIONADO SPLIT ON/OFF, CASSETE (TETO), 24000 BTU/H, CICLO QUENTE/FRIO - FORNECIMENTO E INSTALAÇÃO. AF_11/2021_P - BDI = 14,74</t>
    </r>
  </si>
  <si>
    <r>
      <rPr>
        <sz val="11"/>
        <rFont val="Times New Roman"/>
        <family val="1"/>
      </rPr>
      <t>15.1.6</t>
    </r>
  </si>
  <si>
    <r>
      <rPr>
        <sz val="11"/>
        <rFont val="Times New Roman"/>
        <family val="1"/>
      </rPr>
      <t>AR CONDICIONADO SPLIT ON/OFF, CASSETE (TETO), 36000 BTU/H, CICLO QUENTE/FRIO - FORNECIMENTO E INSTALAÇÃO. AF_11/2021_P - BDI = 14,74</t>
    </r>
  </si>
  <si>
    <r>
      <rPr>
        <sz val="11"/>
        <rFont val="Times New Roman"/>
        <family val="1"/>
      </rPr>
      <t>15.1.7</t>
    </r>
  </si>
  <si>
    <r>
      <rPr>
        <sz val="11"/>
        <rFont val="Times New Roman"/>
        <family val="1"/>
      </rPr>
      <t>AR CONDICIONADO SPLIT INVERTER, PISO TETO, 36000 BTU/H, CICLO FRIO - FORNECIMENTO E INSTALAÇÃO. AF_11/2021_P - BDI = 14,74</t>
    </r>
  </si>
  <si>
    <r>
      <rPr>
        <sz val="11"/>
        <rFont val="Times New Roman"/>
        <family val="1"/>
      </rPr>
      <t>15.1.8</t>
    </r>
  </si>
  <si>
    <r>
      <rPr>
        <sz val="11"/>
        <rFont val="Times New Roman"/>
        <family val="1"/>
      </rPr>
      <t>AR CONDICIONADO SPLIT ON/OFF, CASSETE (TETO), 48000 BTU/H, CICLO QUENTE/FRIO - FORNECIMENTO E INSTALAÇÃO. AF_11/2021_P - BDI = 14,74</t>
    </r>
  </si>
  <si>
    <r>
      <rPr>
        <sz val="11"/>
        <rFont val="Times New Roman"/>
        <family val="1"/>
      </rPr>
      <t>15.1.9</t>
    </r>
  </si>
  <si>
    <r>
      <rPr>
        <b/>
        <sz val="11"/>
        <rFont val="Times New Roman"/>
        <family val="1"/>
      </rPr>
      <t>15.2</t>
    </r>
  </si>
  <si>
    <r>
      <rPr>
        <sz val="11"/>
        <rFont val="Times New Roman"/>
        <family val="1"/>
      </rPr>
      <t>15.2.1</t>
    </r>
  </si>
  <si>
    <r>
      <rPr>
        <sz val="11"/>
        <rFont val="Times New Roman"/>
        <family val="1"/>
      </rPr>
      <t>15.2.2</t>
    </r>
  </si>
  <si>
    <r>
      <rPr>
        <sz val="11"/>
        <rFont val="Times New Roman"/>
        <family val="1"/>
      </rPr>
      <t>PORCA ZINCADA, SEXTAVADA, DIAMETRO 3/8"</t>
    </r>
  </si>
  <si>
    <r>
      <rPr>
        <sz val="11"/>
        <rFont val="Times New Roman"/>
        <family val="1"/>
      </rPr>
      <t>15.2.3</t>
    </r>
  </si>
  <si>
    <r>
      <rPr>
        <sz val="11"/>
        <rFont val="Times New Roman"/>
        <family val="1"/>
      </rPr>
      <t>Vergalhão rosca total - D = 3/8"</t>
    </r>
  </si>
  <si>
    <r>
      <rPr>
        <sz val="11"/>
        <rFont val="Times New Roman"/>
        <family val="1"/>
      </rPr>
      <t>15.2.4</t>
    </r>
  </si>
  <si>
    <r>
      <rPr>
        <sz val="11"/>
        <rFont val="Times New Roman"/>
        <family val="1"/>
      </rPr>
      <t>15.2.5</t>
    </r>
  </si>
  <si>
    <r>
      <rPr>
        <sz val="11"/>
        <rFont val="Times New Roman"/>
        <family val="1"/>
      </rPr>
      <t>15.2.6</t>
    </r>
  </si>
  <si>
    <r>
      <rPr>
        <sz val="11"/>
        <rFont val="Times New Roman"/>
        <family val="1"/>
      </rPr>
      <t>TUBO EM COBRE FLEXÍVEL, DN 1/4?, COM ISOLAMENTO, INSTALADO EM RAMAL DE ALIMENTAÇÃO DE AR CONDICIONADO COM CONDENSADORA INDIVIDUAL FORNECIMENTO E INSTALAÇÃO. AF_12/2015</t>
    </r>
  </si>
  <si>
    <r>
      <rPr>
        <sz val="11"/>
        <rFont val="Times New Roman"/>
        <family val="1"/>
      </rPr>
      <t>15.2.7</t>
    </r>
  </si>
  <si>
    <r>
      <rPr>
        <sz val="11"/>
        <rFont val="Times New Roman"/>
        <family val="1"/>
      </rPr>
      <t>TUBO EM COBRE FLEXÍVEL, DN 3/8", COM ISOLAMENTO, INSTALADO EM RAMAL DE ALIMENTAÇÃO DE AR CONDICIONADO COM CONDENSADORA INDIVIDUAL ? FORNECIMENTO E INSTALAÇÃO. AF_12/2015</t>
    </r>
  </si>
  <si>
    <r>
      <rPr>
        <sz val="11"/>
        <rFont val="Times New Roman"/>
        <family val="1"/>
      </rPr>
      <t>15.2.8</t>
    </r>
  </si>
  <si>
    <r>
      <rPr>
        <sz val="11"/>
        <rFont val="Times New Roman"/>
        <family val="1"/>
      </rPr>
      <t>TUBO EM COBRE FLEXÍVEL, DN 1/2", COM ISOLAMENTO, INSTALADO EM RAMAL DE ALIMENTAÇÃO DE AR CONDICIONADO COM CONDENSADORA INDIVIDUAL ? FORNECIMENTO E INSTALAÇÃO. AF_12/2015</t>
    </r>
  </si>
  <si>
    <r>
      <rPr>
        <sz val="11"/>
        <rFont val="Times New Roman"/>
        <family val="1"/>
      </rPr>
      <t>15.2.9</t>
    </r>
  </si>
  <si>
    <r>
      <rPr>
        <sz val="11"/>
        <rFont val="Times New Roman"/>
        <family val="1"/>
      </rPr>
      <t>TUBO EM COBRE FLEXÍVEL, DN 5/8", COM ISOLAMENTO, INSTALADO EM RAMAL DE ALIMENTAÇÃO DE AR CONDICIONADO COM CONDENSADORA INDIVIDUAL ? FORNECIMENTO E INSTALAÇÃO. AF_12/2015</t>
    </r>
  </si>
  <si>
    <r>
      <rPr>
        <b/>
        <sz val="11"/>
        <rFont val="Times New Roman"/>
        <family val="1"/>
      </rPr>
      <t>16</t>
    </r>
  </si>
  <si>
    <r>
      <rPr>
        <b/>
        <sz val="11"/>
        <rFont val="Times New Roman"/>
        <family val="1"/>
      </rPr>
      <t>16.1</t>
    </r>
  </si>
  <si>
    <r>
      <rPr>
        <sz val="11"/>
        <rFont val="Times New Roman"/>
        <family val="1"/>
      </rPr>
      <t>16.1.1</t>
    </r>
  </si>
  <si>
    <r>
      <rPr>
        <sz val="11"/>
        <rFont val="Times New Roman"/>
        <family val="1"/>
      </rPr>
      <t>16.1.2</t>
    </r>
  </si>
  <si>
    <r>
      <rPr>
        <b/>
        <sz val="11"/>
        <rFont val="Times New Roman"/>
        <family val="1"/>
      </rPr>
      <t>16.2</t>
    </r>
  </si>
  <si>
    <r>
      <rPr>
        <sz val="11"/>
        <rFont val="Times New Roman"/>
        <family val="1"/>
      </rPr>
      <t>16.2.1</t>
    </r>
  </si>
  <si>
    <r>
      <rPr>
        <sz val="11"/>
        <rFont val="Times New Roman"/>
        <family val="1"/>
      </rPr>
      <t>TUBO, PPR, DN 25, CLASSE PN 25, INSTALADO EM PRUMADA DE ÁGUA ? FORNECIMENTO E INSTALAÇÃO. AF_06/2015</t>
    </r>
  </si>
  <si>
    <r>
      <rPr>
        <sz val="11"/>
        <rFont val="Times New Roman"/>
        <family val="1"/>
      </rPr>
      <t>16.2.2</t>
    </r>
  </si>
  <si>
    <r>
      <rPr>
        <sz val="11"/>
        <rFont val="Times New Roman"/>
        <family val="1"/>
      </rPr>
      <t>JOELHO 90 GRAUS, PPR, DN 25 MM, CLASSE PN 25, INSTALADO EM RESERVAÇÃO DE ÁGUA DE EDIFICAÇÃO QUE POSSUA RESERVATÓRIO DE FIBRA/FIBROCIMENTO ? FORNECIMENTO E INSTALAÇÃO. AF_06/2016</t>
    </r>
  </si>
  <si>
    <r>
      <rPr>
        <sz val="11"/>
        <rFont val="Times New Roman"/>
        <family val="1"/>
      </rPr>
      <t>16.2.3</t>
    </r>
  </si>
  <si>
    <r>
      <rPr>
        <sz val="11"/>
        <rFont val="Times New Roman"/>
        <family val="1"/>
      </rPr>
      <t>TÊ MISTURADOR, PPR, DN 25 MM, CLASSE PN 25, INSTALADO EM RESERVAÇÃO DE ÁGUA DE EDIFICAÇÃO QUE POSSUA RESERVATÓRIO DE FIBRA/FIBROCIMENTO ? FORNECIMENTO E INSTALAÇÃO. AF_06/2016</t>
    </r>
  </si>
  <si>
    <r>
      <rPr>
        <sz val="11"/>
        <rFont val="Times New Roman"/>
        <family val="1"/>
      </rPr>
      <t>16.2.4</t>
    </r>
  </si>
  <si>
    <r>
      <rPr>
        <sz val="11"/>
        <rFont val="Times New Roman"/>
        <family val="1"/>
      </rPr>
      <t>CONECTOR MACHO, PPR, 25 X 1/2'', CLASSE PN 25, INSTALADO EM RAMAL OU SUB-RAMAL DE ÁGUA FORNECIMENTO E INSTALAÇÃO . AF_06/2015</t>
    </r>
  </si>
  <si>
    <r>
      <rPr>
        <sz val="11"/>
        <rFont val="Times New Roman"/>
        <family val="1"/>
      </rPr>
      <t>16.2.5</t>
    </r>
  </si>
  <si>
    <r>
      <rPr>
        <sz val="11"/>
        <rFont val="Times New Roman"/>
        <family val="1"/>
      </rPr>
      <t>VALVULA ESFERA COM ALAVANCA ROSCA FEMEA PPR AZUL DN25</t>
    </r>
  </si>
  <si>
    <r>
      <rPr>
        <b/>
        <sz val="11"/>
        <rFont val="Times New Roman"/>
        <family val="1"/>
      </rPr>
      <t>17</t>
    </r>
  </si>
  <si>
    <r>
      <rPr>
        <sz val="11"/>
        <rFont val="Times New Roman"/>
        <family val="1"/>
      </rPr>
      <t>17.1</t>
    </r>
  </si>
  <si>
    <r>
      <rPr>
        <sz val="11"/>
        <rFont val="Times New Roman"/>
        <family val="1"/>
      </rPr>
      <t>EXTINTOR DE INCÊNDIO PORTÁTIL COM CARGA DE PQS DE 6 KG, CLASSE BC - FORNECIMENTO E INSTALAÇÃO. AF_10/2020_P</t>
    </r>
  </si>
  <si>
    <r>
      <rPr>
        <sz val="11"/>
        <rFont val="Times New Roman"/>
        <family val="1"/>
      </rPr>
      <t>17.2</t>
    </r>
  </si>
  <si>
    <r>
      <rPr>
        <sz val="11"/>
        <rFont val="Times New Roman"/>
        <family val="1"/>
      </rPr>
      <t>ABRIGO PARA HIDRANTE, 75X45X17CM, COM REGISTRO GLOBO ANGULAR 45 GRAUS 2 1/2", ADAPTADOR STORZ 2 1/2", MANGUEIRA DE INCÊNDIO 30M 2 1/2" E ESGUICHO EM LATÃO 2 1/2" - FORNECIMENTO E INSTALAÇÃO. AF_10/2020</t>
    </r>
  </si>
  <si>
    <r>
      <rPr>
        <sz val="11"/>
        <rFont val="Times New Roman"/>
        <family val="1"/>
      </rPr>
      <t>PINTURA DE PISO COM TINTA EPÓXI, APLICAÇÃO MANUAL, 2 DEMÃOS, INCLUSO PRIMER EPÓXI. AF_05/2021</t>
    </r>
  </si>
  <si>
    <r>
      <rPr>
        <sz val="11"/>
        <rFont val="Times New Roman"/>
        <family val="1"/>
      </rPr>
      <t>TUBO DE AÇO GALVANIZADO COM COSTURA, CLASSE MÉDIA, DN 65 (2 1/2"), CONEXÃO ROSQUEADA, INSTALADO EM REDE DE ALIMENTAÇÃO PARA HIDRANTE - FORNECIMENTO E INSTALAÇÃO. AF_10/2020</t>
    </r>
  </si>
  <si>
    <r>
      <rPr>
        <sz val="11"/>
        <rFont val="Times New Roman"/>
        <family val="1"/>
      </rPr>
      <t>TUBO DE AÇO GALVANIZADO COM COSTURA, CLASSE MÉDIA, DN 100 (4"), CONEXÃO ROSQUEADA, INSTALADO EM REDE DE ALIMENTAÇÃO PARA HIDRANTE - FORNECIMENTO E INSTALAÇÃO. AF_10/2020</t>
    </r>
  </si>
  <si>
    <r>
      <rPr>
        <sz val="11"/>
        <rFont val="Times New Roman"/>
        <family val="1"/>
      </rPr>
      <t>TUBO DE AÇO GALVANIZADO COM COSTURA, CLASSE MÉDIA, DN 80 (3"), CONEXÃO ROSQUEADA, INSTALADO EM REDE DE ALIMENTAÇÃO PARA HIDRANTE - FORNECIMENTO E INSTALAÇÃO. AF_10/2020</t>
    </r>
  </si>
  <si>
    <r>
      <rPr>
        <sz val="11"/>
        <rFont val="Times New Roman"/>
        <family val="1"/>
      </rPr>
      <t>CURVA 90 GRAUS, EM AÇO, DN 65 (2 1/2"), INSTALADO EM PRUMADAS - FORNECIMENTO E INSTALAÇÃO. AF_10/2020</t>
    </r>
  </si>
  <si>
    <r>
      <rPr>
        <sz val="11"/>
        <rFont val="Times New Roman"/>
        <family val="1"/>
      </rPr>
      <t>TÊ, EM FERRO GALVANIZADO, CONEXÃO ROSQUEADA, DN 65 (2 1/2"), INSTALADO EM REDE DE ALIMENTAÇÃO PARA HIDRANTE - FORNECIMENTO E INSTALAÇÃO. AF_10/2020</t>
    </r>
  </si>
  <si>
    <r>
      <rPr>
        <sz val="11"/>
        <rFont val="Times New Roman"/>
        <family val="1"/>
      </rPr>
      <t>NIPLE, EM FERRO GALVANIZADO, CONEXÃO ROSQUEADA, DN 65 (2 1/2"), INSTALADO EM REDE DE ALIMENTAÇÃO PARA SPRINKLER - FORNECIMENTO E INSTALAÇÃO. AF_10/2020</t>
    </r>
  </si>
  <si>
    <r>
      <rPr>
        <b/>
        <sz val="11"/>
        <rFont val="Times New Roman"/>
        <family val="1"/>
      </rPr>
      <t>18</t>
    </r>
  </si>
  <si>
    <r>
      <rPr>
        <sz val="11"/>
        <rFont val="Times New Roman"/>
        <family val="1"/>
      </rPr>
      <t>18.1</t>
    </r>
  </si>
  <si>
    <r>
      <rPr>
        <sz val="11"/>
        <rFont val="Times New Roman"/>
        <family val="1"/>
      </rPr>
      <t>Elevador comercial p/ 08 passageiros ou 600kg, 03 paradas, percurso 11,25m, painéis, teto e portas em aço inox escovado, corrimão tubular em aço inox , cabine 1,10 x 1,40, altura 2,20m - BDI = 14,74</t>
    </r>
  </si>
  <si>
    <r>
      <rPr>
        <sz val="11"/>
        <rFont val="Times New Roman"/>
        <family val="1"/>
      </rPr>
      <t>Corrimão em aço inox ø=1 1/2", duplo, h=90cm</t>
    </r>
  </si>
  <si>
    <r>
      <rPr>
        <sz val="11"/>
        <rFont val="Times New Roman"/>
        <family val="1"/>
      </rPr>
      <t>Bancada em granito branco polar (branco Ceará), largura 57cm, e= 2cm, para pia ou lavatório</t>
    </r>
  </si>
  <si>
    <r>
      <rPr>
        <sz val="11"/>
        <rFont val="Times New Roman"/>
        <family val="1"/>
      </rPr>
      <t>M²</t>
    </r>
  </si>
  <si>
    <r>
      <rPr>
        <b/>
        <sz val="11"/>
        <rFont val="Times New Roman"/>
        <family val="1"/>
      </rPr>
      <t>ITEM</t>
    </r>
  </si>
  <si>
    <r>
      <rPr>
        <b/>
        <sz val="11"/>
        <rFont val="Times New Roman"/>
        <family val="1"/>
      </rPr>
      <t>DESCRIÇÃO</t>
    </r>
  </si>
  <si>
    <r>
      <rPr>
        <b/>
        <sz val="11"/>
        <rFont val="Times New Roman"/>
        <family val="1"/>
      </rPr>
      <t>BDI %</t>
    </r>
  </si>
  <si>
    <r>
      <rPr>
        <b/>
        <sz val="11"/>
        <rFont val="Times New Roman"/>
        <family val="1"/>
      </rPr>
      <t>SEM BDI</t>
    </r>
  </si>
  <si>
    <r>
      <rPr>
        <b/>
        <sz val="11"/>
        <rFont val="Times New Roman"/>
        <family val="1"/>
      </rPr>
      <t>BDI</t>
    </r>
  </si>
  <si>
    <r>
      <rPr>
        <b/>
        <sz val="11"/>
        <rFont val="Times New Roman"/>
        <family val="1"/>
      </rPr>
      <t>COM BDI</t>
    </r>
  </si>
  <si>
    <t>LETRA AÇO INOX ESCOVADO/POLIDO H = 50 CM - DIZERES "SUGESQ"</t>
  </si>
  <si>
    <t>Tinta asfaltica impermeabilizante diluida em solvente, paramateriais cimenticios, metal e madeira</t>
  </si>
  <si>
    <t>Impermeabilização de alicerce e viga baldrame com 2 demãos de tinta asfáltica tipo Neutrol da Vedacit ou similar, exceto argamassa impermeabilização</t>
  </si>
  <si>
    <t>PISO TÁTIL ALERTA - ELEMENTOS EM INOX (100 PEÇAS/M)</t>
  </si>
  <si>
    <t>Fita antiderrapante safety-walk "3m" l=5cm ou similar</t>
  </si>
  <si>
    <t>Andaime metálico fachadeiro - locação mensal , montagem e desmontagem</t>
  </si>
  <si>
    <t>m2/mês</t>
  </si>
  <si>
    <t>Quadro de comando para 2 bombas de recalques de 1/3 a 2 cv, trifásica, 220 volts, com chave seletora, acionamento manual/automático, relé de sobrecarga e contatora</t>
  </si>
  <si>
    <r>
      <rPr>
        <sz val="11"/>
        <rFont val="Times New Roman"/>
        <family val="1"/>
      </rPr>
      <t>1.5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</si>
  <si>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</si>
  <si>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1.7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</si>
  <si>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1.8</t>
    </r>
    <r>
      <rPr>
        <sz val="11"/>
        <color theme="1"/>
        <rFont val="Calibri"/>
        <family val="2"/>
        <scheme val="minor"/>
      </rPr>
      <t/>
    </r>
  </si>
  <si>
    <t>m</t>
  </si>
  <si>
    <t>JOELHO 45 GRAUS, PVC, SERIE NORMAL, ESGOTO PREDIAL, DN 40 MM, JUNTA ELÁSTICA, FORNECIDO E INSTALADO EM PRUMADA DE ESGOTO SANITÁRIO OU VENTILAÇÃO. AF_12/2014</t>
  </si>
  <si>
    <r>
      <rPr>
        <sz val="11"/>
        <rFont val="Times New Roman"/>
        <family val="1"/>
      </rPr>
      <t>10.3.8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</si>
  <si>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10.3.9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</si>
  <si>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10.3.10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</si>
  <si>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10.3.11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</si>
  <si>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10.3.12</t>
    </r>
    <r>
      <rPr>
        <sz val="11"/>
        <color theme="1"/>
        <rFont val="Calibri"/>
        <family val="2"/>
        <scheme val="minor"/>
      </rPr>
      <t/>
    </r>
  </si>
  <si>
    <t>FORNECIMENTO E INSTALAÇÃO DE ELETROCALHA METÁLICA 150 X 50 X 300 MM (UN)</t>
  </si>
  <si>
    <t>Tê horizontal 100 x 50 mm com base lisa perfurada para eletrocalha metálica (ref. Mopa ou similar)</t>
  </si>
  <si>
    <t>LUMINÁRIA TIPO CALHA DE EMBUTIR COM ALETAS E 2 LEDS TUBULARES 20 W, COMPLETA</t>
  </si>
  <si>
    <t>ELETRODUTO EM FERRO GALVANIZADO PESADO SEM COSTURA 3/4" (UN)</t>
  </si>
  <si>
    <t>CAIXA DE GORDURA DUPLA EM CONCRETO PRE-MOLDADO DN 60MM COM TAMPA - FORNECIMENTO E INSTALACAO (UN)</t>
  </si>
  <si>
    <t>Refletor simples LED 100W de potência, branco Frio, 6500k, Bivolt, marca G-lght ou similar</t>
  </si>
  <si>
    <t>Terminal de compressão para cabo de 6 mm2 - fornecimento e instalação</t>
  </si>
  <si>
    <t>Terminal de compressão para cabo de 10 mm2 - fornecimento e instalação</t>
  </si>
  <si>
    <t>Terminal de compressão para cabo de 16 mm2 - fornecimento e instalação</t>
  </si>
  <si>
    <t>Terminal de compressão para cabo de 25 mm2 - fornecimento e instalação</t>
  </si>
  <si>
    <t>Terminal de compressão para cabo de 35 mm2 - fornecimento e instalação</t>
  </si>
  <si>
    <t>Terminal de compressão para cabo de 50 mm2 - fornecimento e instalação</t>
  </si>
  <si>
    <t>Terminal de compressão para cabo de 70 mm2 - fornecimento e instalação</t>
  </si>
  <si>
    <t>Cabo de cobre PP Cordplast 3 x 1,5 mm2, 450/750v - fornecimento e instalação</t>
  </si>
  <si>
    <r>
      <rPr>
        <sz val="11"/>
        <rFont val="Times New Roman"/>
        <family val="1"/>
      </rPr>
      <t>11.4.2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</si>
  <si>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11.4.3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</si>
  <si>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11.4.4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</si>
  <si>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11.4.5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</si>
  <si>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11.4.6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</si>
  <si>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11.4.7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</si>
  <si>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11.4.8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</si>
  <si>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11.4.9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</si>
  <si>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11.4.10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</si>
  <si>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11.4.11</t>
    </r>
    <r>
      <rPr>
        <sz val="11"/>
        <color theme="1"/>
        <rFont val="Calibri"/>
        <family val="2"/>
        <scheme val="minor"/>
      </rPr>
      <t/>
    </r>
  </si>
  <si>
    <t>Central de alarme endereçável de incendio com sistema p/ até 250 dispositivos, marcal Verin ou similar, Modelo VRE-250 c/ bateria de 12V e 7Amperes</t>
  </si>
  <si>
    <t>Acionador manual (botoeira) tipo quebra-vidro, p/instal. Incendio</t>
  </si>
  <si>
    <t>CENTRAL DE ALARME PARA MONITORAMENTO, COM DISCADORA - FORNECIMENTO E INSTALAÇÃO</t>
  </si>
  <si>
    <t xml:space="preserve"> Caixa de equalização p/aterramento 20x20x10cm de sobrepor p/11 terminais de pressão c/barramento</t>
  </si>
  <si>
    <t>COMP-18</t>
  </si>
  <si>
    <t>COMP-19</t>
  </si>
  <si>
    <t>COMPRESSOR PARA AR COMPRIMIDO, DENTAL AIR DA2000 40VF</t>
  </si>
  <si>
    <t xml:space="preserve">BOMBA DE VÁCUO PARA ATÉ 2 CONSULTÓRIOS, SUCTRON ELETRONIC PLUS OU SIMILAR </t>
  </si>
  <si>
    <t>COMPRESSOR PARA AR COMPRIMIDO, DENTAL AIR DA2000 40VF - INSTALADO</t>
  </si>
  <si>
    <t>BOMBA DE VÁCUO PARA ATÉ 2 CONSULTÓRIOS, SUCTRON ELETRONIC PLUS OU SIMILAR  - INSTALADO</t>
  </si>
  <si>
    <t>CUMEEIRA PARA TELHA GALVANIZADA TRAPEZOIDAL 0,5MM</t>
  </si>
  <si>
    <t>PINGADEIRA DE CONCRETO 20 CM</t>
  </si>
  <si>
    <t>TE PVC REDUÇÃO ESGOTO DE 100X50MM (UN)</t>
  </si>
  <si>
    <t>Escada marinheiro em barra chata de ferro 2" x 5/16"</t>
  </si>
  <si>
    <t>Guarda-corpo para escada marinheiro, com 05 (cinco) barras chatas verticais 1 1/4" x 3/16" e arco a cada 30cm de 1 1/4" x 3/16", fixada com parabolt, instalado</t>
  </si>
  <si>
    <t>Guarda-corpo para escada marinheiro, com 05 (cinco) barras chatas verticais 1 1/4" x 3/16" e arco a cada 30cm de 1 1/4" x 3/16", fixada com parabolt - fornecimento e instalação</t>
  </si>
  <si>
    <r>
      <rPr>
        <sz val="11"/>
        <rFont val="Times New Roman"/>
        <family val="1"/>
      </rPr>
      <t>11.1.2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</si>
  <si>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</si>
  <si>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</si>
  <si>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</si>
  <si>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</si>
  <si>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</si>
  <si>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</si>
  <si>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</si>
  <si>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11.1.10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</si>
  <si>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11.1.11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</si>
  <si>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11.1.12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</si>
  <si>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11.1.13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</si>
  <si>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11.1.14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</si>
  <si>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11.1.15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</si>
  <si>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11.1.16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</si>
  <si>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11.1.17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</si>
  <si>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11.1.18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</si>
  <si>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11.1.19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</si>
  <si>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11.1.20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</si>
  <si>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11.1.21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</si>
  <si>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11.1.22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</si>
  <si>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11.1.23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</si>
  <si>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11.1.24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</si>
  <si>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11.1.25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</si>
  <si>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11.1.26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</si>
  <si>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11.1.27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</si>
  <si>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11.1.28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</si>
  <si>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11.1.29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</si>
  <si>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11.1.30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</si>
  <si>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11.1.31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</si>
  <si>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11.1.32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</si>
  <si>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11.1.33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</si>
  <si>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11.1.34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</si>
  <si>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11.1.35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</si>
  <si>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11.1.36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</si>
  <si>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11.1.37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</si>
  <si>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11.1.38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</si>
  <si>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11.1.39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</si>
  <si>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11.1.40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</si>
  <si>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11.1.41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</si>
  <si>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11.1.42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</si>
  <si>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11.1.43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</si>
  <si>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11.1.44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</si>
  <si>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11.1.45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</si>
  <si>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11.1.46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</si>
  <si>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11.1.47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</si>
  <si>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11.1.48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</si>
  <si>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11.1.49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</si>
  <si>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11.1.50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</si>
  <si>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11.1.51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</si>
  <si>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11.1.52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</si>
  <si>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11.1.53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</si>
  <si>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11.1.54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</si>
  <si>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11.1.55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</si>
  <si>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11.1.56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</si>
  <si>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11.1.57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</si>
  <si>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11.1.58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</si>
  <si>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11.1.59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</si>
  <si>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11.1.60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</si>
  <si>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11.1.61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</si>
  <si>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11.1.62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</si>
  <si>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11.1.63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</si>
  <si>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11.1.64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</si>
  <si>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11.1.65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</si>
  <si>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11.1.66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</si>
  <si>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11.2.2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</si>
  <si>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11.2.3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</si>
  <si>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11.2.4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</si>
  <si>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11.2.5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</si>
  <si>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11.2.6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</si>
  <si>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11.2.7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</si>
  <si>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11.2.8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</si>
  <si>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11.2.9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</si>
  <si>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11.2.10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</si>
  <si>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11.2.11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</si>
  <si>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11.2.12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</si>
  <si>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11.2.13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</si>
  <si>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11.2.14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</si>
  <si>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</si>
  <si>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</si>
  <si>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</si>
  <si>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</si>
  <si>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</si>
  <si>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</si>
  <si>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</si>
  <si>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</si>
  <si>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11.3.10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</si>
  <si>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11.3.11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</si>
  <si>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11.3.12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</si>
  <si>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11.3.13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</si>
  <si>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11.3.14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</si>
  <si>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11.3.15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</si>
  <si>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11.3.16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</si>
  <si>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11.3.17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</si>
  <si>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11.3.18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</si>
  <si>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11.3.19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</si>
  <si>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11.3.20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</si>
  <si>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11.3.21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</si>
  <si>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11.3.22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</si>
  <si>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11.3.23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</si>
  <si>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11.3.24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</si>
  <si>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11.3.25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</si>
  <si>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11.3.26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</si>
  <si>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11.3.27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</si>
  <si>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11.3.28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</si>
  <si>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11.3.29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</si>
  <si>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11.3.30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</si>
  <si>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11.3.31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</si>
  <si>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11.3.32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</si>
  <si>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11.3.33</t>
    </r>
    <r>
      <rPr>
        <sz val="11"/>
        <color theme="1"/>
        <rFont val="Calibri"/>
        <family val="2"/>
        <scheme val="minor"/>
      </rPr>
      <t/>
    </r>
  </si>
  <si>
    <t>GRELHA QUADRADA PARA RALO 100 MM</t>
  </si>
  <si>
    <r>
      <rPr>
        <sz val="11"/>
        <rFont val="Times New Roman"/>
        <family val="1"/>
      </rPr>
      <t>10.2.3.9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</si>
  <si>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10.2.3.10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</si>
  <si>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10.2.3.11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</si>
  <si>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10.2.3.12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</si>
  <si>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17.3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</si>
  <si>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17.4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</si>
  <si>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17.5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</si>
  <si>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17.6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</si>
  <si>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17.7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</si>
  <si>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17.8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</si>
  <si>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17.9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</si>
  <si>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17.10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</si>
  <si>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17.11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</si>
  <si>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17.12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</si>
  <si>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18.3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</si>
  <si>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18.4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</si>
  <si>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18.5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</si>
  <si>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18.6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</si>
  <si>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18.7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</si>
  <si>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18.8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</si>
  <si>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18.9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</si>
  <si>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18.10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</si>
  <si>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18.11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</si>
  <si>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18.12</t>
    </r>
    <r>
      <rPr>
        <sz val="11"/>
        <color theme="1"/>
        <rFont val="Calibri"/>
        <family val="2"/>
        <scheme val="minor"/>
      </rPr>
      <t/>
    </r>
  </si>
  <si>
    <t xml:space="preserve"> Bancada em granito branco polar, largura 57cm, e= 2cm, para pia ou lavatório</t>
  </si>
  <si>
    <t>COMP-20</t>
  </si>
  <si>
    <t>LICENCIAMENTO AMBIENTAL (EIA/RIMA)</t>
  </si>
  <si>
    <t>COMP-21</t>
  </si>
  <si>
    <t>ESTAÇÃO DE TRATAMENTO DE ESGOTO COMPACTA (TEGA OU SIMILAR), 20M³/DIA, INCLUSO FRETE - BDI = 14,74</t>
  </si>
  <si>
    <t>ESTAÇÃO DE TRATAMENTO DE ESGOTO COMPACTA (TEGA OU SIMILAR), 20M3/DIA, INCLUSO TANQUE HORIZONTAL EM PRFV, ESTAÇÃO ELEVATÓRIA DE ESGOTO, CAMARA P/ TRATAMENTO ANAERÓBIO, FILTRO E DECANTADOR, FILTRO DE BIOGÁS EMBUTIDO, CÂMARA DE CONTATO + SISTEMA DE DESINFECÇÃO EMBUTIDOS NO TANQUE, PROJETOS, MANUAL, INSTALAÇÃO) +
FRETE</t>
  </si>
  <si>
    <t>COMP-22</t>
  </si>
  <si>
    <t>Elevador comercial p/ 08 passageiros ou 600kg, 03 paradas, percurso 11,25m, painéis, teto e portas em aço inox escovado, corrimão tubular em aço inox , cabine 1,10 x 1,40, altura 2,20m - BDI = 14,74</t>
  </si>
  <si>
    <t>COMP-23</t>
  </si>
  <si>
    <t>COMP-24</t>
  </si>
  <si>
    <t>Pingadeira de alto acabamento em concreto simples fck=20Mpa, nas dimensões 0,80x0,23x0,05m. Da Relevo Premoldados ou similar.</t>
  </si>
  <si>
    <t>TOTAL SUGESQ(R$)</t>
  </si>
  <si>
    <t>FORNECIMENTO E INSTALAÇÃO DE KIT GERADOR FOTOVOLTAICO 30,04KWP. INCLUINDO MÓDULOS. INVERSOR. CABOS. FIXAÇÃO E PROTEÇÃO</t>
  </si>
  <si>
    <r>
      <rPr>
        <sz val="11"/>
        <rFont val="Times New Roman"/>
        <family val="1"/>
      </rPr>
      <t>18.2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</si>
  <si>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18.13</t>
    </r>
    <r>
      <rPr>
        <sz val="11"/>
        <color theme="1"/>
        <rFont val="Calibri"/>
        <family val="2"/>
        <scheme val="minor"/>
      </rPr>
      <t/>
    </r>
  </si>
  <si>
    <t>Laje pré-fabricada treliçada para piso ou cobertura, inclusive escoramento em madeira</t>
  </si>
  <si>
    <t>m2</t>
  </si>
  <si>
    <t>Piso tátil direcional pinado - Elementos em ABS revestido de inox (12 peças/m)</t>
  </si>
  <si>
    <t>Piso tátil alerta pinado- Elementos em  em ABS revestido de inox (100 peças/m)</t>
  </si>
  <si>
    <t>Plataforma elevatória para PNE, cabinada, modelo unilateral (UN140/1 entrada)/adjacente(ADJ140/2 entrada) dim.cabine 1110x1400x2000</t>
  </si>
  <si>
    <t>COMP-25</t>
  </si>
  <si>
    <t>05/2022</t>
  </si>
  <si>
    <t>06/2022</t>
  </si>
  <si>
    <t>PLANILHA ORÇAMENTÁRIA - SUGESQ</t>
  </si>
  <si>
    <t>COMPOSIÇÃO DE CUSTOS - AUDITORIO/SUGESQ</t>
  </si>
  <si>
    <t>TOTAL AUDITÓRIO E SUGESQ(R$)</t>
  </si>
  <si>
    <t>NVR STAND ALONE 16 CANAIS COM POE, INTELBRAS 3116P OU SIMILAR</t>
  </si>
  <si>
    <t>COMP-10 - CORDÃO OPTICO DUPLEX OM4 MULTIMODO 50/125, LC/LC, 2,5 M (UN) FURUKAWA OU SIMILAR - FORNECIMENTO E INSTALAÇÃO</t>
  </si>
  <si>
    <t>CORDÃO OPTICO DUPLEX OM4 MULTIMODO 50/125, LC/LC, 2,5 M (UN) FURUKAWA OU SIMILAR - FORNECIMENTO E INSTALAÇÃO</t>
  </si>
  <si>
    <t>CONSTRUÇÃO DO AUDITÓRIO E SUGESQ DO NOVO COMPLEXO JUDICIÁRIO DO PALÁCIO DA JUSTIÇA DO PIAUÍ</t>
  </si>
  <si>
    <t>PROJETOR PARA DATA-SHOW, FULL HD, 3D, RELAÇÃO DE CONTRASTE 35.000:1, RELAÇÃO DE PROJEÇÃO 16:9/4:3, CONEXÕES HDMI, VGA, RCA, USB, WI-FI, NARCA OPTOMA, EPSON, OU SIMILAR</t>
  </si>
  <si>
    <t>MESA DE SOM DIGITAL COM 32 CANAIS BEHRINGER X32 OU SIMILARES</t>
  </si>
  <si>
    <t>Escoramento metálico para laje nervurada tipo Palestub, inclusive montagem e desmontagem</t>
  </si>
  <si>
    <t>Aluguel de escoramento metálico tipo Palestub para laje nervurada, inclusive montagem e desmontagem</t>
  </si>
  <si>
    <t>6.1.3.12</t>
  </si>
  <si>
    <t>ESCORAMENTO METÁLICO PARA LAJE NERVURADA TIPO PALESTUB, INCLUSIVE MONTAGEM E DESMONTAGEM</t>
  </si>
  <si>
    <t>FORMA PLÁSTICA DE POLIPROPILENO 61X61X18CM (CUBETAS/CABACINHAS) PARA LAJE NERVURADA, UTILIZAÇÃO POR 10 DIAS, EXCETO ESCORAMENTO</t>
  </si>
  <si>
    <t>CIMBRAMENTO / ESCORAMENTO TUBULAR DESMONTÁVEL, PARA PONTE OU VIADUTO, EDIFICAÇÃO CIVIL E INDUSTRIAL, INCLUSAS MONTAGEM E DESMONTAGEM</t>
  </si>
  <si>
    <t>Forma plástica de polipropileno 61x61x18cm (cubetas/cabacinhas) para laje nervurada, utilização por 10 dias, exceto escoramento</t>
  </si>
  <si>
    <t>un/dia</t>
  </si>
  <si>
    <t>m/dia</t>
  </si>
  <si>
    <t>Desmoldante protetor para formas de madeira, de base oleosaemulsionada em agua</t>
  </si>
  <si>
    <t>Cimbramento / escoramento tubular desmontável, para ponte ou viaduto, edificação civil e industrial, inclusas montagem e desmontagem</t>
  </si>
  <si>
    <t>m/mês</t>
  </si>
  <si>
    <t>6.1.3.13</t>
  </si>
  <si>
    <t>PISO EM GRANILITE, MARMORITE OU GRANITINA,
AGREGADO COR PRETO, CINZA, PALHA OU
BRANCO, E= *8* MM (INCLUSO EXECUCAO)</t>
  </si>
  <si>
    <t>PAPELEIRA DE PAREDE EM METAL CROMADO SEM
TAMPA, INCLUSO FIXAÇÃO. AF_01/2020</t>
  </si>
  <si>
    <t>ABRIGO PARA HIDRANTE, 90X60X17CM, COM
REGISTRO GLOBO ANGULAR 45 GRAUS 2 1/2",
ADAPTADOR STORZ 2 1/2", MANGUEIRA DE
INCÊNDIO 20M, REDUÇÃO 2 1/2" X 1 1/2" E
ESGUICHO EM LATÃO 1 1/2" - FORNECIMENTO E
INSTALAÇÃO. AF_10/2020</t>
  </si>
  <si>
    <t>TERMINAL A COMPRESSAO EM COBRE
ESTANHADO PARA CABO 4 MM2, 1 FURO E 1
COMPRESSAO, PARA PARAFUSO DE FIXACAO M5</t>
  </si>
  <si>
    <t>TERMINAL A COMPRESSAO EM COBRE
ESTANHADO PARA CABO 50 MM2, 1 FURO E 1
COMPRESSAO, PARA PARAFUSO DE FIXACAO M8</t>
  </si>
  <si>
    <t>TERMINAL A COMPRESSAO EM COBRE
ESTANHADO PARA CABO 95 MM2, 1 FURO E 1
COMPRESSAO, PARA PARAFUSO DE FIXACAO M12</t>
  </si>
  <si>
    <t>TERMINAL A COMPRESSAO EM COBRE
ESTANHADO PARA CABO 25 MM2, 1 FURO E 1
COMPRESSAO, PARA PARAFUSO DE FIXACAO M8</t>
  </si>
  <si>
    <t>TERMINAL A COMPRESSAO EM COBRE
ESTANHADO PARA CABO 70 MM2, 1 FURO E 1
COMPRESSAO, PARA PARAFUSO DE FIXACAO M10</t>
  </si>
  <si>
    <t>TERMINAL A COMPRESSAO EM COBRE
ESTANHADO PARA CABO 10 MM2, 1 FURO E 1
COMPRESSAO, PARA PARAFUSO DE FIXACAO M6</t>
  </si>
  <si>
    <t>TERMINAL METALICO A PRESSAO PARA 1 CABO DE
150 MM2, COM 1 FURO DE FIXACAO</t>
  </si>
  <si>
    <t>DISJUNTOR TERMOMAGNÉTICO TRIPOLAR ,
CORRENTE NOMINAL DE 125A - FORNECIMENTO E
INSTALAÇÃO. AF_10/2020</t>
  </si>
  <si>
    <t>CONTATOR TRIPOLAR I NOMINAL 12A -
FORNECIMENTO E INSTALAÇÃO. AF_10/2020</t>
  </si>
  <si>
    <t>CORDOALHA DE COBRE NU 50 MM², ENTERRADA,
SEM ISOLADOR - FORNECIMENTO E INSTALAÇÃO.
AF_12/2017</t>
  </si>
  <si>
    <t>CAIXA ENTERRADA ELÉTRICA RETANGULAR, EM
CONCRETO PRÉ-MOLDADO, FUNDO COM BRITA,
DIMENSÕES INTERNAS: 0,3X0,3X0,3 M. AF_12/2020</t>
  </si>
  <si>
    <t>Estaca pré-moldada, ø=33cm, em concreto armado - carga máxima de 60 t, inclusive cravação e emendas</t>
  </si>
  <si>
    <t>FORNECIMENTO E INSTALAÇÃO DE KIT GERADOR
FOTOVOLTAICO 30,04 KWP. INCLUINDO MÓDULOS. INVERSOR.
CABOS. FIXAÇÃO E PROTEÇÃO</t>
  </si>
  <si>
    <r>
      <t>DATA:</t>
    </r>
    <r>
      <rPr>
        <sz val="9"/>
        <color rgb="FF000000"/>
        <rFont val="Times New Roman"/>
        <family val="1"/>
        <charset val="1"/>
      </rPr>
      <t xml:space="preserve"> 26/09/2022</t>
    </r>
  </si>
  <si>
    <t>CONCORRÊNCIA Nº 45/2022</t>
  </si>
  <si>
    <t>PROCESSO SEI Nº 22.0.0000.25438-3</t>
  </si>
  <si>
    <t>DATA: 26/09/2022 – HORÁRIO: 10H (Dez horas)</t>
  </si>
  <si>
    <t>LOCAL: Salão Multiuso, situado no 2º andar do prédio Administrativo do Novo Palácio da Justiça</t>
  </si>
  <si>
    <t>OBJETO: Construção do Auditório Multiuso e do Prédio da SUGESQ no Complexo Judiciário, localizado na Avenida Padre Humberto Pietrogrande, 3509, Bairro São Raimundo, Zona Sudeste do Município de Teresina-PI, para servir ao Poder Judiciário do Estado do Piauí.</t>
  </si>
  <si>
    <t>TOTAL POR ETAPA</t>
  </si>
  <si>
    <t>TOTAL ACUMULADO</t>
  </si>
  <si>
    <t>TERESINA, 26 de Setembro de 2022</t>
  </si>
  <si>
    <t>Avenida Padre Humberto Pietrogrande, 3509, Bairro São Raimundo, Zona Sudeste do Município de Teresina-PI.</t>
  </si>
  <si>
    <t>Teresina, 26 de Setembro de 2022</t>
  </si>
  <si>
    <t>CRONOGRAMA FÍSICO-FINANCEIRO - AUDITÓRIO</t>
  </si>
  <si>
    <t>CRONOGRAMA FÍSICO-FINANCEIRO - SUGESQ</t>
  </si>
  <si>
    <t>CANTEIRO DE OBRAS</t>
  </si>
  <si>
    <t>LOCAÇÃO DE OBRAS</t>
  </si>
  <si>
    <t>LIMPEZA E PREPARO DA ÁREA</t>
  </si>
  <si>
    <t>ESCAVAÇÕES</t>
  </si>
  <si>
    <t>ATERRO COMPACTADO</t>
  </si>
  <si>
    <t>BOTA-FORA</t>
  </si>
  <si>
    <t>FUNDAÇÕES DIRETAS</t>
  </si>
  <si>
    <t>CINTAS E BALDRAMES</t>
  </si>
  <si>
    <t>ESTRUTURAS DE CONCRETO</t>
  </si>
  <si>
    <t>PILARES</t>
  </si>
  <si>
    <t>VIGAS</t>
  </si>
  <si>
    <t>LAJES</t>
  </si>
  <si>
    <t>ESCADAS</t>
  </si>
  <si>
    <t>CAIXAS D'ÁGUA</t>
  </si>
  <si>
    <t>PASSARELA</t>
  </si>
  <si>
    <t>ESTRUTURAS METÁLICAS</t>
  </si>
  <si>
    <t>COBERTURA</t>
  </si>
  <si>
    <t>FACHADAS</t>
  </si>
  <si>
    <t>PASSARELAS</t>
  </si>
  <si>
    <t>PORTAS</t>
  </si>
  <si>
    <t>JANELAS</t>
  </si>
  <si>
    <t>INSTALAÇÕES HIDRÁULICAS E SANITÁRIAS</t>
  </si>
  <si>
    <t>ÁGUA FRIA</t>
  </si>
  <si>
    <t>TUBULAÇÕES E CONEXÕES DE  PVC RÍGIDO</t>
  </si>
  <si>
    <t>APARELHOS E ACESSÓRIOS SANITÁRIOS</t>
  </si>
  <si>
    <t>REGISTRO DE PRESSÃO</t>
  </si>
  <si>
    <t>REGISTRO DE GAVETA</t>
  </si>
  <si>
    <t>EQUIPAMENTOS</t>
  </si>
  <si>
    <t>DRENAGEM DE ÁGUAS PLUVIAIS</t>
  </si>
  <si>
    <t>TUBULAÇÕES E CONEXÕES DE PVC</t>
  </si>
  <si>
    <t>ACESSÓRIOS</t>
  </si>
  <si>
    <t>ESGOTOS SANITÁRIOS</t>
  </si>
  <si>
    <t>SERVIÇOS DIVERSOS</t>
  </si>
  <si>
    <t>CAIXAS DE PASSAGEM</t>
  </si>
  <si>
    <t>DRENOS DE CONDICIONADORES DE AR</t>
  </si>
  <si>
    <t>INSTALAÇÕES DE PREVENÇÃO E COMBATE A INCÊNDIO</t>
  </si>
  <si>
    <t>PREVENÇÃO E COMBATE A INCÊNDIO</t>
  </si>
  <si>
    <t>TUBULAÇÕES E CONEXÕES DE FERRO FUNDIDO</t>
  </si>
  <si>
    <t>EQUIPAMENTOS E ACESSÓRIOS</t>
  </si>
  <si>
    <t>INSTALAÇÕES ELÉTRICAS E ELETRÔNICAS</t>
  </si>
  <si>
    <t>ALIMENTADORES DE QUADROS</t>
  </si>
  <si>
    <t>ELETRODUTOS E ELETROCALHAS</t>
  </si>
  <si>
    <t>FIXAÇÃO DE ELETROCALHA</t>
  </si>
  <si>
    <t>CABOS</t>
  </si>
  <si>
    <t>CAIXAS E ACESSÓRIOS</t>
  </si>
  <si>
    <t>CABEAMENTO ESTRUTURADO</t>
  </si>
  <si>
    <t>RACK E ACESSÓRIOS</t>
  </si>
  <si>
    <t>ELETRODUTOS</t>
  </si>
  <si>
    <t>TOMADA LÓGICA</t>
  </si>
  <si>
    <t>FIXAÇÃO PARA ELETRODUTOS E ELETROCALHAS</t>
  </si>
  <si>
    <t>CATV</t>
  </si>
  <si>
    <t>ANTENAS E EQUIPAMENTOS</t>
  </si>
  <si>
    <t>ELETRODUTOS E ACESSÓRIOS</t>
  </si>
  <si>
    <t>CFTV</t>
  </si>
  <si>
    <t>CÂMERAS E EQUIPAMENTOS PARA DETECÇÃO DE ALARME</t>
  </si>
  <si>
    <t>CONTROLE DE ACESSO</t>
  </si>
  <si>
    <t>FORÇA ESTABILIZADA</t>
  </si>
  <si>
    <t>FIXAÇÃO PARA ELETROCALHAS</t>
  </si>
  <si>
    <t>TOMADAS E INTERRUPTORES</t>
  </si>
  <si>
    <t>FOTOVOLTAICA</t>
  </si>
  <si>
    <t>ILUMINAÇÃO DMX</t>
  </si>
  <si>
    <t>ILUMINAÇÃO E FORÇA COMUM</t>
  </si>
  <si>
    <t>LUMINÁRIAS</t>
  </si>
  <si>
    <t>DIVERSOS</t>
  </si>
  <si>
    <t>QUADROS</t>
  </si>
  <si>
    <t>1TQDFL - SUBSOLO</t>
  </si>
  <si>
    <t>2TQDFL - TÉRREO</t>
  </si>
  <si>
    <t>3TQDFL - TÉRREO</t>
  </si>
  <si>
    <t>4TQDFE - TERREO</t>
  </si>
  <si>
    <t>5TQDFE - TERREO</t>
  </si>
  <si>
    <t>6TQDFL - PAVIMENTO 1</t>
  </si>
  <si>
    <t>7TQDFL - PAV 1</t>
  </si>
  <si>
    <t>8TQDFL - 2ºPAV.</t>
  </si>
  <si>
    <t>9TQDFL - 2ºPAV.</t>
  </si>
  <si>
    <t>10TQDCLIM - 2°PAV</t>
  </si>
  <si>
    <t>11TQDCLIM - 2°PAV</t>
  </si>
  <si>
    <t>12TQDCLIM - 2°PAV</t>
  </si>
  <si>
    <t>13TQDCLIM - 2°PAV</t>
  </si>
  <si>
    <t>14TQDELEV - 2°PAV</t>
  </si>
  <si>
    <t>15TQDPLAT - SUBSOLO</t>
  </si>
  <si>
    <t>16TQBIN - TOPO</t>
  </si>
  <si>
    <t>QD - ENTRADA - 1TQUPS</t>
  </si>
  <si>
    <t>QD - SAÍDA - 1TQUPS</t>
  </si>
  <si>
    <t>17TQBR - TÉRREO</t>
  </si>
  <si>
    <t>18TQBRU - TÉRREO</t>
  </si>
  <si>
    <t>SONORIZAÇÃO</t>
  </si>
  <si>
    <t>EQUIPAMENTOS DE SONORIZAÇÃO</t>
  </si>
  <si>
    <t>SPDA</t>
  </si>
  <si>
    <t>MALHA DE CAPTAÇÃO</t>
  </si>
  <si>
    <t>DESCIDA</t>
  </si>
  <si>
    <t>MALHA DE ATERRAMENTO</t>
  </si>
  <si>
    <t>INSTALAÇÕES MECÂNICAS E DE UTILIDADES</t>
  </si>
  <si>
    <t>AR CONDICIONADO CENTRAL</t>
  </si>
  <si>
    <t>ELÉTRICA/FIXAÇÃO</t>
  </si>
  <si>
    <t>DUTOS. DIFUSORES E GRELHAS</t>
  </si>
  <si>
    <t>DRENO</t>
  </si>
  <si>
    <t>TUBULAÇÃO FRIGORÍGENA</t>
  </si>
  <si>
    <t>ELEVADORES</t>
  </si>
  <si>
    <t>PAISAGISMO</t>
  </si>
  <si>
    <t xml:space="preserve">INSTALAÇÃO DO CANTEIRO </t>
  </si>
  <si>
    <t>COMUNICAÇÃO VISUAL</t>
  </si>
  <si>
    <t>MOVIMENTAÇÃO DE TERRA</t>
  </si>
  <si>
    <t>ESTACAS</t>
  </si>
  <si>
    <t>BLOCOS DE COROAMENTO</t>
  </si>
  <si>
    <t>RADIER</t>
  </si>
  <si>
    <t>VIGA BALDRAME</t>
  </si>
  <si>
    <t>MACIÇAS</t>
  </si>
  <si>
    <t>TRELIÇADAS</t>
  </si>
  <si>
    <t>RESERVATÓRIO ENTERRADO</t>
  </si>
  <si>
    <t>IMPERMEABILIZAÇÃO</t>
  </si>
  <si>
    <t>AREAS TECNICAS</t>
  </si>
  <si>
    <t>VIGAS BALDRAME</t>
  </si>
  <si>
    <t>ÁREAS MOLHADAS</t>
  </si>
  <si>
    <t>FOSSO ELEVADOR</t>
  </si>
  <si>
    <t>RESERVATÓRIO</t>
  </si>
  <si>
    <t>ESTRUTURA METÁLICA</t>
  </si>
  <si>
    <t>ALVENARIA</t>
  </si>
  <si>
    <t>INSTALAÇÕES HIDRÁULICAS</t>
  </si>
  <si>
    <t>TUBULAÇÃO</t>
  </si>
  <si>
    <t>CONEXÕES</t>
  </si>
  <si>
    <t>REGISTROS</t>
  </si>
  <si>
    <t>RESERVATÓRIOS</t>
  </si>
  <si>
    <t>APARELHOS, LOUÇAS E METAIS</t>
  </si>
  <si>
    <t>INSTALAÇÕES SANITÁRIAS</t>
  </si>
  <si>
    <t>ESGOTO</t>
  </si>
  <si>
    <t xml:space="preserve">CAIXAS DE PASSAGEM </t>
  </si>
  <si>
    <t>ACESSÓRIOS E CONEXÕES</t>
  </si>
  <si>
    <t>ETE COMPACTA</t>
  </si>
  <si>
    <t>ÁGUA PLUVIAL</t>
  </si>
  <si>
    <t>VENTILAÇÃO</t>
  </si>
  <si>
    <t>INSTALAÇÕES ELÉTRICAS</t>
  </si>
  <si>
    <t>ELETRICO</t>
  </si>
  <si>
    <t>ALARME</t>
  </si>
  <si>
    <t>FOTOVOLTAICO</t>
  </si>
  <si>
    <t>SDAI</t>
  </si>
  <si>
    <t>PISO</t>
  </si>
  <si>
    <t>PAREDE</t>
  </si>
  <si>
    <t>TETO</t>
  </si>
  <si>
    <t>FACHADA</t>
  </si>
  <si>
    <t>ESQUADRIAS</t>
  </si>
  <si>
    <t>HVAC</t>
  </si>
  <si>
    <t>MATERIAIS</t>
  </si>
  <si>
    <t>AR COMPRIMIDO</t>
  </si>
  <si>
    <t>INCENDIO</t>
  </si>
  <si>
    <t>COMPLEMENTAÇÃO DA OBRA</t>
  </si>
  <si>
    <t>SERVIÇOS PRELIMINARES  - ADMINISTRAÇÃO LOCAL</t>
  </si>
  <si>
    <r>
      <rPr>
        <b/>
        <sz val="12"/>
        <rFont val="Abadi"/>
        <family val="2"/>
      </rPr>
      <t>1.</t>
    </r>
    <r>
      <rPr>
        <sz val="12"/>
        <rFont val="Abadi"/>
        <family val="2"/>
      </rPr>
      <t xml:space="preserve"> ADMINISTRAÇÃO CENTRAL (AC)</t>
    </r>
  </si>
  <si>
    <r>
      <rPr>
        <b/>
        <sz val="12"/>
        <rFont val="Abadi"/>
        <family val="2"/>
      </rPr>
      <t>2.</t>
    </r>
    <r>
      <rPr>
        <sz val="12"/>
        <rFont val="Abadi"/>
        <family val="2"/>
      </rPr>
      <t xml:space="preserve"> SEGURO + GARANTIA (S,G)</t>
    </r>
  </si>
  <si>
    <r>
      <rPr>
        <b/>
        <sz val="12"/>
        <rFont val="Abadi"/>
        <family val="2"/>
      </rPr>
      <t>3</t>
    </r>
    <r>
      <rPr>
        <sz val="12"/>
        <rFont val="Abadi"/>
        <family val="2"/>
      </rPr>
      <t>. RISCOS (R)</t>
    </r>
  </si>
  <si>
    <r>
      <rPr>
        <b/>
        <sz val="12"/>
        <rFont val="Abadi"/>
        <family val="2"/>
      </rPr>
      <t>4.</t>
    </r>
    <r>
      <rPr>
        <sz val="12"/>
        <rFont val="Abadi"/>
        <family val="2"/>
      </rPr>
      <t xml:space="preserve"> DESPESAS FINANCEIRAS (DF)</t>
    </r>
  </si>
  <si>
    <r>
      <rPr>
        <b/>
        <sz val="12"/>
        <rFont val="Abadi"/>
        <family val="2"/>
      </rPr>
      <t>5.</t>
    </r>
    <r>
      <rPr>
        <sz val="12"/>
        <rFont val="Abadi"/>
        <family val="2"/>
      </rPr>
      <t xml:space="preserve"> LUCRO (L)</t>
    </r>
  </si>
  <si>
    <r>
      <rPr>
        <b/>
        <sz val="12"/>
        <rFont val="Abadi"/>
        <family val="2"/>
      </rPr>
      <t>6.</t>
    </r>
    <r>
      <rPr>
        <sz val="12"/>
        <rFont val="Abadi"/>
        <family val="2"/>
      </rPr>
      <t xml:space="preserve"> IMPOSTOS (I)</t>
    </r>
  </si>
  <si>
    <r>
      <rPr>
        <b/>
        <sz val="12"/>
        <rFont val="Abadi"/>
        <family val="2"/>
      </rPr>
      <t xml:space="preserve">6.1. </t>
    </r>
    <r>
      <rPr>
        <sz val="12"/>
        <rFont val="Abadi"/>
        <family val="2"/>
      </rPr>
      <t>ISSQN</t>
    </r>
  </si>
  <si>
    <r>
      <rPr>
        <b/>
        <sz val="12"/>
        <rFont val="Abadi"/>
        <family val="2"/>
      </rPr>
      <t xml:space="preserve">6.2. </t>
    </r>
    <r>
      <rPr>
        <sz val="12"/>
        <rFont val="Abadi"/>
        <family val="2"/>
      </rPr>
      <t>PIS</t>
    </r>
  </si>
  <si>
    <r>
      <rPr>
        <b/>
        <sz val="12"/>
        <rFont val="Abadi"/>
        <family val="2"/>
      </rPr>
      <t xml:space="preserve">6.3. </t>
    </r>
    <r>
      <rPr>
        <sz val="12"/>
        <rFont val="Abadi"/>
        <family val="2"/>
      </rPr>
      <t>COFINS</t>
    </r>
  </si>
  <si>
    <r>
      <rPr>
        <b/>
        <sz val="12"/>
        <rFont val="Abadi"/>
        <family val="2"/>
      </rPr>
      <t xml:space="preserve">6.4. </t>
    </r>
    <r>
      <rPr>
        <sz val="12"/>
        <rFont val="Abadi"/>
        <family val="2"/>
      </rPr>
      <t>CPRB</t>
    </r>
  </si>
  <si>
    <r>
      <rPr>
        <sz val="12"/>
        <color theme="1"/>
        <rFont val="Abadi"/>
        <family val="2"/>
      </rPr>
      <t>4.</t>
    </r>
    <r>
      <rPr>
        <b/>
        <sz val="12"/>
        <color theme="1"/>
        <rFont val="Abadi"/>
        <family val="2"/>
      </rPr>
      <t xml:space="preserve"> </t>
    </r>
    <r>
      <rPr>
        <sz val="12"/>
        <color theme="1"/>
        <rFont val="Abadi"/>
        <family val="2"/>
      </rPr>
      <t>Aplicação de BDI Diferenciado nos seguintes</t>
    </r>
    <r>
      <rPr>
        <b/>
        <sz val="12"/>
        <color theme="1"/>
        <rFont val="Abadi"/>
        <family val="2"/>
      </rPr>
      <t xml:space="preserve"> itens referentes a equipamentos (Auditório): 16.3.1.4.1, 16.3.2.1.3 a 16.3.2.1.8, 16.3.7.1, 16.4.1.3.1 a 16.4.1.3.12, 16.4.2.1</t>
    </r>
  </si>
  <si>
    <r>
      <rPr>
        <sz val="12"/>
        <color theme="1"/>
        <rFont val="Abadi"/>
        <family val="2"/>
      </rPr>
      <t>5.</t>
    </r>
    <r>
      <rPr>
        <b/>
        <sz val="12"/>
        <color theme="1"/>
        <rFont val="Abadi"/>
        <family val="2"/>
      </rPr>
      <t xml:space="preserve"> </t>
    </r>
    <r>
      <rPr>
        <sz val="12"/>
        <color theme="1"/>
        <rFont val="Abadi"/>
        <family val="2"/>
      </rPr>
      <t>Aplicação de BDI Diferenciado nos seguintes</t>
    </r>
    <r>
      <rPr>
        <b/>
        <sz val="12"/>
        <color theme="1"/>
        <rFont val="Abadi"/>
        <family val="2"/>
      </rPr>
      <t xml:space="preserve"> itens referentes a equipamentos (SUGESQ): 10.1.4.9, 11.8.1, 15.1.1 a 15.1.8, 18.5</t>
    </r>
  </si>
  <si>
    <r>
      <rPr>
        <sz val="11"/>
        <rFont val="Abadi"/>
        <family val="2"/>
      </rPr>
      <t>MÊS 7</t>
    </r>
  </si>
  <si>
    <r>
      <rPr>
        <sz val="11"/>
        <rFont val="Abadi"/>
        <family val="2"/>
      </rPr>
      <t>MÊS 8</t>
    </r>
  </si>
  <si>
    <r>
      <rPr>
        <sz val="11"/>
        <rFont val="Abadi"/>
        <family val="2"/>
      </rPr>
      <t>MÊS 9</t>
    </r>
  </si>
  <si>
    <r>
      <rPr>
        <sz val="11"/>
        <rFont val="Abadi"/>
        <family val="2"/>
      </rPr>
      <t>MÊS 10</t>
    </r>
  </si>
  <si>
    <r>
      <rPr>
        <sz val="11"/>
        <rFont val="Abadi"/>
        <family val="2"/>
      </rPr>
      <t>MÊS 11</t>
    </r>
  </si>
  <si>
    <r>
      <rPr>
        <sz val="11"/>
        <rFont val="Abadi"/>
        <family val="2"/>
      </rPr>
      <t>MÊS 12</t>
    </r>
  </si>
  <si>
    <r>
      <rPr>
        <sz val="11"/>
        <rFont val="Abadi"/>
        <family val="2"/>
      </rPr>
      <t>Total parcela</t>
    </r>
  </si>
  <si>
    <r>
      <rPr>
        <sz val="11"/>
        <rFont val="Abadi"/>
        <family val="2"/>
      </rPr>
      <t>1</t>
    </r>
  </si>
  <si>
    <r>
      <rPr>
        <sz val="11"/>
        <rFont val="Abadi"/>
        <family val="2"/>
      </rPr>
      <t>SERVIÇOS PRELIMINARES</t>
    </r>
  </si>
  <si>
    <r>
      <rPr>
        <sz val="11"/>
        <rFont val="Abadi"/>
        <family val="2"/>
      </rPr>
      <t>2</t>
    </r>
  </si>
  <si>
    <r>
      <rPr>
        <sz val="11"/>
        <rFont val="Abadi"/>
        <family val="2"/>
      </rPr>
      <t>MOVIMENTAÇÃO DE TERRA</t>
    </r>
  </si>
  <si>
    <r>
      <rPr>
        <sz val="11"/>
        <rFont val="Abadi"/>
        <family val="2"/>
      </rPr>
      <t>3</t>
    </r>
  </si>
  <si>
    <r>
      <rPr>
        <sz val="11"/>
        <rFont val="Abadi"/>
        <family val="2"/>
      </rPr>
      <t>INFRAESTRUTURA</t>
    </r>
  </si>
  <si>
    <r>
      <rPr>
        <sz val="11"/>
        <rFont val="Abadi"/>
        <family val="2"/>
      </rPr>
      <t>4</t>
    </r>
  </si>
  <si>
    <r>
      <rPr>
        <sz val="11"/>
        <rFont val="Abadi"/>
        <family val="2"/>
      </rPr>
      <t>SUPERESTRUTURA</t>
    </r>
  </si>
  <si>
    <r>
      <rPr>
        <sz val="11"/>
        <rFont val="Abadi"/>
        <family val="2"/>
      </rPr>
      <t>5</t>
    </r>
  </si>
  <si>
    <r>
      <rPr>
        <sz val="11"/>
        <rFont val="Abadi"/>
        <family val="2"/>
      </rPr>
      <t>IMPERMEABILIZAÇÃO</t>
    </r>
  </si>
  <si>
    <r>
      <rPr>
        <sz val="11"/>
        <rFont val="Abadi"/>
        <family val="2"/>
      </rPr>
      <t>6</t>
    </r>
  </si>
  <si>
    <r>
      <rPr>
        <sz val="11"/>
        <rFont val="Abadi"/>
        <family val="2"/>
      </rPr>
      <t>ESTRUTURA METÁLICA</t>
    </r>
  </si>
  <si>
    <r>
      <rPr>
        <sz val="11"/>
        <rFont val="Abadi"/>
        <family val="2"/>
      </rPr>
      <t>7</t>
    </r>
  </si>
  <si>
    <r>
      <rPr>
        <sz val="11"/>
        <rFont val="Abadi"/>
        <family val="2"/>
      </rPr>
      <t>COBERTURA</t>
    </r>
  </si>
  <si>
    <r>
      <rPr>
        <sz val="11"/>
        <rFont val="Abadi"/>
        <family val="2"/>
      </rPr>
      <t>8</t>
    </r>
  </si>
  <si>
    <r>
      <rPr>
        <sz val="11"/>
        <rFont val="Abadi"/>
        <family val="2"/>
      </rPr>
      <t>ALVENARIA</t>
    </r>
  </si>
  <si>
    <r>
      <rPr>
        <sz val="11"/>
        <rFont val="Abadi"/>
        <family val="2"/>
      </rPr>
      <t>9</t>
    </r>
  </si>
  <si>
    <r>
      <rPr>
        <sz val="11"/>
        <rFont val="Abadi"/>
        <family val="2"/>
      </rPr>
      <t>INSTALAÇÕES HIDRÁULICAS</t>
    </r>
  </si>
  <si>
    <r>
      <rPr>
        <sz val="11"/>
        <rFont val="Abadi"/>
        <family val="2"/>
      </rPr>
      <t>10</t>
    </r>
  </si>
  <si>
    <r>
      <rPr>
        <sz val="11"/>
        <rFont val="Abadi"/>
        <family val="2"/>
      </rPr>
      <t>INSTALAÇÕES SANITÁRIAS</t>
    </r>
  </si>
  <si>
    <r>
      <rPr>
        <sz val="11"/>
        <rFont val="Abadi"/>
        <family val="2"/>
      </rPr>
      <t>11</t>
    </r>
  </si>
  <si>
    <r>
      <rPr>
        <sz val="11"/>
        <rFont val="Abadi"/>
        <family val="2"/>
      </rPr>
      <t>INSTALAÇÕES ELÉTRICAS</t>
    </r>
  </si>
  <si>
    <r>
      <rPr>
        <sz val="11"/>
        <rFont val="Abadi"/>
        <family val="2"/>
      </rPr>
      <t>12</t>
    </r>
  </si>
  <si>
    <r>
      <rPr>
        <sz val="11"/>
        <rFont val="Abadi"/>
        <family val="2"/>
      </rPr>
      <t>REVESTIMENTOS</t>
    </r>
  </si>
  <si>
    <r>
      <rPr>
        <sz val="11"/>
        <rFont val="Abadi"/>
        <family val="2"/>
      </rPr>
      <t>13</t>
    </r>
  </si>
  <si>
    <r>
      <rPr>
        <sz val="11"/>
        <rFont val="Abadi"/>
        <family val="2"/>
      </rPr>
      <t>ESQUADRIAS</t>
    </r>
  </si>
  <si>
    <r>
      <rPr>
        <sz val="11"/>
        <rFont val="Abadi"/>
        <family val="2"/>
      </rPr>
      <t>14</t>
    </r>
  </si>
  <si>
    <r>
      <rPr>
        <sz val="11"/>
        <rFont val="Abadi"/>
        <family val="2"/>
      </rPr>
      <t>PINTURA</t>
    </r>
  </si>
  <si>
    <r>
      <rPr>
        <sz val="11"/>
        <rFont val="Abadi"/>
        <family val="2"/>
      </rPr>
      <t>15</t>
    </r>
  </si>
  <si>
    <r>
      <rPr>
        <sz val="11"/>
        <rFont val="Abadi"/>
        <family val="2"/>
      </rPr>
      <t>HVAC</t>
    </r>
  </si>
  <si>
    <r>
      <rPr>
        <sz val="11"/>
        <rFont val="Abadi"/>
        <family val="2"/>
      </rPr>
      <t>16</t>
    </r>
  </si>
  <si>
    <r>
      <rPr>
        <sz val="11"/>
        <rFont val="Abadi"/>
        <family val="2"/>
      </rPr>
      <t>AR COMPRIMIDO</t>
    </r>
  </si>
  <si>
    <r>
      <rPr>
        <sz val="11"/>
        <rFont val="Abadi"/>
        <family val="2"/>
      </rPr>
      <t>17</t>
    </r>
  </si>
  <si>
    <r>
      <rPr>
        <sz val="11"/>
        <rFont val="Abadi"/>
        <family val="2"/>
      </rPr>
      <t>INCÊNDIO</t>
    </r>
  </si>
  <si>
    <r>
      <rPr>
        <sz val="11"/>
        <rFont val="Abadi"/>
        <family val="2"/>
      </rPr>
      <t>18</t>
    </r>
  </si>
  <si>
    <r>
      <rPr>
        <sz val="11"/>
        <rFont val="Abadi"/>
        <family val="2"/>
      </rPr>
      <t>COMPLEMENTAÇÃO DA OBRA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</si>
</sst>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0.00000000"/>
    <numFmt numFmtId="165" formatCode="#,##0.0000"/>
    <numFmt numFmtId="166" formatCode="_(&quot;R$&quot;* #,##0.00_);_(&quot;R$&quot;* \(#,##0.00\);_(&quot;R$&quot;* &quot;-&quot;??_);_(@_)"/>
    <numFmt numFmtId="167" formatCode="_-[$R$-416]\ * #,##0.00_-;\-[$R$-416]\ * #,##0.00_-;_-[$R$-416]\ * &quot;-&quot;??_-;_-@_-"/>
    <numFmt numFmtId="168" formatCode="_-* #.##0.00_-;\-* #.##0.00_-;_-* &quot;-&quot;??_-;_-@_-"/>
    <numFmt numFmtId="169" formatCode="#.##0.00"/>
    <numFmt numFmtId="170" formatCode="_ [$€]* #,##0.00_ ;_ [$€]* \-#,##0.00_ ;_ [$€]* \-??_ ;_ @_ "/>
    <numFmt numFmtId="171" formatCode="_(&quot;Cr$&quot;* #,##0.00_);_(&quot;Cr$&quot;* \(#,##0.00\);_(&quot;Cr$&quot;* \-??_);_(@_)"/>
    <numFmt numFmtId="172" formatCode="_(&quot;R$&quot;* #,##0.00_);_(&quot;R$&quot;* \(#,##0.00\);_(&quot;R$&quot;* \-??_);_(@_)"/>
    <numFmt numFmtId="173" formatCode="_(&quot;R$ &quot;* #,##0.00_);_(&quot;R$ &quot;* \(#,##0.00\);_(&quot;R$ &quot;* \-??_);_(@_)"/>
    <numFmt numFmtId="174" formatCode="_(* #,##0.00_);_(* \(#,##0.00\);_(* &quot;-&quot;??_);_(@_)"/>
    <numFmt numFmtId="175" formatCode="_(* #,##0.00_);_(* \(#,##0.00\);_(* \-??_);_(@_)"/>
    <numFmt numFmtId="176" formatCode="#,##0.00\ ;&quot; (&quot;#,##0.00\);&quot; -&quot;#\ ;@\ "/>
    <numFmt numFmtId="177" formatCode="mm/yy"/>
    <numFmt numFmtId="178" formatCode="0.000"/>
    <numFmt numFmtId="179" formatCode="_-* #,##0.00_-;\-* #,##0.00_-;_-* \-??_-;_-@_-"/>
    <numFmt numFmtId="180" formatCode="#,##0.0000000"/>
    <numFmt numFmtId="181" formatCode="#,##0.000"/>
    <numFmt numFmtId="182" formatCode="0.0000"/>
    <numFmt numFmtId="183" formatCode="0.00000"/>
    <numFmt numFmtId="184" formatCode="#0.000"/>
    <numFmt numFmtId="185" formatCode="0&quot;.&quot;00"/>
    <numFmt numFmtId="186" formatCode="#0.00000"/>
    <numFmt numFmtId="187" formatCode="#,##0.00%"/>
    <numFmt numFmtId="188" formatCode="0.000%"/>
  </numFmts>
  <fonts count="9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2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/>
      <sz val="11"/>
      <color indexed="12"/>
      <name val="Calibri"/>
      <family val="2"/>
      <charset val="1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8"/>
      <color indexed="48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6"/>
      <color rgb="FF000000"/>
      <name val="Arial"/>
      <family val="2"/>
    </font>
    <font>
      <b/>
      <sz val="20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8"/>
      <color rgb="FF000000"/>
      <name val="Abadi"/>
      <family val="2"/>
    </font>
    <font>
      <sz val="11"/>
      <color theme="1"/>
      <name val="Abadi"/>
      <family val="2"/>
    </font>
    <font>
      <b/>
      <sz val="9"/>
      <color rgb="FF000000"/>
      <name val="Abadi"/>
      <family val="2"/>
    </font>
    <font>
      <sz val="10"/>
      <color rgb="FF000000"/>
      <name val="Abadi"/>
      <family val="2"/>
    </font>
    <font>
      <sz val="8"/>
      <color rgb="FF000000"/>
      <name val="Abadi"/>
      <family val="2"/>
    </font>
    <font>
      <sz val="11"/>
      <color rgb="FF000000"/>
      <name val="Abadi"/>
      <family val="2"/>
    </font>
    <font>
      <b/>
      <sz val="11"/>
      <color rgb="FF000000"/>
      <name val="Abadi"/>
      <family val="2"/>
    </font>
    <font>
      <sz val="11"/>
      <name val="Abadi"/>
      <family val="2"/>
    </font>
    <font>
      <b/>
      <sz val="12"/>
      <color rgb="FF00312D"/>
      <name val="Abadi"/>
      <family val="2"/>
    </font>
    <font>
      <b/>
      <sz val="11"/>
      <name val="Abadi"/>
      <family val="2"/>
    </font>
    <font>
      <sz val="6"/>
      <color rgb="FF000000"/>
      <name val="Abadi"/>
      <family val="2"/>
    </font>
    <font>
      <sz val="11"/>
      <color indexed="8"/>
      <name val="Abadi"/>
      <family val="2"/>
    </font>
    <font>
      <sz val="12"/>
      <color theme="1"/>
      <name val="Abadi"/>
      <family val="2"/>
    </font>
    <font>
      <b/>
      <sz val="12"/>
      <name val="Abadi"/>
      <family val="2"/>
    </font>
    <font>
      <sz val="12"/>
      <color indexed="8"/>
      <name val="Abadi"/>
      <family val="2"/>
    </font>
    <font>
      <b/>
      <sz val="12"/>
      <color rgb="FF000000"/>
      <name val="Abadi"/>
      <family val="2"/>
    </font>
    <font>
      <sz val="12"/>
      <name val="Abadi"/>
      <family val="2"/>
    </font>
    <font>
      <sz val="12"/>
      <color rgb="FF000000"/>
      <name val="Abadi"/>
      <family val="2"/>
    </font>
    <font>
      <i/>
      <sz val="12"/>
      <color rgb="FF000000"/>
      <name val="Abadi"/>
      <family val="2"/>
    </font>
    <font>
      <i/>
      <sz val="10"/>
      <color rgb="FF000000"/>
      <name val="Abadi"/>
      <family val="2"/>
    </font>
    <font>
      <b/>
      <sz val="14"/>
      <color theme="1"/>
      <name val="Abadi"/>
      <family val="2"/>
    </font>
    <font>
      <b/>
      <sz val="12"/>
      <color theme="1"/>
      <name val="Abadi"/>
      <family val="2"/>
    </font>
    <font>
      <b/>
      <sz val="10"/>
      <name val="Abadi"/>
      <family val="2"/>
    </font>
    <font>
      <sz val="10"/>
      <name val="Abadi"/>
      <family val="2"/>
    </font>
    <font>
      <sz val="10"/>
      <color rgb="FFFF0000"/>
      <name val="Abadi"/>
      <family val="2"/>
    </font>
    <font>
      <b/>
      <sz val="14"/>
      <color rgb="FF000000"/>
      <name val="Abadi"/>
      <family val="2"/>
    </font>
    <font>
      <b/>
      <sz val="11"/>
      <color theme="1"/>
      <name val="Abadi"/>
      <family val="2"/>
    </font>
    <font>
      <b/>
      <sz val="20"/>
      <color rgb="FF000000"/>
      <name val="Abadi"/>
      <family val="2"/>
    </font>
    <font>
      <b/>
      <sz val="20"/>
      <color theme="1"/>
      <name val="Abadi"/>
      <family val="2"/>
    </font>
  </fonts>
  <fills count="91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DFDFD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DFDFDF"/>
      </patternFill>
    </fill>
    <fill>
      <patternFill patternType="solid">
        <fgColor rgb="FFDFDFD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DFDFDF"/>
      </patternFill>
    </fill>
    <fill>
      <patternFill patternType="solid">
        <fgColor rgb="FFDFDFDF"/>
      </patternFill>
    </fill>
    <fill>
      <patternFill patternType="solid">
        <fgColor rgb="FFDFDFDF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0"/>
        <b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0"/>
        <bgColor indexed="25"/>
      </patternFill>
    </fill>
    <fill>
      <patternFill patternType="solid">
        <fgColor indexed="22"/>
        <bgColor indexed="44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48"/>
      </patternFill>
    </fill>
    <fill>
      <patternFill patternType="solid">
        <fgColor indexed="10"/>
        <bgColor indexed="60"/>
      </patternFill>
    </fill>
    <fill>
      <patternFill patternType="solid">
        <fgColor indexed="21"/>
        <bgColor indexed="38"/>
      </patternFill>
    </fill>
    <fill>
      <patternFill patternType="solid">
        <fgColor indexed="25"/>
        <bgColor indexed="6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auto="1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44">
    <xf numFmtId="0" fontId="0" fillId="0" borderId="0"/>
    <xf numFmtId="0" fontId="6" fillId="27" borderId="1"/>
    <xf numFmtId="168" fontId="6" fillId="27" borderId="1" applyFont="0" applyFill="0" applyBorder="0" applyAlignment="0" applyProtection="0"/>
    <xf numFmtId="0" fontId="6" fillId="27" borderId="1"/>
    <xf numFmtId="0" fontId="29" fillId="27" borderId="1"/>
    <xf numFmtId="0" fontId="6" fillId="37" borderId="1" applyNumberFormat="0" applyBorder="0" applyAlignment="0" applyProtection="0"/>
    <xf numFmtId="0" fontId="6" fillId="37" borderId="1" applyNumberFormat="0" applyBorder="0" applyAlignment="0" applyProtection="0"/>
    <xf numFmtId="0" fontId="6" fillId="41" borderId="1" applyNumberFormat="0" applyBorder="0" applyAlignment="0" applyProtection="0"/>
    <xf numFmtId="0" fontId="6" fillId="41" borderId="1" applyNumberFormat="0" applyBorder="0" applyAlignment="0" applyProtection="0"/>
    <xf numFmtId="0" fontId="6" fillId="45" borderId="1" applyNumberFormat="0" applyBorder="0" applyAlignment="0" applyProtection="0"/>
    <xf numFmtId="0" fontId="6" fillId="45" borderId="1" applyNumberFormat="0" applyBorder="0" applyAlignment="0" applyProtection="0"/>
    <xf numFmtId="0" fontId="6" fillId="49" borderId="1" applyNumberFormat="0" applyBorder="0" applyAlignment="0" applyProtection="0"/>
    <xf numFmtId="0" fontId="6" fillId="49" borderId="1" applyNumberFormat="0" applyBorder="0" applyAlignment="0" applyProtection="0"/>
    <xf numFmtId="0" fontId="6" fillId="53" borderId="1" applyNumberFormat="0" applyBorder="0" applyAlignment="0" applyProtection="0"/>
    <xf numFmtId="0" fontId="6" fillId="53" borderId="1" applyNumberFormat="0" applyBorder="0" applyAlignment="0" applyProtection="0"/>
    <xf numFmtId="0" fontId="6" fillId="57" borderId="1" applyNumberFormat="0" applyBorder="0" applyAlignment="0" applyProtection="0"/>
    <xf numFmtId="0" fontId="6" fillId="57" borderId="1" applyNumberFormat="0" applyBorder="0" applyAlignment="0" applyProtection="0"/>
    <xf numFmtId="0" fontId="29" fillId="60" borderId="1" applyNumberFormat="0" applyBorder="0" applyAlignment="0" applyProtection="0"/>
    <xf numFmtId="0" fontId="29" fillId="61" borderId="1" applyNumberFormat="0" applyBorder="0" applyAlignment="0" applyProtection="0"/>
    <xf numFmtId="0" fontId="29" fillId="62" borderId="1" applyNumberFormat="0" applyBorder="0" applyAlignment="0" applyProtection="0"/>
    <xf numFmtId="0" fontId="29" fillId="63" borderId="1" applyNumberFormat="0" applyBorder="0" applyAlignment="0" applyProtection="0"/>
    <xf numFmtId="0" fontId="29" fillId="64" borderId="1" applyNumberFormat="0" applyBorder="0" applyAlignment="0" applyProtection="0"/>
    <xf numFmtId="0" fontId="29" fillId="64" borderId="1" applyNumberFormat="0" applyBorder="0" applyAlignment="0" applyProtection="0"/>
    <xf numFmtId="0" fontId="6" fillId="38" borderId="1" applyNumberFormat="0" applyBorder="0" applyAlignment="0" applyProtection="0"/>
    <xf numFmtId="0" fontId="6" fillId="38" borderId="1" applyNumberFormat="0" applyBorder="0" applyAlignment="0" applyProtection="0"/>
    <xf numFmtId="0" fontId="6" fillId="42" borderId="1" applyNumberFormat="0" applyBorder="0" applyAlignment="0" applyProtection="0"/>
    <xf numFmtId="0" fontId="6" fillId="42" borderId="1" applyNumberFormat="0" applyBorder="0" applyAlignment="0" applyProtection="0"/>
    <xf numFmtId="0" fontId="6" fillId="46" borderId="1" applyNumberFormat="0" applyBorder="0" applyAlignment="0" applyProtection="0"/>
    <xf numFmtId="0" fontId="6" fillId="46" borderId="1" applyNumberFormat="0" applyBorder="0" applyAlignment="0" applyProtection="0"/>
    <xf numFmtId="0" fontId="6" fillId="50" borderId="1" applyNumberFormat="0" applyBorder="0" applyAlignment="0" applyProtection="0"/>
    <xf numFmtId="0" fontId="6" fillId="50" borderId="1" applyNumberFormat="0" applyBorder="0" applyAlignment="0" applyProtection="0"/>
    <xf numFmtId="0" fontId="6" fillId="54" borderId="1" applyNumberFormat="0" applyBorder="0" applyAlignment="0" applyProtection="0"/>
    <xf numFmtId="0" fontId="6" fillId="54" borderId="1" applyNumberFormat="0" applyBorder="0" applyAlignment="0" applyProtection="0"/>
    <xf numFmtId="0" fontId="6" fillId="58" borderId="1" applyNumberFormat="0" applyBorder="0" applyAlignment="0" applyProtection="0"/>
    <xf numFmtId="0" fontId="6" fillId="58" borderId="1" applyNumberFormat="0" applyBorder="0" applyAlignment="0" applyProtection="0"/>
    <xf numFmtId="0" fontId="29" fillId="65" borderId="1" applyNumberFormat="0" applyBorder="0" applyAlignment="0" applyProtection="0"/>
    <xf numFmtId="0" fontId="29" fillId="66" borderId="1" applyNumberFormat="0" applyBorder="0" applyAlignment="0" applyProtection="0"/>
    <xf numFmtId="0" fontId="29" fillId="67" borderId="1" applyNumberFormat="0" applyBorder="0" applyAlignment="0" applyProtection="0"/>
    <xf numFmtId="0" fontId="29" fillId="63" borderId="1" applyNumberFormat="0" applyBorder="0" applyAlignment="0" applyProtection="0"/>
    <xf numFmtId="0" fontId="29" fillId="65" borderId="1" applyNumberFormat="0" applyBorder="0" applyAlignment="0" applyProtection="0"/>
    <xf numFmtId="0" fontId="29" fillId="68" borderId="1" applyNumberFormat="0" applyBorder="0" applyAlignment="0" applyProtection="0"/>
    <xf numFmtId="0" fontId="28" fillId="39" borderId="1" applyNumberFormat="0" applyBorder="0" applyAlignment="0" applyProtection="0"/>
    <xf numFmtId="0" fontId="28" fillId="39" borderId="1" applyNumberFormat="0" applyBorder="0" applyAlignment="0" applyProtection="0"/>
    <xf numFmtId="0" fontId="28" fillId="43" borderId="1" applyNumberFormat="0" applyBorder="0" applyAlignment="0" applyProtection="0"/>
    <xf numFmtId="0" fontId="28" fillId="43" borderId="1" applyNumberFormat="0" applyBorder="0" applyAlignment="0" applyProtection="0"/>
    <xf numFmtId="0" fontId="28" fillId="47" borderId="1" applyNumberFormat="0" applyBorder="0" applyAlignment="0" applyProtection="0"/>
    <xf numFmtId="0" fontId="28" fillId="47" borderId="1" applyNumberFormat="0" applyBorder="0" applyAlignment="0" applyProtection="0"/>
    <xf numFmtId="0" fontId="28" fillId="51" borderId="1" applyNumberFormat="0" applyBorder="0" applyAlignment="0" applyProtection="0"/>
    <xf numFmtId="0" fontId="28" fillId="51" borderId="1" applyNumberFormat="0" applyBorder="0" applyAlignment="0" applyProtection="0"/>
    <xf numFmtId="0" fontId="28" fillId="55" borderId="1" applyNumberFormat="0" applyBorder="0" applyAlignment="0" applyProtection="0"/>
    <xf numFmtId="0" fontId="28" fillId="55" borderId="1" applyNumberFormat="0" applyBorder="0" applyAlignment="0" applyProtection="0"/>
    <xf numFmtId="0" fontId="28" fillId="59" borderId="1" applyNumberFormat="0" applyBorder="0" applyAlignment="0" applyProtection="0"/>
    <xf numFmtId="0" fontId="28" fillId="59" borderId="1" applyNumberFormat="0" applyBorder="0" applyAlignment="0" applyProtection="0"/>
    <xf numFmtId="0" fontId="30" fillId="69" borderId="1" applyNumberFormat="0" applyBorder="0" applyAlignment="0" applyProtection="0"/>
    <xf numFmtId="0" fontId="30" fillId="66" borderId="1" applyNumberFormat="0" applyBorder="0" applyAlignment="0" applyProtection="0"/>
    <xf numFmtId="0" fontId="30" fillId="67" borderId="1" applyNumberFormat="0" applyBorder="0" applyAlignment="0" applyProtection="0"/>
    <xf numFmtId="0" fontId="30" fillId="70" borderId="1" applyNumberFormat="0" applyBorder="0" applyAlignment="0" applyProtection="0"/>
    <xf numFmtId="0" fontId="30" fillId="71" borderId="1" applyNumberFormat="0" applyBorder="0" applyAlignment="0" applyProtection="0"/>
    <xf numFmtId="0" fontId="30" fillId="72" borderId="1" applyNumberFormat="0" applyBorder="0" applyAlignment="0" applyProtection="0"/>
    <xf numFmtId="0" fontId="28" fillId="36" borderId="1" applyNumberFormat="0" applyBorder="0" applyAlignment="0" applyProtection="0"/>
    <xf numFmtId="0" fontId="28" fillId="36" borderId="1" applyNumberFormat="0" applyBorder="0" applyAlignment="0" applyProtection="0"/>
    <xf numFmtId="0" fontId="28" fillId="40" borderId="1" applyNumberFormat="0" applyBorder="0" applyAlignment="0" applyProtection="0"/>
    <xf numFmtId="0" fontId="28" fillId="40" borderId="1" applyNumberFormat="0" applyBorder="0" applyAlignment="0" applyProtection="0"/>
    <xf numFmtId="0" fontId="28" fillId="44" borderId="1" applyNumberFormat="0" applyBorder="0" applyAlignment="0" applyProtection="0"/>
    <xf numFmtId="0" fontId="28" fillId="44" borderId="1" applyNumberFormat="0" applyBorder="0" applyAlignment="0" applyProtection="0"/>
    <xf numFmtId="0" fontId="28" fillId="48" borderId="1" applyNumberFormat="0" applyBorder="0" applyAlignment="0" applyProtection="0"/>
    <xf numFmtId="0" fontId="28" fillId="48" borderId="1" applyNumberFormat="0" applyBorder="0" applyAlignment="0" applyProtection="0"/>
    <xf numFmtId="0" fontId="28" fillId="52" borderId="1" applyNumberFormat="0" applyBorder="0" applyAlignment="0" applyProtection="0"/>
    <xf numFmtId="0" fontId="28" fillId="52" borderId="1" applyNumberFormat="0" applyBorder="0" applyAlignment="0" applyProtection="0"/>
    <xf numFmtId="0" fontId="28" fillId="56" borderId="1" applyNumberFormat="0" applyBorder="0" applyAlignment="0" applyProtection="0"/>
    <xf numFmtId="0" fontId="28" fillId="56" borderId="1" applyNumberFormat="0" applyBorder="0" applyAlignment="0" applyProtection="0"/>
    <xf numFmtId="0" fontId="31" fillId="63" borderId="1" applyNumberFormat="0" applyBorder="0" applyAlignment="0" applyProtection="0"/>
    <xf numFmtId="0" fontId="19" fillId="30" borderId="1" applyNumberFormat="0" applyBorder="0" applyAlignment="0" applyProtection="0"/>
    <xf numFmtId="0" fontId="19" fillId="30" borderId="1" applyNumberFormat="0" applyBorder="0" applyAlignment="0" applyProtection="0"/>
    <xf numFmtId="0" fontId="32" fillId="62" borderId="1" applyNumberFormat="0" applyBorder="0" applyAlignment="0" applyProtection="0"/>
    <xf numFmtId="0" fontId="23" fillId="33" borderId="32" applyNumberFormat="0" applyAlignment="0" applyProtection="0"/>
    <xf numFmtId="0" fontId="23" fillId="33" borderId="32" applyNumberFormat="0" applyAlignment="0" applyProtection="0"/>
    <xf numFmtId="0" fontId="33" fillId="73" borderId="37" applyNumberFormat="0" applyAlignment="0" applyProtection="0"/>
    <xf numFmtId="0" fontId="34" fillId="74" borderId="38" applyNumberFormat="0" applyAlignment="0" applyProtection="0"/>
    <xf numFmtId="0" fontId="35" fillId="27" borderId="39" applyNumberFormat="0" applyFill="0" applyAlignment="0" applyProtection="0"/>
    <xf numFmtId="0" fontId="25" fillId="34" borderId="35" applyNumberFormat="0" applyAlignment="0" applyProtection="0"/>
    <xf numFmtId="0" fontId="25" fillId="34" borderId="35" applyNumberFormat="0" applyAlignment="0" applyProtection="0"/>
    <xf numFmtId="43" fontId="6" fillId="27" borderId="1" applyFont="0" applyFill="0" applyBorder="0" applyAlignment="0" applyProtection="0"/>
    <xf numFmtId="43" fontId="6" fillId="27" borderId="1" applyFont="0" applyFill="0" applyBorder="0" applyAlignment="0" applyProtection="0"/>
    <xf numFmtId="43" fontId="6" fillId="27" borderId="1" applyFont="0" applyFill="0" applyBorder="0" applyAlignment="0" applyProtection="0"/>
    <xf numFmtId="44" fontId="6" fillId="27" borderId="1" applyFont="0" applyFill="0" applyBorder="0" applyAlignment="0" applyProtection="0"/>
    <xf numFmtId="44" fontId="6" fillId="27" borderId="1" applyFont="0" applyFill="0" applyBorder="0" applyAlignment="0" applyProtection="0"/>
    <xf numFmtId="0" fontId="30" fillId="75" borderId="1" applyNumberFormat="0" applyBorder="0" applyAlignment="0" applyProtection="0"/>
    <xf numFmtId="0" fontId="30" fillId="76" borderId="1" applyNumberFormat="0" applyBorder="0" applyAlignment="0" applyProtection="0"/>
    <xf numFmtId="0" fontId="30" fillId="77" borderId="1" applyNumberFormat="0" applyBorder="0" applyAlignment="0" applyProtection="0"/>
    <xf numFmtId="0" fontId="30" fillId="70" borderId="1" applyNumberFormat="0" applyBorder="0" applyAlignment="0" applyProtection="0"/>
    <xf numFmtId="0" fontId="30" fillId="71" borderId="1" applyNumberFormat="0" applyBorder="0" applyAlignment="0" applyProtection="0"/>
    <xf numFmtId="0" fontId="30" fillId="78" borderId="1" applyNumberFormat="0" applyBorder="0" applyAlignment="0" applyProtection="0"/>
    <xf numFmtId="0" fontId="36" fillId="64" borderId="37" applyNumberFormat="0" applyAlignment="0" applyProtection="0"/>
    <xf numFmtId="170" fontId="13" fillId="27" borderId="1" applyFill="0" applyBorder="0" applyAlignment="0" applyProtection="0"/>
    <xf numFmtId="0" fontId="13" fillId="27" borderId="1"/>
    <xf numFmtId="0" fontId="27" fillId="27" borderId="1" applyNumberFormat="0" applyFill="0" applyBorder="0" applyAlignment="0" applyProtection="0"/>
    <xf numFmtId="0" fontId="27" fillId="27" borderId="1" applyNumberFormat="0" applyFill="0" applyBorder="0" applyAlignment="0" applyProtection="0"/>
    <xf numFmtId="0" fontId="32" fillId="64" borderId="1" applyNumberFormat="0" applyBorder="0" applyAlignment="0" applyProtection="0"/>
    <xf numFmtId="0" fontId="18" fillId="29" borderId="1" applyNumberFormat="0" applyBorder="0" applyAlignment="0" applyProtection="0"/>
    <xf numFmtId="0" fontId="18" fillId="29" borderId="1" applyNumberFormat="0" applyBorder="0" applyAlignment="0" applyProtection="0"/>
    <xf numFmtId="0" fontId="37" fillId="27" borderId="40" applyNumberFormat="0" applyFill="0" applyAlignment="0" applyProtection="0"/>
    <xf numFmtId="0" fontId="15" fillId="27" borderId="29" applyNumberFormat="0" applyFill="0" applyAlignment="0" applyProtection="0"/>
    <xf numFmtId="0" fontId="15" fillId="27" borderId="29" applyNumberFormat="0" applyFill="0" applyAlignment="0" applyProtection="0"/>
    <xf numFmtId="0" fontId="38" fillId="27" borderId="41" applyNumberFormat="0" applyFill="0" applyAlignment="0" applyProtection="0"/>
    <xf numFmtId="0" fontId="16" fillId="27" borderId="30" applyNumberFormat="0" applyFill="0" applyAlignment="0" applyProtection="0"/>
    <xf numFmtId="0" fontId="16" fillId="27" borderId="30" applyNumberFormat="0" applyFill="0" applyAlignment="0" applyProtection="0"/>
    <xf numFmtId="0" fontId="17" fillId="27" borderId="31" applyNumberFormat="0" applyFill="0" applyAlignment="0" applyProtection="0"/>
    <xf numFmtId="0" fontId="17" fillId="27" borderId="31" applyNumberFormat="0" applyFill="0" applyAlignment="0" applyProtection="0"/>
    <xf numFmtId="0" fontId="17" fillId="27" borderId="1" applyNumberFormat="0" applyFill="0" applyBorder="0" applyAlignment="0" applyProtection="0"/>
    <xf numFmtId="0" fontId="17" fillId="27" borderId="1" applyNumberFormat="0" applyFill="0" applyBorder="0" applyAlignment="0" applyProtection="0"/>
    <xf numFmtId="0" fontId="39" fillId="27" borderId="1"/>
    <xf numFmtId="0" fontId="31" fillId="61" borderId="1" applyNumberFormat="0" applyBorder="0" applyAlignment="0" applyProtection="0"/>
    <xf numFmtId="0" fontId="21" fillId="32" borderId="32" applyNumberFormat="0" applyAlignment="0" applyProtection="0"/>
    <xf numFmtId="0" fontId="21" fillId="32" borderId="32" applyNumberFormat="0" applyAlignment="0" applyProtection="0"/>
    <xf numFmtId="0" fontId="24" fillId="27" borderId="34" applyNumberFormat="0" applyFill="0" applyAlignment="0" applyProtection="0"/>
    <xf numFmtId="0" fontId="24" fillId="27" borderId="34" applyNumberFormat="0" applyFill="0" applyAlignment="0" applyProtection="0"/>
    <xf numFmtId="0" fontId="13" fillId="27" borderId="1" applyFill="0" applyBorder="0" applyAlignment="0" applyProtection="0"/>
    <xf numFmtId="171" fontId="13" fillId="27" borderId="1" applyFill="0" applyBorder="0" applyAlignment="0" applyProtection="0"/>
    <xf numFmtId="172" fontId="13" fillId="27" borderId="1" applyFill="0" applyBorder="0" applyAlignment="0" applyProtection="0"/>
    <xf numFmtId="173" fontId="13" fillId="27" borderId="1" applyFill="0" applyBorder="0" applyAlignment="0" applyProtection="0"/>
    <xf numFmtId="173" fontId="13" fillId="27" borderId="1" applyFill="0" applyBorder="0" applyAlignment="0" applyProtection="0"/>
    <xf numFmtId="173" fontId="13" fillId="27" borderId="1" applyFill="0" applyBorder="0" applyAlignment="0" applyProtection="0"/>
    <xf numFmtId="173" fontId="13" fillId="27" borderId="1" applyFill="0" applyBorder="0" applyAlignment="0" applyProtection="0"/>
    <xf numFmtId="173" fontId="13" fillId="27" borderId="1" applyFill="0" applyBorder="0" applyAlignment="0" applyProtection="0"/>
    <xf numFmtId="173" fontId="13" fillId="27" borderId="1" applyFill="0" applyBorder="0" applyAlignment="0" applyProtection="0"/>
    <xf numFmtId="173" fontId="13" fillId="27" borderId="1" applyFill="0" applyBorder="0" applyAlignment="0" applyProtection="0"/>
    <xf numFmtId="166" fontId="13" fillId="27" borderId="1" applyFont="0" applyFill="0" applyBorder="0" applyAlignment="0" applyProtection="0"/>
    <xf numFmtId="0" fontId="40" fillId="79" borderId="1" applyNumberFormat="0" applyBorder="0" applyAlignment="0" applyProtection="0"/>
    <xf numFmtId="0" fontId="41" fillId="79" borderId="1" applyNumberFormat="0" applyBorder="0" applyAlignment="0" applyProtection="0"/>
    <xf numFmtId="0" fontId="20" fillId="31" borderId="1" applyNumberFormat="0" applyBorder="0" applyAlignment="0" applyProtection="0"/>
    <xf numFmtId="0" fontId="20" fillId="31" borderId="1" applyNumberFormat="0" applyBorder="0" applyAlignment="0" applyProtection="0"/>
    <xf numFmtId="0" fontId="6" fillId="27" borderId="1"/>
    <xf numFmtId="0" fontId="29" fillId="27" borderId="1"/>
    <xf numFmtId="0" fontId="6" fillId="27" borderId="1"/>
    <xf numFmtId="0" fontId="6" fillId="27" borderId="1"/>
    <xf numFmtId="0" fontId="6" fillId="27" borderId="1"/>
    <xf numFmtId="0" fontId="13" fillId="27" borderId="1"/>
    <xf numFmtId="0" fontId="6" fillId="27" borderId="1"/>
    <xf numFmtId="0" fontId="6" fillId="27" borderId="1"/>
    <xf numFmtId="0" fontId="6" fillId="27" borderId="1"/>
    <xf numFmtId="0" fontId="6" fillId="27" borderId="1"/>
    <xf numFmtId="0" fontId="6" fillId="27" borderId="1"/>
    <xf numFmtId="0" fontId="6" fillId="27" borderId="1"/>
    <xf numFmtId="0" fontId="6" fillId="27" borderId="1"/>
    <xf numFmtId="0" fontId="6" fillId="27" borderId="1"/>
    <xf numFmtId="0" fontId="13" fillId="27" borderId="1"/>
    <xf numFmtId="0" fontId="13" fillId="27" borderId="1"/>
    <xf numFmtId="0" fontId="13" fillId="27" borderId="1"/>
    <xf numFmtId="0" fontId="13" fillId="27" borderId="1"/>
    <xf numFmtId="0" fontId="29" fillId="27" borderId="1"/>
    <xf numFmtId="0" fontId="29" fillId="27" borderId="1"/>
    <xf numFmtId="0" fontId="13" fillId="27" borderId="1"/>
    <xf numFmtId="0" fontId="42" fillId="27" borderId="1"/>
    <xf numFmtId="0" fontId="13" fillId="27" borderId="1"/>
    <xf numFmtId="0" fontId="13" fillId="27" borderId="1"/>
    <xf numFmtId="0" fontId="6" fillId="27" borderId="1"/>
    <xf numFmtId="0" fontId="13" fillId="27" borderId="1"/>
    <xf numFmtId="0" fontId="29" fillId="27" borderId="1"/>
    <xf numFmtId="0" fontId="6" fillId="27" borderId="1"/>
    <xf numFmtId="0" fontId="43" fillId="27" borderId="1"/>
    <xf numFmtId="0" fontId="6" fillId="27" borderId="1"/>
    <xf numFmtId="0" fontId="6" fillId="27" borderId="1"/>
    <xf numFmtId="0" fontId="6" fillId="27" borderId="1"/>
    <xf numFmtId="0" fontId="6" fillId="27" borderId="1"/>
    <xf numFmtId="0" fontId="6" fillId="27" borderId="1"/>
    <xf numFmtId="0" fontId="6" fillId="27" borderId="1"/>
    <xf numFmtId="0" fontId="6" fillId="27" borderId="1"/>
    <xf numFmtId="0" fontId="6" fillId="27" borderId="1"/>
    <xf numFmtId="0" fontId="13" fillId="80" borderId="42" applyNumberFormat="0" applyAlignment="0" applyProtection="0"/>
    <xf numFmtId="0" fontId="13" fillId="80" borderId="42" applyNumberFormat="0" applyAlignment="0" applyProtection="0"/>
    <xf numFmtId="0" fontId="6" fillId="35" borderId="36" applyNumberFormat="0" applyFont="0" applyAlignment="0" applyProtection="0"/>
    <xf numFmtId="0" fontId="6" fillId="35" borderId="36" applyNumberFormat="0" applyFont="0" applyAlignment="0" applyProtection="0"/>
    <xf numFmtId="0" fontId="22" fillId="33" borderId="33" applyNumberFormat="0" applyAlignment="0" applyProtection="0"/>
    <xf numFmtId="0" fontId="22" fillId="33" borderId="33" applyNumberFormat="0" applyAlignment="0" applyProtection="0"/>
    <xf numFmtId="9" fontId="29" fillId="27" borderId="1" applyFont="0" applyFill="0" applyBorder="0" applyAlignment="0" applyProtection="0"/>
    <xf numFmtId="9" fontId="13" fillId="27" borderId="1" applyFill="0" applyBorder="0" applyAlignment="0" applyProtection="0"/>
    <xf numFmtId="9" fontId="13" fillId="27" borderId="1" applyFill="0" applyBorder="0" applyAlignment="0" applyProtection="0"/>
    <xf numFmtId="9" fontId="13" fillId="27" borderId="1" applyFill="0" applyBorder="0" applyAlignment="0" applyProtection="0"/>
    <xf numFmtId="9" fontId="13" fillId="27" borderId="1" applyFill="0" applyBorder="0" applyAlignment="0" applyProtection="0"/>
    <xf numFmtId="9" fontId="13" fillId="27" borderId="1" applyFill="0" applyBorder="0" applyAlignment="0" applyProtection="0"/>
    <xf numFmtId="9" fontId="13" fillId="27" borderId="1" applyFill="0" applyBorder="0" applyAlignment="0" applyProtection="0"/>
    <xf numFmtId="9" fontId="29" fillId="27" borderId="1" applyFill="0" applyBorder="0" applyAlignment="0" applyProtection="0"/>
    <xf numFmtId="9" fontId="29" fillId="27" borderId="1" applyFill="0" applyBorder="0" applyAlignment="0" applyProtection="0"/>
    <xf numFmtId="9" fontId="13" fillId="27" borderId="1" applyFill="0" applyBorder="0" applyAlignment="0" applyProtection="0"/>
    <xf numFmtId="9" fontId="13" fillId="27" borderId="1" applyFill="0" applyBorder="0" applyAlignment="0" applyProtection="0"/>
    <xf numFmtId="9" fontId="13" fillId="27" borderId="1" applyFill="0" applyBorder="0" applyAlignment="0" applyProtection="0"/>
    <xf numFmtId="9" fontId="29" fillId="27" borderId="1" applyFont="0" applyFill="0" applyBorder="0" applyAlignment="0" applyProtection="0"/>
    <xf numFmtId="9" fontId="42" fillId="27" borderId="1" applyBorder="0" applyProtection="0"/>
    <xf numFmtId="9" fontId="29" fillId="27" borderId="1" applyFont="0" applyFill="0" applyBorder="0" applyAlignment="0" applyProtection="0"/>
    <xf numFmtId="0" fontId="44" fillId="73" borderId="43" applyNumberFormat="0" applyAlignment="0" applyProtection="0"/>
    <xf numFmtId="174" fontId="29" fillId="27" borderId="1" applyFont="0" applyFill="0" applyBorder="0" applyAlignment="0" applyProtection="0"/>
    <xf numFmtId="175" fontId="13" fillId="27" borderId="1" applyFill="0" applyBorder="0" applyAlignment="0" applyProtection="0"/>
    <xf numFmtId="176" fontId="13" fillId="27" borderId="1" applyFill="0" applyBorder="0" applyAlignment="0" applyProtection="0"/>
    <xf numFmtId="176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5" fontId="13" fillId="27" borderId="1" applyFill="0" applyBorder="0" applyAlignment="0" applyProtection="0"/>
    <xf numFmtId="175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5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5" fontId="13" fillId="27" borderId="1" applyFill="0" applyBorder="0" applyAlignment="0" applyProtection="0"/>
    <xf numFmtId="175" fontId="13" fillId="27" borderId="1" applyFill="0" applyBorder="0" applyAlignment="0" applyProtection="0"/>
    <xf numFmtId="175" fontId="13" fillId="27" borderId="1" applyFill="0" applyBorder="0" applyAlignment="0" applyProtection="0"/>
    <xf numFmtId="175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5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5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7" fontId="13" fillId="27" borderId="1" applyFill="0" applyBorder="0" applyAlignment="0" applyProtection="0"/>
    <xf numFmtId="175" fontId="13" fillId="27" borderId="1" applyFill="0" applyBorder="0" applyAlignment="0" applyProtection="0"/>
    <xf numFmtId="175" fontId="13" fillId="27" borderId="1" applyFill="0" applyBorder="0" applyAlignment="0" applyProtection="0"/>
    <xf numFmtId="175" fontId="13" fillId="27" borderId="1" applyFill="0" applyBorder="0" applyAlignment="0" applyProtection="0"/>
    <xf numFmtId="175" fontId="13" fillId="27" borderId="1" applyFill="0" applyBorder="0" applyAlignment="0" applyProtection="0"/>
    <xf numFmtId="9" fontId="42" fillId="27" borderId="1" applyBorder="0" applyProtection="0"/>
    <xf numFmtId="173" fontId="13" fillId="27" borderId="1"/>
    <xf numFmtId="0" fontId="45" fillId="27" borderId="1" applyNumberFormat="0" applyFill="0" applyBorder="0" applyAlignment="0" applyProtection="0"/>
    <xf numFmtId="0" fontId="46" fillId="27" borderId="1" applyNumberFormat="0" applyFill="0" applyBorder="0" applyAlignment="0" applyProtection="0"/>
    <xf numFmtId="0" fontId="14" fillId="27" borderId="1" applyNumberFormat="0" applyFill="0" applyBorder="0" applyAlignment="0" applyProtection="0"/>
    <xf numFmtId="0" fontId="14" fillId="27" borderId="1" applyNumberFormat="0" applyFill="0" applyBorder="0" applyAlignment="0" applyProtection="0"/>
    <xf numFmtId="0" fontId="47" fillId="27" borderId="1" applyNumberFormat="0" applyFill="0" applyBorder="0" applyAlignment="0" applyProtection="0"/>
    <xf numFmtId="0" fontId="47" fillId="27" borderId="1" applyNumberFormat="0" applyFill="0" applyBorder="0" applyAlignment="0" applyProtection="0"/>
    <xf numFmtId="0" fontId="47" fillId="27" borderId="1" applyNumberFormat="0" applyFill="0" applyBorder="0" applyAlignment="0" applyProtection="0"/>
    <xf numFmtId="0" fontId="47" fillId="27" borderId="1" applyNumberFormat="0" applyFill="0" applyBorder="0" applyAlignment="0" applyProtection="0"/>
    <xf numFmtId="0" fontId="47" fillId="27" borderId="1" applyNumberFormat="0" applyFill="0" applyBorder="0" applyAlignment="0" applyProtection="0"/>
    <xf numFmtId="0" fontId="47" fillId="27" borderId="1" applyNumberFormat="0" applyFill="0" applyBorder="0" applyAlignment="0" applyProtection="0"/>
    <xf numFmtId="0" fontId="48" fillId="27" borderId="1" applyNumberFormat="0" applyFill="0" applyBorder="0" applyAlignment="0" applyProtection="0"/>
    <xf numFmtId="0" fontId="47" fillId="27" borderId="1" applyNumberFormat="0" applyFill="0" applyBorder="0" applyAlignment="0" applyProtection="0"/>
    <xf numFmtId="0" fontId="47" fillId="27" borderId="1" applyNumberFormat="0" applyFill="0" applyBorder="0" applyAlignment="0" applyProtection="0"/>
    <xf numFmtId="0" fontId="47" fillId="27" borderId="1" applyNumberFormat="0" applyFill="0" applyBorder="0" applyAlignment="0" applyProtection="0"/>
    <xf numFmtId="0" fontId="47" fillId="27" borderId="1" applyNumberFormat="0" applyFill="0" applyBorder="0" applyAlignment="0" applyProtection="0"/>
    <xf numFmtId="0" fontId="47" fillId="27" borderId="1" applyNumberFormat="0" applyFill="0" applyBorder="0" applyAlignment="0" applyProtection="0"/>
    <xf numFmtId="0" fontId="47" fillId="27" borderId="1" applyNumberFormat="0" applyFill="0" applyBorder="0" applyAlignment="0" applyProtection="0"/>
    <xf numFmtId="0" fontId="47" fillId="27" borderId="1" applyNumberFormat="0" applyFill="0" applyBorder="0" applyAlignment="0" applyProtection="0"/>
    <xf numFmtId="0" fontId="47" fillId="27" borderId="1" applyNumberFormat="0" applyFill="0" applyBorder="0" applyAlignment="0" applyProtection="0"/>
    <xf numFmtId="0" fontId="49" fillId="27" borderId="44" applyNumberFormat="0" applyFill="0" applyAlignment="0" applyProtection="0"/>
    <xf numFmtId="0" fontId="47" fillId="27" borderId="1" applyNumberFormat="0" applyFill="0" applyBorder="0" applyAlignment="0" applyProtection="0"/>
    <xf numFmtId="0" fontId="47" fillId="27" borderId="1" applyNumberFormat="0" applyFill="0" applyBorder="0" applyAlignment="0" applyProtection="0"/>
    <xf numFmtId="0" fontId="49" fillId="27" borderId="44" applyNumberFormat="0" applyFill="0" applyAlignment="0" applyProtection="0"/>
    <xf numFmtId="0" fontId="49" fillId="27" borderId="44" applyNumberFormat="0" applyFill="0" applyAlignment="0" applyProtection="0"/>
    <xf numFmtId="0" fontId="50" fillId="27" borderId="44" applyNumberFormat="0" applyFill="0" applyAlignment="0" applyProtection="0"/>
    <xf numFmtId="0" fontId="51" fillId="27" borderId="45" applyNumberFormat="0" applyFill="0" applyAlignment="0" applyProtection="0"/>
    <xf numFmtId="0" fontId="52" fillId="27" borderId="46" applyNumberFormat="0" applyFill="0" applyAlignment="0" applyProtection="0"/>
    <xf numFmtId="0" fontId="52" fillId="27" borderId="1" applyNumberFormat="0" applyFill="0" applyBorder="0" applyAlignment="0" applyProtection="0"/>
    <xf numFmtId="0" fontId="48" fillId="27" borderId="1" applyNumberFormat="0" applyFill="0" applyBorder="0" applyAlignment="0" applyProtection="0"/>
    <xf numFmtId="0" fontId="53" fillId="27" borderId="1" applyNumberFormat="0" applyFill="0" applyBorder="0" applyAlignment="0" applyProtection="0"/>
    <xf numFmtId="0" fontId="47" fillId="27" borderId="1" applyNumberFormat="0" applyFill="0" applyBorder="0" applyAlignment="0" applyProtection="0"/>
    <xf numFmtId="0" fontId="48" fillId="27" borderId="1" applyNumberFormat="0" applyFill="0" applyBorder="0" applyAlignment="0" applyProtection="0"/>
    <xf numFmtId="0" fontId="53" fillId="27" borderId="1" applyNumberFormat="0" applyFill="0" applyBorder="0" applyAlignment="0" applyProtection="0"/>
    <xf numFmtId="0" fontId="54" fillId="27" borderId="47" applyNumberFormat="0" applyFill="0" applyAlignment="0" applyProtection="0"/>
    <xf numFmtId="175" fontId="13" fillId="27" borderId="1" applyFill="0" applyBorder="0" applyAlignment="0" applyProtection="0"/>
    <xf numFmtId="178" fontId="13" fillId="27" borderId="1" applyFill="0" applyBorder="0" applyAlignment="0" applyProtection="0"/>
    <xf numFmtId="168" fontId="6" fillId="27" borderId="1" applyFont="0" applyFill="0" applyBorder="0" applyAlignment="0" applyProtection="0"/>
    <xf numFmtId="43" fontId="6" fillId="27" borderId="1" applyFont="0" applyFill="0" applyBorder="0" applyAlignment="0" applyProtection="0"/>
    <xf numFmtId="167" fontId="6" fillId="27" borderId="1" applyFont="0" applyFill="0" applyBorder="0" applyAlignment="0" applyProtection="0"/>
    <xf numFmtId="179" fontId="13" fillId="27" borderId="1" applyFill="0" applyBorder="0" applyAlignment="0" applyProtection="0"/>
    <xf numFmtId="176" fontId="13" fillId="27" borderId="1" applyFill="0" applyBorder="0" applyAlignment="0" applyProtection="0"/>
    <xf numFmtId="43" fontId="6" fillId="27" borderId="1" applyFont="0" applyFill="0" applyBorder="0" applyAlignment="0" applyProtection="0"/>
    <xf numFmtId="0" fontId="26" fillId="27" borderId="1" applyNumberFormat="0" applyFill="0" applyBorder="0" applyAlignment="0" applyProtection="0"/>
    <xf numFmtId="0" fontId="26" fillId="27" borderId="1" applyNumberForma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27" borderId="1"/>
    <xf numFmtId="0" fontId="21" fillId="32" borderId="32" applyNumberFormat="0" applyAlignment="0" applyProtection="0"/>
    <xf numFmtId="0" fontId="22" fillId="33" borderId="33" applyNumberFormat="0" applyAlignment="0" applyProtection="0"/>
    <xf numFmtId="0" fontId="23" fillId="33" borderId="32" applyNumberFormat="0" applyAlignment="0" applyProtection="0"/>
    <xf numFmtId="0" fontId="25" fillId="34" borderId="35" applyNumberFormat="0" applyAlignment="0" applyProtection="0"/>
    <xf numFmtId="0" fontId="6" fillId="35" borderId="36" applyNumberFormat="0" applyFont="0" applyAlignment="0" applyProtection="0"/>
    <xf numFmtId="0" fontId="6" fillId="27" borderId="1"/>
    <xf numFmtId="0" fontId="14" fillId="27" borderId="1" applyNumberFormat="0" applyFill="0" applyBorder="0" applyAlignment="0" applyProtection="0"/>
    <xf numFmtId="0" fontId="15" fillId="27" borderId="29" applyNumberFormat="0" applyFill="0" applyAlignment="0" applyProtection="0"/>
    <xf numFmtId="0" fontId="16" fillId="27" borderId="30" applyNumberFormat="0" applyFill="0" applyAlignment="0" applyProtection="0"/>
    <xf numFmtId="0" fontId="17" fillId="27" borderId="31" applyNumberFormat="0" applyFill="0" applyAlignment="0" applyProtection="0"/>
    <xf numFmtId="0" fontId="17" fillId="27" borderId="1" applyNumberFormat="0" applyFill="0" applyBorder="0" applyAlignment="0" applyProtection="0"/>
    <xf numFmtId="0" fontId="18" fillId="29" borderId="1" applyNumberFormat="0" applyBorder="0" applyAlignment="0" applyProtection="0"/>
    <xf numFmtId="0" fontId="19" fillId="30" borderId="1" applyNumberFormat="0" applyBorder="0" applyAlignment="0" applyProtection="0"/>
    <xf numFmtId="0" fontId="20" fillId="31" borderId="1" applyNumberFormat="0" applyBorder="0" applyAlignment="0" applyProtection="0"/>
    <xf numFmtId="0" fontId="24" fillId="27" borderId="34" applyNumberFormat="0" applyFill="0" applyAlignment="0" applyProtection="0"/>
    <xf numFmtId="0" fontId="26" fillId="27" borderId="1" applyNumberFormat="0" applyFill="0" applyBorder="0" applyAlignment="0" applyProtection="0"/>
    <xf numFmtId="0" fontId="27" fillId="27" borderId="1" applyNumberFormat="0" applyFill="0" applyBorder="0" applyAlignment="0" applyProtection="0"/>
    <xf numFmtId="0" fontId="56" fillId="27" borderId="81" applyNumberFormat="0" applyFill="0" applyAlignment="0" applyProtection="0"/>
    <xf numFmtId="0" fontId="28" fillId="36" borderId="1" applyNumberFormat="0" applyBorder="0" applyAlignment="0" applyProtection="0"/>
    <xf numFmtId="0" fontId="6" fillId="37" borderId="1" applyNumberFormat="0" applyBorder="0" applyAlignment="0" applyProtection="0"/>
    <xf numFmtId="0" fontId="6" fillId="38" borderId="1" applyNumberFormat="0" applyBorder="0" applyAlignment="0" applyProtection="0"/>
    <xf numFmtId="0" fontId="28" fillId="39" borderId="1" applyNumberFormat="0" applyBorder="0" applyAlignment="0" applyProtection="0"/>
    <xf numFmtId="0" fontId="28" fillId="40" borderId="1" applyNumberFormat="0" applyBorder="0" applyAlignment="0" applyProtection="0"/>
    <xf numFmtId="0" fontId="6" fillId="41" borderId="1" applyNumberFormat="0" applyBorder="0" applyAlignment="0" applyProtection="0"/>
    <xf numFmtId="0" fontId="6" fillId="42" borderId="1" applyNumberFormat="0" applyBorder="0" applyAlignment="0" applyProtection="0"/>
    <xf numFmtId="0" fontId="28" fillId="43" borderId="1" applyNumberFormat="0" applyBorder="0" applyAlignment="0" applyProtection="0"/>
    <xf numFmtId="0" fontId="28" fillId="44" borderId="1" applyNumberFormat="0" applyBorder="0" applyAlignment="0" applyProtection="0"/>
    <xf numFmtId="0" fontId="6" fillId="45" borderId="1" applyNumberFormat="0" applyBorder="0" applyAlignment="0" applyProtection="0"/>
    <xf numFmtId="0" fontId="6" fillId="46" borderId="1" applyNumberFormat="0" applyBorder="0" applyAlignment="0" applyProtection="0"/>
    <xf numFmtId="0" fontId="28" fillId="47" borderId="1" applyNumberFormat="0" applyBorder="0" applyAlignment="0" applyProtection="0"/>
    <xf numFmtId="0" fontId="28" fillId="48" borderId="1" applyNumberFormat="0" applyBorder="0" applyAlignment="0" applyProtection="0"/>
    <xf numFmtId="0" fontId="6" fillId="49" borderId="1" applyNumberFormat="0" applyBorder="0" applyAlignment="0" applyProtection="0"/>
    <xf numFmtId="0" fontId="6" fillId="50" borderId="1" applyNumberFormat="0" applyBorder="0" applyAlignment="0" applyProtection="0"/>
    <xf numFmtId="0" fontId="28" fillId="51" borderId="1" applyNumberFormat="0" applyBorder="0" applyAlignment="0" applyProtection="0"/>
    <xf numFmtId="0" fontId="28" fillId="52" borderId="1" applyNumberFormat="0" applyBorder="0" applyAlignment="0" applyProtection="0"/>
    <xf numFmtId="0" fontId="6" fillId="53" borderId="1" applyNumberFormat="0" applyBorder="0" applyAlignment="0" applyProtection="0"/>
    <xf numFmtId="0" fontId="6" fillId="54" borderId="1" applyNumberFormat="0" applyBorder="0" applyAlignment="0" applyProtection="0"/>
    <xf numFmtId="0" fontId="28" fillId="55" borderId="1" applyNumberFormat="0" applyBorder="0" applyAlignment="0" applyProtection="0"/>
    <xf numFmtId="0" fontId="28" fillId="56" borderId="1" applyNumberFormat="0" applyBorder="0" applyAlignment="0" applyProtection="0"/>
    <xf numFmtId="0" fontId="6" fillId="57" borderId="1" applyNumberFormat="0" applyBorder="0" applyAlignment="0" applyProtection="0"/>
    <xf numFmtId="0" fontId="6" fillId="58" borderId="1" applyNumberFormat="0" applyBorder="0" applyAlignment="0" applyProtection="0"/>
    <xf numFmtId="0" fontId="28" fillId="59" borderId="1" applyNumberFormat="0" applyBorder="0" applyAlignment="0" applyProtection="0"/>
    <xf numFmtId="0" fontId="6" fillId="27" borderId="1"/>
    <xf numFmtId="0" fontId="6" fillId="27" borderId="1"/>
  </cellStyleXfs>
  <cellXfs count="706">
    <xf numFmtId="0" fontId="0" fillId="0" borderId="0" xfId="0"/>
    <xf numFmtId="0" fontId="1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wrapText="1"/>
    </xf>
    <xf numFmtId="4" fontId="3" fillId="7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1" fillId="84" borderId="0" xfId="0" applyFont="1" applyFill="1" applyAlignment="1">
      <alignment wrapText="1"/>
    </xf>
    <xf numFmtId="4" fontId="1" fillId="0" borderId="0" xfId="0" applyNumberFormat="1" applyFont="1" applyAlignment="1">
      <alignment wrapText="1"/>
    </xf>
    <xf numFmtId="4" fontId="3" fillId="0" borderId="2" xfId="0" applyNumberFormat="1" applyFont="1" applyBorder="1" applyAlignment="1">
      <alignment horizontal="center" vertical="center" wrapText="1"/>
    </xf>
    <xf numFmtId="0" fontId="1" fillId="82" borderId="0" xfId="0" applyFont="1" applyFill="1" applyAlignment="1">
      <alignment wrapText="1"/>
    </xf>
    <xf numFmtId="0" fontId="1" fillId="83" borderId="0" xfId="0" applyFont="1" applyFill="1" applyAlignment="1">
      <alignment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left" vertical="center" wrapText="1"/>
    </xf>
    <xf numFmtId="4" fontId="3" fillId="0" borderId="64" xfId="0" applyNumberFormat="1" applyFont="1" applyBorder="1" applyAlignment="1">
      <alignment horizontal="left" vertical="center" wrapText="1"/>
    </xf>
    <xf numFmtId="4" fontId="3" fillId="0" borderId="51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4" fontId="3" fillId="27" borderId="2" xfId="0" applyNumberFormat="1" applyFont="1" applyFill="1" applyBorder="1" applyAlignment="1">
      <alignment horizontal="right" vertical="center" wrapText="1"/>
    </xf>
    <xf numFmtId="0" fontId="3" fillId="27" borderId="2" xfId="0" applyFont="1" applyFill="1" applyBorder="1" applyAlignment="1">
      <alignment horizontal="left" vertical="center" wrapText="1"/>
    </xf>
    <xf numFmtId="0" fontId="3" fillId="27" borderId="2" xfId="0" applyFont="1" applyFill="1" applyBorder="1" applyAlignment="1">
      <alignment horizontal="center" vertical="center" wrapText="1"/>
    </xf>
    <xf numFmtId="0" fontId="0" fillId="27" borderId="1" xfId="343" applyFont="1"/>
    <xf numFmtId="0" fontId="0" fillId="89" borderId="1" xfId="343" applyFont="1" applyFill="1"/>
    <xf numFmtId="0" fontId="2" fillId="89" borderId="2" xfId="343" applyFont="1" applyFill="1" applyBorder="1" applyAlignment="1">
      <alignment horizontal="left" vertical="center" wrapText="1"/>
    </xf>
    <xf numFmtId="4" fontId="2" fillId="89" borderId="2" xfId="343" applyNumberFormat="1" applyFont="1" applyFill="1" applyBorder="1" applyAlignment="1">
      <alignment horizontal="right" vertical="center" wrapText="1"/>
    </xf>
    <xf numFmtId="0" fontId="3" fillId="27" borderId="2" xfId="343" applyFont="1" applyBorder="1" applyAlignment="1">
      <alignment horizontal="left" vertical="center" wrapText="1"/>
    </xf>
    <xf numFmtId="0" fontId="3" fillId="27" borderId="2" xfId="343" applyFont="1" applyBorder="1" applyAlignment="1">
      <alignment horizontal="center" vertical="center" wrapText="1"/>
    </xf>
    <xf numFmtId="4" fontId="3" fillId="27" borderId="2" xfId="343" applyNumberFormat="1" applyFont="1" applyBorder="1" applyAlignment="1">
      <alignment horizontal="right" vertical="center" wrapText="1"/>
    </xf>
    <xf numFmtId="0" fontId="2" fillId="89" borderId="2" xfId="343" applyFont="1" applyFill="1" applyBorder="1" applyAlignment="1" applyProtection="1">
      <alignment horizontal="left" vertical="center" wrapText="1"/>
      <protection locked="0"/>
    </xf>
    <xf numFmtId="4" fontId="3" fillId="89" borderId="2" xfId="343" applyNumberFormat="1" applyFont="1" applyFill="1" applyBorder="1" applyAlignment="1">
      <alignment horizontal="right" vertical="center" wrapText="1"/>
    </xf>
    <xf numFmtId="0" fontId="2" fillId="27" borderId="2" xfId="343" applyFont="1" applyBorder="1" applyAlignment="1">
      <alignment horizontal="left" vertical="center" wrapText="1"/>
    </xf>
    <xf numFmtId="0" fontId="2" fillId="27" borderId="2" xfId="343" applyFont="1" applyBorder="1" applyAlignment="1" applyProtection="1">
      <alignment horizontal="left" vertical="center" wrapText="1"/>
      <protection locked="0"/>
    </xf>
    <xf numFmtId="0" fontId="3" fillId="27" borderId="10" xfId="343" applyFont="1" applyBorder="1" applyAlignment="1">
      <alignment horizontal="left" vertical="center" wrapText="1"/>
    </xf>
    <xf numFmtId="0" fontId="2" fillId="3" borderId="2" xfId="343" applyFont="1" applyFill="1" applyBorder="1" applyAlignment="1">
      <alignment horizontal="center" vertical="center" wrapText="1"/>
    </xf>
    <xf numFmtId="4" fontId="0" fillId="27" borderId="1" xfId="343" applyNumberFormat="1" applyFont="1"/>
    <xf numFmtId="0" fontId="4" fillId="27" borderId="2" xfId="343" applyFont="1" applyBorder="1" applyAlignment="1">
      <alignment horizontal="center" vertical="center" wrapText="1"/>
    </xf>
    <xf numFmtId="0" fontId="4" fillId="27" borderId="2" xfId="343" applyFont="1" applyBorder="1" applyAlignment="1">
      <alignment horizontal="left" vertical="center" wrapText="1"/>
    </xf>
    <xf numFmtId="0" fontId="2" fillId="90" borderId="2" xfId="343" applyFont="1" applyFill="1" applyBorder="1" applyAlignment="1">
      <alignment horizontal="left" vertical="center" wrapText="1"/>
    </xf>
    <xf numFmtId="0" fontId="2" fillId="90" borderId="2" xfId="343" applyFont="1" applyFill="1" applyBorder="1" applyAlignment="1" applyProtection="1">
      <alignment horizontal="left" vertical="center" wrapText="1"/>
      <protection locked="0"/>
    </xf>
    <xf numFmtId="4" fontId="3" fillId="90" borderId="2" xfId="343" applyNumberFormat="1" applyFont="1" applyFill="1" applyBorder="1" applyAlignment="1">
      <alignment horizontal="right" vertical="center" wrapText="1"/>
    </xf>
    <xf numFmtId="0" fontId="0" fillId="90" borderId="1" xfId="343" applyFont="1" applyFill="1"/>
    <xf numFmtId="4" fontId="2" fillId="90" borderId="2" xfId="343" applyNumberFormat="1" applyFont="1" applyFill="1" applyBorder="1" applyAlignment="1">
      <alignment horizontal="right" vertical="center" wrapText="1"/>
    </xf>
    <xf numFmtId="0" fontId="4" fillId="27" borderId="10" xfId="343" applyFont="1" applyBorder="1" applyAlignment="1">
      <alignment horizontal="left" vertical="center" wrapText="1"/>
    </xf>
    <xf numFmtId="4" fontId="3" fillId="0" borderId="2" xfId="343" applyNumberFormat="1" applyFont="1" applyFill="1" applyBorder="1" applyAlignment="1">
      <alignment horizontal="right" vertical="center" wrapText="1"/>
    </xf>
    <xf numFmtId="0" fontId="0" fillId="0" borderId="1" xfId="343" applyFont="1" applyFill="1"/>
    <xf numFmtId="0" fontId="3" fillId="0" borderId="2" xfId="343" applyFont="1" applyFill="1" applyBorder="1" applyAlignment="1">
      <alignment horizontal="left" vertical="center" wrapText="1"/>
    </xf>
    <xf numFmtId="0" fontId="3" fillId="0" borderId="2" xfId="343" applyFont="1" applyFill="1" applyBorder="1" applyAlignment="1">
      <alignment horizontal="center" vertical="center" wrapText="1"/>
    </xf>
    <xf numFmtId="4" fontId="3" fillId="27" borderId="2" xfId="343" applyNumberFormat="1" applyFont="1" applyBorder="1" applyAlignment="1">
      <alignment horizontal="left" vertical="center" wrapText="1"/>
    </xf>
    <xf numFmtId="0" fontId="4" fillId="0" borderId="2" xfId="343" applyFont="1" applyFill="1" applyBorder="1" applyAlignment="1">
      <alignment horizontal="center" vertical="center" wrapText="1"/>
    </xf>
    <xf numFmtId="0" fontId="4" fillId="0" borderId="2" xfId="343" applyFont="1" applyFill="1" applyBorder="1" applyAlignment="1">
      <alignment horizontal="left" vertical="center" wrapText="1"/>
    </xf>
    <xf numFmtId="0" fontId="3" fillId="27" borderId="4" xfId="343" applyFont="1" applyBorder="1" applyAlignment="1">
      <alignment horizontal="center" vertical="center" wrapText="1"/>
    </xf>
    <xf numFmtId="0" fontId="4" fillId="27" borderId="4" xfId="343" applyFont="1" applyBorder="1" applyAlignment="1">
      <alignment horizontal="left" vertical="center" wrapText="1"/>
    </xf>
    <xf numFmtId="4" fontId="3" fillId="27" borderId="4" xfId="343" applyNumberFormat="1" applyFont="1" applyBorder="1" applyAlignment="1">
      <alignment horizontal="right" vertical="center" wrapText="1"/>
    </xf>
    <xf numFmtId="4" fontId="2" fillId="27" borderId="51" xfId="343" applyNumberFormat="1" applyFont="1" applyBorder="1" applyAlignment="1">
      <alignment vertical="center" wrapText="1"/>
    </xf>
    <xf numFmtId="0" fontId="3" fillId="27" borderId="4" xfId="343" applyFont="1" applyBorder="1" applyAlignment="1">
      <alignment horizontal="left" vertical="center" wrapText="1"/>
    </xf>
    <xf numFmtId="0" fontId="0" fillId="27" borderId="1" xfId="343" quotePrefix="1" applyFont="1"/>
    <xf numFmtId="0" fontId="2" fillId="90" borderId="2" xfId="0" applyFont="1" applyFill="1" applyBorder="1" applyAlignment="1">
      <alignment horizontal="left" vertical="center" wrapText="1"/>
    </xf>
    <xf numFmtId="4" fontId="2" fillId="90" borderId="2" xfId="0" applyNumberFormat="1" applyFont="1" applyFill="1" applyBorder="1" applyAlignment="1">
      <alignment horizontal="right" vertical="center" wrapText="1"/>
    </xf>
    <xf numFmtId="0" fontId="1" fillId="90" borderId="0" xfId="0" applyFont="1" applyFill="1" applyAlignment="1">
      <alignment wrapText="1"/>
    </xf>
    <xf numFmtId="0" fontId="2" fillId="27" borderId="10" xfId="343" applyFont="1" applyBorder="1" applyAlignment="1">
      <alignment horizontal="left" vertical="center" wrapText="1"/>
    </xf>
    <xf numFmtId="0" fontId="2" fillId="89" borderId="10" xfId="343" applyFont="1" applyFill="1" applyBorder="1" applyAlignment="1">
      <alignment horizontal="left" vertical="center" wrapText="1"/>
    </xf>
    <xf numFmtId="0" fontId="2" fillId="90" borderId="10" xfId="343" applyFont="1" applyFill="1" applyBorder="1" applyAlignment="1">
      <alignment horizontal="left" vertical="center" wrapText="1"/>
    </xf>
    <xf numFmtId="0" fontId="2" fillId="27" borderId="10" xfId="343" applyFont="1" applyBorder="1" applyAlignment="1">
      <alignment vertical="center" wrapText="1"/>
    </xf>
    <xf numFmtId="0" fontId="2" fillId="90" borderId="10" xfId="343" applyFont="1" applyFill="1" applyBorder="1" applyAlignment="1">
      <alignment vertical="center" wrapText="1"/>
    </xf>
    <xf numFmtId="0" fontId="1" fillId="0" borderId="0" xfId="0" applyFont="1" applyAlignment="1">
      <alignment horizontal="right" wrapText="1"/>
    </xf>
    <xf numFmtId="4" fontId="1" fillId="84" borderId="0" xfId="0" applyNumberFormat="1" applyFont="1" applyFill="1" applyAlignment="1">
      <alignment horizontal="right" vertical="center" wrapText="1"/>
    </xf>
    <xf numFmtId="0" fontId="1" fillId="90" borderId="0" xfId="0" applyFont="1" applyFill="1" applyAlignment="1">
      <alignment horizontal="right" wrapText="1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0" fillId="27" borderId="1" xfId="343" applyFont="1" applyAlignment="1">
      <alignment horizontal="right" vertical="center"/>
    </xf>
    <xf numFmtId="10" fontId="1" fillId="0" borderId="0" xfId="0" applyNumberFormat="1" applyFont="1" applyAlignment="1">
      <alignment horizontal="right" vertical="center" wrapText="1"/>
    </xf>
    <xf numFmtId="0" fontId="0" fillId="89" borderId="1" xfId="343" applyFont="1" applyFill="1" applyAlignment="1">
      <alignment horizontal="right" vertical="center"/>
    </xf>
    <xf numFmtId="4" fontId="0" fillId="27" borderId="1" xfId="343" applyNumberFormat="1" applyFont="1" applyAlignment="1">
      <alignment horizontal="right" vertical="center"/>
    </xf>
    <xf numFmtId="4" fontId="0" fillId="0" borderId="1" xfId="343" applyNumberFormat="1" applyFont="1" applyFill="1" applyAlignment="1">
      <alignment horizontal="right" vertical="center"/>
    </xf>
    <xf numFmtId="0" fontId="0" fillId="90" borderId="1" xfId="343" applyFont="1" applyFill="1" applyAlignment="1">
      <alignment horizontal="right" vertical="center"/>
    </xf>
    <xf numFmtId="0" fontId="0" fillId="0" borderId="1" xfId="343" applyFont="1" applyFill="1" applyAlignment="1">
      <alignment horizontal="right" vertical="center"/>
    </xf>
    <xf numFmtId="0" fontId="0" fillId="27" borderId="1" xfId="343" applyFont="1" applyAlignment="1">
      <alignment horizontal="center" vertical="center"/>
    </xf>
    <xf numFmtId="0" fontId="0" fillId="89" borderId="1" xfId="343" applyFont="1" applyFill="1" applyAlignment="1">
      <alignment horizontal="center" vertical="center"/>
    </xf>
    <xf numFmtId="4" fontId="0" fillId="27" borderId="1" xfId="343" applyNumberFormat="1" applyFont="1" applyAlignment="1">
      <alignment horizontal="center" vertical="center"/>
    </xf>
    <xf numFmtId="43" fontId="59" fillId="0" borderId="0" xfId="298" applyFont="1" applyAlignment="1">
      <alignment wrapText="1"/>
    </xf>
    <xf numFmtId="4" fontId="3" fillId="28" borderId="2" xfId="0" applyNumberFormat="1" applyFont="1" applyFill="1" applyBorder="1" applyAlignment="1">
      <alignment horizontal="left" vertical="center" wrapText="1"/>
    </xf>
    <xf numFmtId="4" fontId="3" fillId="28" borderId="2" xfId="0" applyNumberFormat="1" applyFont="1" applyFill="1" applyBorder="1" applyAlignment="1">
      <alignment horizontal="right" vertical="center" wrapText="1"/>
    </xf>
    <xf numFmtId="0" fontId="3" fillId="28" borderId="2" xfId="0" applyFont="1" applyFill="1" applyBorder="1" applyAlignment="1">
      <alignment horizontal="left" vertical="center" wrapText="1"/>
    </xf>
    <xf numFmtId="165" fontId="1" fillId="84" borderId="0" xfId="0" applyNumberFormat="1" applyFont="1" applyFill="1" applyAlignment="1">
      <alignment horizontal="right" vertical="center" wrapText="1"/>
    </xf>
    <xf numFmtId="4" fontId="59" fillId="84" borderId="89" xfId="0" applyNumberFormat="1" applyFont="1" applyFill="1" applyBorder="1" applyAlignment="1">
      <alignment horizontal="right" vertical="center" wrapText="1"/>
    </xf>
    <xf numFmtId="49" fontId="8" fillId="0" borderId="18" xfId="0" applyNumberFormat="1" applyFont="1" applyBorder="1" applyAlignment="1">
      <alignment horizontal="center" vertical="center"/>
    </xf>
    <xf numFmtId="0" fontId="61" fillId="0" borderId="0" xfId="0" applyFont="1" applyAlignment="1">
      <alignment vertical="center" wrapText="1"/>
    </xf>
    <xf numFmtId="0" fontId="55" fillId="0" borderId="0" xfId="0" applyFont="1" applyAlignment="1">
      <alignment wrapText="1"/>
    </xf>
    <xf numFmtId="0" fontId="1" fillId="84" borderId="0" xfId="0" applyFont="1" applyFill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84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83" borderId="0" xfId="0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83" borderId="0" xfId="0" applyNumberFormat="1" applyFont="1" applyFill="1" applyAlignment="1">
      <alignment horizontal="center" vertical="center" wrapText="1"/>
    </xf>
    <xf numFmtId="0" fontId="1" fillId="82" borderId="0" xfId="0" applyFont="1" applyFill="1" applyAlignment="1">
      <alignment horizontal="center" vertical="center" wrapText="1"/>
    </xf>
    <xf numFmtId="4" fontId="1" fillId="83" borderId="1" xfId="0" applyNumberFormat="1" applyFont="1" applyFill="1" applyBorder="1" applyAlignment="1">
      <alignment horizontal="center" vertical="center" wrapText="1"/>
    </xf>
    <xf numFmtId="4" fontId="1" fillId="82" borderId="0" xfId="0" applyNumberFormat="1" applyFont="1" applyFill="1" applyAlignment="1">
      <alignment horizontal="center" vertical="center" wrapText="1"/>
    </xf>
    <xf numFmtId="43" fontId="1" fillId="0" borderId="0" xfId="298" applyFont="1" applyFill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188" fontId="59" fillId="28" borderId="89" xfId="0" applyNumberFormat="1" applyFont="1" applyFill="1" applyBorder="1" applyAlignment="1">
      <alignment horizontal="center" vertical="center" wrapText="1"/>
    </xf>
    <xf numFmtId="43" fontId="1" fillId="90" borderId="0" xfId="298" applyFont="1" applyFill="1" applyAlignment="1">
      <alignment horizontal="center" vertical="center" wrapText="1"/>
    </xf>
    <xf numFmtId="0" fontId="1" fillId="90" borderId="0" xfId="0" applyFont="1" applyFill="1" applyAlignment="1">
      <alignment horizontal="center" vertical="center" wrapText="1"/>
    </xf>
    <xf numFmtId="43" fontId="1" fillId="0" borderId="0" xfId="298" applyFont="1" applyAlignment="1">
      <alignment horizontal="center" vertical="center" wrapText="1"/>
    </xf>
    <xf numFmtId="43" fontId="60" fillId="0" borderId="89" xfId="298" applyFont="1" applyBorder="1" applyAlignment="1">
      <alignment horizontal="center" vertical="center" wrapText="1"/>
    </xf>
    <xf numFmtId="43" fontId="59" fillId="0" borderId="0" xfId="0" applyNumberFormat="1" applyFont="1" applyAlignment="1">
      <alignment horizontal="center" vertical="center" wrapText="1"/>
    </xf>
    <xf numFmtId="10" fontId="1" fillId="0" borderId="0" xfId="297" applyNumberFormat="1" applyFont="1" applyAlignment="1">
      <alignment horizontal="center" vertical="center" wrapText="1"/>
    </xf>
    <xf numFmtId="0" fontId="3" fillId="28" borderId="2" xfId="0" applyFont="1" applyFill="1" applyBorder="1" applyAlignment="1">
      <alignment horizontal="center" vertical="center" wrapText="1"/>
    </xf>
    <xf numFmtId="4" fontId="4" fillId="28" borderId="2" xfId="0" applyNumberFormat="1" applyFont="1" applyFill="1" applyBorder="1" applyAlignment="1">
      <alignment horizontal="left" vertical="center" wrapText="1"/>
    </xf>
    <xf numFmtId="0" fontId="4" fillId="28" borderId="2" xfId="0" applyFont="1" applyFill="1" applyBorder="1" applyAlignment="1">
      <alignment horizontal="center" vertical="center" wrapText="1"/>
    </xf>
    <xf numFmtId="4" fontId="4" fillId="28" borderId="2" xfId="0" applyNumberFormat="1" applyFont="1" applyFill="1" applyBorder="1" applyAlignment="1">
      <alignment horizontal="right" vertical="center" wrapText="1"/>
    </xf>
    <xf numFmtId="0" fontId="4" fillId="28" borderId="2" xfId="0" applyFont="1" applyFill="1" applyBorder="1" applyAlignment="1">
      <alignment horizontal="left" vertical="center" wrapText="1"/>
    </xf>
    <xf numFmtId="0" fontId="1" fillId="28" borderId="2" xfId="343" applyFont="1" applyFill="1" applyBorder="1" applyAlignment="1">
      <alignment horizontal="left" vertical="center" wrapText="1"/>
    </xf>
    <xf numFmtId="0" fontId="3" fillId="28" borderId="2" xfId="343" applyFont="1" applyFill="1" applyBorder="1" applyAlignment="1">
      <alignment horizontal="left" vertical="center" wrapText="1"/>
    </xf>
    <xf numFmtId="0" fontId="3" fillId="28" borderId="2" xfId="343" applyFont="1" applyFill="1" applyBorder="1" applyAlignment="1">
      <alignment horizontal="center" vertical="center" wrapText="1"/>
    </xf>
    <xf numFmtId="4" fontId="3" fillId="28" borderId="2" xfId="343" applyNumberFormat="1" applyFont="1" applyFill="1" applyBorder="1" applyAlignment="1">
      <alignment horizontal="right" vertical="center" wrapText="1"/>
    </xf>
    <xf numFmtId="0" fontId="4" fillId="28" borderId="2" xfId="343" applyFont="1" applyFill="1" applyBorder="1" applyAlignment="1">
      <alignment horizontal="left" vertical="center" wrapText="1"/>
    </xf>
    <xf numFmtId="0" fontId="4" fillId="28" borderId="2" xfId="343" applyFont="1" applyFill="1" applyBorder="1" applyAlignment="1">
      <alignment horizontal="center" vertical="center" wrapText="1"/>
    </xf>
    <xf numFmtId="43" fontId="56" fillId="27" borderId="1" xfId="298" applyFont="1" applyFill="1" applyBorder="1" applyAlignment="1">
      <alignment horizontal="right" vertical="center"/>
    </xf>
    <xf numFmtId="43" fontId="56" fillId="27" borderId="1" xfId="343" applyNumberFormat="1" applyFont="1" applyAlignment="1">
      <alignment horizontal="right" vertical="center"/>
    </xf>
    <xf numFmtId="43" fontId="56" fillId="27" borderId="1" xfId="298" applyFont="1" applyFill="1" applyBorder="1"/>
    <xf numFmtId="43" fontId="56" fillId="27" borderId="1" xfId="343" applyNumberFormat="1" applyFont="1"/>
    <xf numFmtId="0" fontId="8" fillId="0" borderId="51" xfId="0" applyFont="1" applyBorder="1" applyAlignment="1" applyProtection="1">
      <alignment horizontal="left" vertical="center" wrapText="1"/>
      <protection locked="0"/>
    </xf>
    <xf numFmtId="0" fontId="3" fillId="0" borderId="51" xfId="0" applyFont="1" applyBorder="1" applyAlignment="1" applyProtection="1">
      <alignment horizontal="left" vertical="top" wrapText="1"/>
      <protection locked="0"/>
    </xf>
    <xf numFmtId="4" fontId="3" fillId="2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3" fontId="1" fillId="0" borderId="0" xfId="298" applyFont="1" applyAlignment="1">
      <alignment wrapText="1"/>
    </xf>
    <xf numFmtId="4" fontId="55" fillId="27" borderId="1" xfId="0" applyNumberFormat="1" applyFont="1" applyFill="1" applyBorder="1" applyAlignment="1" applyProtection="1">
      <alignment horizontal="right" wrapText="1"/>
      <protection locked="0"/>
    </xf>
    <xf numFmtId="4" fontId="2" fillId="4" borderId="1" xfId="0" applyNumberFormat="1" applyFont="1" applyFill="1" applyBorder="1" applyAlignment="1">
      <alignment horizontal="right" vertical="center" wrapText="1"/>
    </xf>
    <xf numFmtId="4" fontId="2" fillId="27" borderId="1" xfId="343" applyNumberFormat="1" applyFont="1" applyAlignment="1">
      <alignment vertical="center" wrapText="1"/>
    </xf>
    <xf numFmtId="4" fontId="57" fillId="27" borderId="1" xfId="343" applyNumberFormat="1" applyFont="1" applyAlignment="1">
      <alignment horizontal="right" vertical="center" wrapText="1"/>
    </xf>
    <xf numFmtId="0" fontId="57" fillId="27" borderId="1" xfId="343" applyFont="1" applyAlignment="1" applyProtection="1">
      <alignment horizontal="right" vertical="center" wrapText="1"/>
      <protection locked="0"/>
    </xf>
    <xf numFmtId="0" fontId="0" fillId="27" borderId="1" xfId="343" applyFont="1" applyAlignment="1">
      <alignment horizontal="left"/>
    </xf>
    <xf numFmtId="4" fontId="55" fillId="27" borderId="1" xfId="0" applyNumberFormat="1" applyFont="1" applyFill="1" applyBorder="1" applyAlignment="1" applyProtection="1">
      <alignment horizontal="left" wrapText="1"/>
      <protection locked="0"/>
    </xf>
    <xf numFmtId="4" fontId="63" fillId="27" borderId="1" xfId="132" applyNumberFormat="1" applyFont="1" applyAlignment="1">
      <alignment wrapText="1"/>
    </xf>
    <xf numFmtId="4" fontId="63" fillId="27" borderId="1" xfId="132" applyNumberFormat="1" applyFont="1" applyAlignment="1" applyProtection="1">
      <alignment wrapText="1"/>
      <protection locked="0"/>
    </xf>
    <xf numFmtId="4" fontId="68" fillId="0" borderId="51" xfId="132" applyNumberFormat="1" applyFont="1" applyFill="1" applyBorder="1" applyAlignment="1" applyProtection="1">
      <alignment horizontal="center" vertical="center" wrapText="1"/>
      <protection locked="0"/>
    </xf>
    <xf numFmtId="3" fontId="68" fillId="0" borderId="2" xfId="132" applyNumberFormat="1" applyFont="1" applyFill="1" applyBorder="1" applyAlignment="1" applyProtection="1">
      <alignment horizontal="center" vertical="center" wrapText="1"/>
      <protection locked="0"/>
    </xf>
    <xf numFmtId="0" fontId="67" fillId="0" borderId="2" xfId="132" applyFont="1" applyFill="1" applyBorder="1" applyAlignment="1">
      <alignment horizontal="center" vertical="center" wrapText="1"/>
    </xf>
    <xf numFmtId="4" fontId="67" fillId="0" borderId="2" xfId="132" applyNumberFormat="1" applyFont="1" applyFill="1" applyBorder="1" applyAlignment="1">
      <alignment horizontal="center" vertical="center" wrapText="1"/>
    </xf>
    <xf numFmtId="4" fontId="63" fillId="27" borderId="1" xfId="132" applyNumberFormat="1" applyFont="1" applyAlignment="1">
      <alignment vertical="center" wrapText="1"/>
    </xf>
    <xf numFmtId="0" fontId="68" fillId="0" borderId="2" xfId="132" applyFont="1" applyFill="1" applyBorder="1" applyAlignment="1" applyProtection="1">
      <alignment horizontal="center" vertical="center" wrapText="1"/>
      <protection locked="0"/>
    </xf>
    <xf numFmtId="4" fontId="63" fillId="81" borderId="1" xfId="132" applyNumberFormat="1" applyFont="1" applyFill="1" applyAlignment="1">
      <alignment wrapText="1"/>
    </xf>
    <xf numFmtId="4" fontId="63" fillId="82" borderId="1" xfId="132" applyNumberFormat="1" applyFont="1" applyFill="1" applyAlignment="1">
      <alignment wrapText="1"/>
    </xf>
    <xf numFmtId="4" fontId="63" fillId="83" borderId="1" xfId="132" applyNumberFormat="1" applyFont="1" applyFill="1" applyAlignment="1">
      <alignment wrapText="1"/>
    </xf>
    <xf numFmtId="0" fontId="67" fillId="0" borderId="2" xfId="167" applyFont="1" applyFill="1" applyBorder="1" applyAlignment="1">
      <alignment horizontal="center" vertical="center" wrapText="1"/>
    </xf>
    <xf numFmtId="0" fontId="67" fillId="0" borderId="2" xfId="132" applyFont="1" applyFill="1" applyBorder="1" applyAlignment="1">
      <alignment horizontal="center" vertical="top" wrapText="1"/>
    </xf>
    <xf numFmtId="4" fontId="67" fillId="0" borderId="2" xfId="132" applyNumberFormat="1" applyFont="1" applyFill="1" applyBorder="1" applyAlignment="1">
      <alignment horizontal="center" vertical="top" wrapText="1"/>
    </xf>
    <xf numFmtId="180" fontId="67" fillId="0" borderId="2" xfId="132" applyNumberFormat="1" applyFont="1" applyFill="1" applyBorder="1" applyAlignment="1">
      <alignment horizontal="center" vertical="center" wrapText="1"/>
    </xf>
    <xf numFmtId="0" fontId="68" fillId="0" borderId="10" xfId="132" applyFont="1" applyFill="1" applyBorder="1" applyAlignment="1" applyProtection="1">
      <alignment horizontal="center" vertical="center" wrapText="1"/>
      <protection locked="0"/>
    </xf>
    <xf numFmtId="0" fontId="69" fillId="0" borderId="2" xfId="132" applyFont="1" applyFill="1" applyBorder="1" applyAlignment="1">
      <alignment horizontal="center" vertical="center" wrapText="1"/>
    </xf>
    <xf numFmtId="4" fontId="69" fillId="0" borderId="2" xfId="132" applyNumberFormat="1" applyFont="1" applyFill="1" applyBorder="1" applyAlignment="1">
      <alignment horizontal="center" vertical="center" wrapText="1"/>
    </xf>
    <xf numFmtId="4" fontId="69" fillId="83" borderId="1" xfId="132" applyNumberFormat="1" applyFont="1" applyFill="1" applyAlignment="1">
      <alignment wrapText="1"/>
    </xf>
    <xf numFmtId="4" fontId="68" fillId="0" borderId="6" xfId="132" applyNumberFormat="1" applyFont="1" applyFill="1" applyBorder="1" applyAlignment="1">
      <alignment horizontal="center" vertical="center" wrapText="1"/>
    </xf>
    <xf numFmtId="0" fontId="68" fillId="0" borderId="51" xfId="132" applyFont="1" applyFill="1" applyBorder="1" applyAlignment="1" applyProtection="1">
      <alignment horizontal="center" vertical="center" wrapText="1"/>
      <protection locked="0"/>
    </xf>
    <xf numFmtId="0" fontId="67" fillId="0" borderId="51" xfId="132" applyFont="1" applyFill="1" applyBorder="1" applyAlignment="1">
      <alignment horizontal="center" vertical="center" wrapText="1"/>
    </xf>
    <xf numFmtId="4" fontId="67" fillId="0" borderId="51" xfId="132" applyNumberFormat="1" applyFont="1" applyFill="1" applyBorder="1" applyAlignment="1">
      <alignment horizontal="center" vertical="center" wrapText="1"/>
    </xf>
    <xf numFmtId="0" fontId="67" fillId="0" borderId="6" xfId="132" applyFont="1" applyFill="1" applyBorder="1" applyAlignment="1">
      <alignment horizontal="center" vertical="center" wrapText="1"/>
    </xf>
    <xf numFmtId="4" fontId="67" fillId="0" borderId="6" xfId="132" applyNumberFormat="1" applyFont="1" applyFill="1" applyBorder="1" applyAlignment="1">
      <alignment horizontal="center" vertical="center" wrapText="1"/>
    </xf>
    <xf numFmtId="0" fontId="70" fillId="27" borderId="1" xfId="132" applyFont="1" applyAlignment="1">
      <alignment horizontal="left" wrapText="1"/>
    </xf>
    <xf numFmtId="4" fontId="63" fillId="27" borderId="1" xfId="132" applyNumberFormat="1" applyFont="1" applyAlignment="1">
      <alignment horizontal="left" vertical="center" wrapText="1"/>
    </xf>
    <xf numFmtId="4" fontId="63" fillId="83" borderId="1" xfId="132" applyNumberFormat="1" applyFont="1" applyFill="1" applyAlignment="1">
      <alignment horizontal="left" wrapText="1"/>
    </xf>
    <xf numFmtId="4" fontId="68" fillId="0" borderId="1" xfId="132" applyNumberFormat="1" applyFont="1" applyFill="1" applyAlignment="1">
      <alignment horizontal="center" vertical="top" wrapText="1"/>
    </xf>
    <xf numFmtId="4" fontId="67" fillId="0" borderId="2" xfId="167" applyNumberFormat="1" applyFont="1" applyFill="1" applyBorder="1" applyAlignment="1">
      <alignment horizontal="center" vertical="center" wrapText="1"/>
    </xf>
    <xf numFmtId="4" fontId="63" fillId="27" borderId="1" xfId="132" applyNumberFormat="1" applyFont="1" applyAlignment="1">
      <alignment horizontal="left" wrapText="1"/>
    </xf>
    <xf numFmtId="4" fontId="63" fillId="0" borderId="1" xfId="132" applyNumberFormat="1" applyFont="1" applyFill="1" applyAlignment="1">
      <alignment wrapText="1"/>
    </xf>
    <xf numFmtId="0" fontId="69" fillId="0" borderId="51" xfId="142" applyFont="1" applyFill="1" applyBorder="1" applyAlignment="1">
      <alignment horizontal="center" vertical="center"/>
    </xf>
    <xf numFmtId="4" fontId="71" fillId="0" borderId="2" xfId="132" applyNumberFormat="1" applyFont="1" applyFill="1" applyBorder="1" applyAlignment="1">
      <alignment horizontal="center" vertical="center" wrapText="1"/>
    </xf>
    <xf numFmtId="0" fontId="71" fillId="0" borderId="10" xfId="132" applyFont="1" applyFill="1" applyBorder="1" applyAlignment="1" applyProtection="1">
      <alignment horizontal="center" vertical="center" wrapText="1"/>
      <protection locked="0"/>
    </xf>
    <xf numFmtId="181" fontId="67" fillId="0" borderId="2" xfId="132" applyNumberFormat="1" applyFont="1" applyFill="1" applyBorder="1" applyAlignment="1">
      <alignment horizontal="center" vertical="center" wrapText="1"/>
    </xf>
    <xf numFmtId="0" fontId="66" fillId="27" borderId="1" xfId="132" applyFont="1"/>
    <xf numFmtId="4" fontId="67" fillId="81" borderId="2" xfId="132" applyNumberFormat="1" applyFont="1" applyFill="1" applyBorder="1" applyAlignment="1">
      <alignment horizontal="justify" vertical="center" wrapText="1"/>
    </xf>
    <xf numFmtId="4" fontId="63" fillId="82" borderId="1" xfId="132" applyNumberFormat="1" applyFont="1" applyFill="1" applyAlignment="1">
      <alignment horizontal="left" wrapText="1"/>
    </xf>
    <xf numFmtId="4" fontId="63" fillId="81" borderId="1" xfId="132" applyNumberFormat="1" applyFont="1" applyFill="1" applyAlignment="1">
      <alignment horizontal="left" wrapText="1"/>
    </xf>
    <xf numFmtId="0" fontId="63" fillId="27" borderId="1" xfId="142" applyFont="1"/>
    <xf numFmtId="0" fontId="63" fillId="27" borderId="1" xfId="142" applyFont="1" applyAlignment="1">
      <alignment horizontal="center"/>
    </xf>
    <xf numFmtId="4" fontId="63" fillId="0" borderId="1" xfId="132" applyNumberFormat="1" applyFont="1" applyFill="1" applyAlignment="1">
      <alignment horizontal="center" wrapText="1"/>
    </xf>
    <xf numFmtId="0" fontId="69" fillId="0" borderId="51" xfId="147" applyFont="1" applyFill="1" applyBorder="1" applyAlignment="1">
      <alignment horizontal="center" vertical="center" wrapText="1"/>
    </xf>
    <xf numFmtId="0" fontId="69" fillId="0" borderId="51" xfId="147" applyFont="1" applyFill="1" applyBorder="1" applyAlignment="1">
      <alignment horizontal="center" vertical="center"/>
    </xf>
    <xf numFmtId="2" fontId="69" fillId="0" borderId="51" xfId="147" quotePrefix="1" applyNumberFormat="1" applyFont="1" applyFill="1" applyBorder="1" applyAlignment="1">
      <alignment horizontal="center" vertical="center"/>
    </xf>
    <xf numFmtId="44" fontId="63" fillId="27" borderId="1" xfId="85" applyFont="1" applyFill="1" applyBorder="1"/>
    <xf numFmtId="1" fontId="71" fillId="0" borderId="51" xfId="142" applyNumberFormat="1" applyFont="1" applyFill="1" applyBorder="1" applyAlignment="1">
      <alignment horizontal="center" vertical="center" wrapText="1"/>
    </xf>
    <xf numFmtId="0" fontId="63" fillId="0" borderId="51" xfId="142" applyFont="1" applyFill="1" applyBorder="1" applyAlignment="1">
      <alignment horizontal="center" vertical="center"/>
    </xf>
    <xf numFmtId="178" fontId="69" fillId="0" borderId="51" xfId="146" applyNumberFormat="1" applyFont="1" applyFill="1" applyBorder="1" applyAlignment="1">
      <alignment horizontal="center" vertical="center" wrapText="1"/>
    </xf>
    <xf numFmtId="178" fontId="69" fillId="0" borderId="51" xfId="147" quotePrefix="1" applyNumberFormat="1" applyFont="1" applyFill="1" applyBorder="1" applyAlignment="1">
      <alignment horizontal="center" vertical="center"/>
    </xf>
    <xf numFmtId="0" fontId="71" fillId="0" borderId="51" xfId="142" applyFont="1" applyFill="1" applyBorder="1" applyAlignment="1">
      <alignment horizontal="center" vertical="center"/>
    </xf>
    <xf numFmtId="2" fontId="69" fillId="0" borderId="51" xfId="142" applyNumberFormat="1" applyFont="1" applyFill="1" applyBorder="1" applyAlignment="1">
      <alignment horizontal="center" vertical="center"/>
    </xf>
    <xf numFmtId="175" fontId="69" fillId="0" borderId="51" xfId="287" applyFont="1" applyFill="1" applyBorder="1" applyAlignment="1">
      <alignment horizontal="center" vertical="center" wrapText="1"/>
    </xf>
    <xf numFmtId="175" fontId="71" fillId="0" borderId="51" xfId="287" applyFont="1" applyFill="1" applyBorder="1" applyAlignment="1">
      <alignment horizontal="center" vertical="center" wrapText="1"/>
    </xf>
    <xf numFmtId="0" fontId="63" fillId="0" borderId="1" xfId="142" applyFont="1" applyFill="1"/>
    <xf numFmtId="0" fontId="63" fillId="0" borderId="1" xfId="142" applyFont="1" applyFill="1" applyAlignment="1">
      <alignment horizontal="center"/>
    </xf>
    <xf numFmtId="178" fontId="69" fillId="0" borderId="51" xfId="142" applyNumberFormat="1" applyFont="1" applyFill="1" applyBorder="1" applyAlignment="1">
      <alignment horizontal="center" vertical="center"/>
    </xf>
    <xf numFmtId="175" fontId="69" fillId="0" borderId="51" xfId="287" applyFont="1" applyFill="1" applyBorder="1" applyAlignment="1">
      <alignment horizontal="center" vertical="center"/>
    </xf>
    <xf numFmtId="175" fontId="71" fillId="0" borderId="51" xfId="287" applyFont="1" applyFill="1" applyBorder="1" applyAlignment="1">
      <alignment horizontal="center" vertical="center"/>
    </xf>
    <xf numFmtId="0" fontId="63" fillId="83" borderId="1" xfId="142" applyFont="1" applyFill="1"/>
    <xf numFmtId="43" fontId="69" fillId="0" borderId="51" xfId="82" applyFont="1" applyFill="1" applyBorder="1" applyAlignment="1">
      <alignment horizontal="center" vertical="center"/>
    </xf>
    <xf numFmtId="4" fontId="72" fillId="27" borderId="2" xfId="0" applyNumberFormat="1" applyFont="1" applyFill="1" applyBorder="1" applyAlignment="1">
      <alignment horizontal="right" vertical="top" wrapText="1"/>
    </xf>
    <xf numFmtId="0" fontId="69" fillId="0" borderId="51" xfId="142" applyFont="1" applyFill="1" applyBorder="1" applyAlignment="1">
      <alignment horizontal="center" vertical="center" wrapText="1"/>
    </xf>
    <xf numFmtId="0" fontId="63" fillId="83" borderId="1" xfId="142" applyFont="1" applyFill="1" applyAlignment="1">
      <alignment horizontal="left"/>
    </xf>
    <xf numFmtId="182" fontId="69" fillId="0" borderId="51" xfId="147" quotePrefix="1" applyNumberFormat="1" applyFont="1" applyFill="1" applyBorder="1" applyAlignment="1">
      <alignment horizontal="center" vertical="center"/>
    </xf>
    <xf numFmtId="4" fontId="63" fillId="84" borderId="1" xfId="132" applyNumberFormat="1" applyFont="1" applyFill="1" applyAlignment="1">
      <alignment wrapText="1"/>
    </xf>
    <xf numFmtId="182" fontId="69" fillId="0" borderId="51" xfId="146" applyNumberFormat="1" applyFont="1" applyFill="1" applyBorder="1" applyAlignment="1">
      <alignment horizontal="center" vertical="center" wrapText="1"/>
    </xf>
    <xf numFmtId="4" fontId="63" fillId="84" borderId="1" xfId="132" applyNumberFormat="1" applyFont="1" applyFill="1" applyAlignment="1">
      <alignment vertical="center" wrapText="1"/>
    </xf>
    <xf numFmtId="0" fontId="69" fillId="0" borderId="51" xfId="147" quotePrefix="1" applyFont="1" applyFill="1" applyBorder="1" applyAlignment="1">
      <alignment horizontal="center" vertical="center"/>
    </xf>
    <xf numFmtId="2" fontId="69" fillId="0" borderId="51" xfId="146" applyNumberFormat="1" applyFont="1" applyFill="1" applyBorder="1" applyAlignment="1">
      <alignment horizontal="center" vertical="center" wrapText="1"/>
    </xf>
    <xf numFmtId="0" fontId="69" fillId="0" borderId="51" xfId="146" applyFont="1" applyFill="1" applyBorder="1" applyAlignment="1">
      <alignment horizontal="center" vertical="center" wrapText="1"/>
    </xf>
    <xf numFmtId="4" fontId="63" fillId="0" borderId="1" xfId="132" applyNumberFormat="1" applyFont="1" applyFill="1" applyAlignment="1">
      <alignment vertical="center" wrapText="1"/>
    </xf>
    <xf numFmtId="0" fontId="63" fillId="27" borderId="1" xfId="142" applyFont="1" applyAlignment="1">
      <alignment horizontal="left"/>
    </xf>
    <xf numFmtId="0" fontId="63" fillId="83" borderId="1" xfId="142" applyFont="1" applyFill="1" applyAlignment="1">
      <alignment horizontal="center"/>
    </xf>
    <xf numFmtId="2" fontId="71" fillId="0" borderId="51" xfId="132" applyNumberFormat="1" applyFont="1" applyFill="1" applyBorder="1" applyAlignment="1">
      <alignment horizontal="center" vertical="center" wrapText="1"/>
    </xf>
    <xf numFmtId="1" fontId="71" fillId="0" borderId="51" xfId="132" applyNumberFormat="1" applyFont="1" applyFill="1" applyBorder="1" applyAlignment="1">
      <alignment horizontal="center" vertical="center" wrapText="1"/>
    </xf>
    <xf numFmtId="0" fontId="63" fillId="83" borderId="1" xfId="132" applyFont="1" applyFill="1"/>
    <xf numFmtId="0" fontId="69" fillId="0" borderId="51" xfId="132" applyFont="1" applyFill="1" applyBorder="1" applyAlignment="1">
      <alignment horizontal="center" vertical="center"/>
    </xf>
    <xf numFmtId="178" fontId="69" fillId="0" borderId="51" xfId="132" applyNumberFormat="1" applyFont="1" applyFill="1" applyBorder="1" applyAlignment="1">
      <alignment horizontal="center" vertical="center"/>
    </xf>
    <xf numFmtId="2" fontId="69" fillId="0" borderId="51" xfId="147" applyNumberFormat="1" applyFont="1" applyFill="1" applyBorder="1" applyAlignment="1">
      <alignment horizontal="center" vertical="center"/>
    </xf>
    <xf numFmtId="4" fontId="63" fillId="83" borderId="1" xfId="142" applyNumberFormat="1" applyFont="1" applyFill="1"/>
    <xf numFmtId="183" fontId="71" fillId="0" borderId="51" xfId="146" applyNumberFormat="1" applyFont="1" applyFill="1" applyBorder="1" applyAlignment="1">
      <alignment horizontal="center" vertical="center" wrapText="1"/>
    </xf>
    <xf numFmtId="4" fontId="71" fillId="0" borderId="51" xfId="146" applyNumberFormat="1" applyFont="1" applyFill="1" applyBorder="1" applyAlignment="1">
      <alignment horizontal="center" vertical="center" wrapText="1"/>
    </xf>
    <xf numFmtId="0" fontId="71" fillId="0" borderId="21" xfId="146" applyFont="1" applyFill="1" applyBorder="1" applyAlignment="1">
      <alignment horizontal="center" vertical="center" wrapText="1"/>
    </xf>
    <xf numFmtId="183" fontId="71" fillId="0" borderId="21" xfId="146" applyNumberFormat="1" applyFont="1" applyFill="1" applyBorder="1" applyAlignment="1">
      <alignment horizontal="center" vertical="center" wrapText="1"/>
    </xf>
    <xf numFmtId="4" fontId="71" fillId="0" borderId="21" xfId="146" applyNumberFormat="1" applyFont="1" applyFill="1" applyBorder="1" applyAlignment="1">
      <alignment horizontal="center" vertical="center" wrapText="1"/>
    </xf>
    <xf numFmtId="4" fontId="63" fillId="83" borderId="1" xfId="142" applyNumberFormat="1" applyFont="1" applyFill="1" applyAlignment="1">
      <alignment horizontal="left"/>
    </xf>
    <xf numFmtId="4" fontId="63" fillId="83" borderId="1" xfId="142" applyNumberFormat="1" applyFont="1" applyFill="1" applyAlignment="1">
      <alignment horizontal="left" vertical="center"/>
    </xf>
    <xf numFmtId="0" fontId="63" fillId="83" borderId="1" xfId="142" applyFont="1" applyFill="1" applyAlignment="1">
      <alignment vertical="center"/>
    </xf>
    <xf numFmtId="2" fontId="71" fillId="0" borderId="51" xfId="134" applyNumberFormat="1" applyFont="1" applyFill="1" applyBorder="1" applyAlignment="1">
      <alignment horizontal="center" vertical="center" wrapText="1"/>
    </xf>
    <xf numFmtId="1" fontId="71" fillId="0" borderId="51" xfId="134" applyNumberFormat="1" applyFont="1" applyFill="1" applyBorder="1" applyAlignment="1">
      <alignment horizontal="center" vertical="center" wrapText="1"/>
    </xf>
    <xf numFmtId="4" fontId="63" fillId="83" borderId="1" xfId="167" applyNumberFormat="1" applyFont="1" applyFill="1" applyAlignment="1">
      <alignment wrapText="1"/>
    </xf>
    <xf numFmtId="0" fontId="69" fillId="0" borderId="51" xfId="134" applyFont="1" applyFill="1" applyBorder="1" applyAlignment="1">
      <alignment horizontal="center" vertical="center"/>
    </xf>
    <xf numFmtId="0" fontId="63" fillId="83" borderId="1" xfId="134" applyFont="1" applyFill="1"/>
    <xf numFmtId="4" fontId="68" fillId="0" borderId="51" xfId="134" applyNumberFormat="1" applyFont="1" applyFill="1" applyBorder="1" applyAlignment="1" applyProtection="1">
      <alignment horizontal="center" vertical="center" wrapText="1"/>
      <protection locked="0"/>
    </xf>
    <xf numFmtId="4" fontId="68" fillId="0" borderId="2" xfId="167" applyNumberFormat="1" applyFont="1" applyFill="1" applyBorder="1" applyAlignment="1">
      <alignment horizontal="center" vertical="center" wrapText="1"/>
    </xf>
    <xf numFmtId="4" fontId="63" fillId="27" borderId="1" xfId="167" applyNumberFormat="1" applyFont="1" applyAlignment="1">
      <alignment wrapText="1"/>
    </xf>
    <xf numFmtId="4" fontId="68" fillId="0" borderId="1" xfId="134" applyNumberFormat="1" applyFont="1" applyFill="1" applyAlignment="1">
      <alignment horizontal="center" vertical="top" wrapText="1"/>
    </xf>
    <xf numFmtId="0" fontId="68" fillId="0" borderId="2" xfId="134" applyFont="1" applyFill="1" applyBorder="1" applyAlignment="1" applyProtection="1">
      <alignment horizontal="center" vertical="center" wrapText="1"/>
      <protection locked="0"/>
    </xf>
    <xf numFmtId="4" fontId="63" fillId="27" borderId="1" xfId="134" applyNumberFormat="1" applyFont="1" applyAlignment="1">
      <alignment wrapText="1"/>
    </xf>
    <xf numFmtId="4" fontId="68" fillId="0" borderId="2" xfId="134" applyNumberFormat="1" applyFont="1" applyFill="1" applyBorder="1" applyAlignment="1">
      <alignment horizontal="center" vertical="center" wrapText="1"/>
    </xf>
    <xf numFmtId="0" fontId="67" fillId="0" borderId="2" xfId="134" applyFont="1" applyFill="1" applyBorder="1" applyAlignment="1">
      <alignment horizontal="center" vertical="center" wrapText="1"/>
    </xf>
    <xf numFmtId="4" fontId="67" fillId="0" borderId="2" xfId="134" applyNumberFormat="1" applyFont="1" applyFill="1" applyBorder="1" applyAlignment="1">
      <alignment horizontal="center" vertical="center" wrapText="1"/>
    </xf>
    <xf numFmtId="4" fontId="68" fillId="0" borderId="51" xfId="167" applyNumberFormat="1" applyFont="1" applyFill="1" applyBorder="1" applyAlignment="1" applyProtection="1">
      <alignment horizontal="center" vertical="center" wrapText="1"/>
      <protection locked="0"/>
    </xf>
    <xf numFmtId="0" fontId="68" fillId="0" borderId="10" xfId="167" applyFont="1" applyFill="1" applyBorder="1" applyAlignment="1" applyProtection="1">
      <alignment horizontal="center" vertical="center" wrapText="1"/>
      <protection locked="0"/>
    </xf>
    <xf numFmtId="4" fontId="63" fillId="27" borderId="1" xfId="167" applyNumberFormat="1" applyFont="1" applyAlignment="1">
      <alignment horizontal="left" wrapText="1"/>
    </xf>
    <xf numFmtId="0" fontId="71" fillId="0" borderId="51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48" xfId="0" applyFont="1" applyBorder="1" applyAlignment="1">
      <alignment horizontal="center" vertical="center" wrapText="1"/>
    </xf>
    <xf numFmtId="4" fontId="67" fillId="0" borderId="21" xfId="0" applyNumberFormat="1" applyFont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184" fontId="67" fillId="0" borderId="2" xfId="0" applyNumberFormat="1" applyFont="1" applyBorder="1" applyAlignment="1">
      <alignment horizontal="center" vertical="center" wrapText="1"/>
    </xf>
    <xf numFmtId="0" fontId="68" fillId="0" borderId="57" xfId="0" applyFont="1" applyBorder="1" applyAlignment="1" applyProtection="1">
      <alignment horizontal="center" vertical="center" wrapText="1"/>
      <protection locked="0"/>
    </xf>
    <xf numFmtId="2" fontId="67" fillId="0" borderId="2" xfId="0" applyNumberFormat="1" applyFont="1" applyBorder="1" applyAlignment="1">
      <alignment horizontal="center" vertical="center" wrapText="1"/>
    </xf>
    <xf numFmtId="4" fontId="63" fillId="83" borderId="1" xfId="132" applyNumberFormat="1" applyFont="1" applyFill="1" applyAlignment="1">
      <alignment horizontal="left" vertical="center" wrapText="1"/>
    </xf>
    <xf numFmtId="0" fontId="68" fillId="0" borderId="2" xfId="0" applyFont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top" wrapText="1"/>
    </xf>
    <xf numFmtId="0" fontId="68" fillId="0" borderId="6" xfId="0" applyFont="1" applyBorder="1" applyAlignment="1">
      <alignment horizontal="center" vertical="center" wrapText="1"/>
    </xf>
    <xf numFmtId="0" fontId="68" fillId="0" borderId="10" xfId="0" applyFont="1" applyBorder="1" applyAlignment="1" applyProtection="1">
      <alignment horizontal="center" vertical="center" wrapText="1"/>
      <protection locked="0"/>
    </xf>
    <xf numFmtId="0" fontId="71" fillId="0" borderId="1" xfId="147" applyFont="1" applyFill="1" applyAlignment="1">
      <alignment horizontal="center"/>
    </xf>
    <xf numFmtId="4" fontId="63" fillId="81" borderId="1" xfId="132" applyNumberFormat="1" applyFont="1" applyFill="1" applyAlignment="1">
      <alignment vertical="center" wrapText="1"/>
    </xf>
    <xf numFmtId="4" fontId="68" fillId="0" borderId="2" xfId="0" applyNumberFormat="1" applyFont="1" applyBorder="1" applyAlignment="1">
      <alignment horizontal="center" vertical="center" wrapText="1"/>
    </xf>
    <xf numFmtId="4" fontId="67" fillId="0" borderId="2" xfId="0" applyNumberFormat="1" applyFont="1" applyBorder="1" applyAlignment="1">
      <alignment horizontal="center" vertical="center" wrapText="1"/>
    </xf>
    <xf numFmtId="4" fontId="68" fillId="27" borderId="2" xfId="0" applyNumberFormat="1" applyFont="1" applyFill="1" applyBorder="1" applyAlignment="1">
      <alignment horizontal="center" vertical="center" wrapText="1"/>
    </xf>
    <xf numFmtId="0" fontId="68" fillId="27" borderId="10" xfId="0" applyFont="1" applyFill="1" applyBorder="1" applyAlignment="1" applyProtection="1">
      <alignment horizontal="center" vertical="center" wrapText="1"/>
      <protection locked="0"/>
    </xf>
    <xf numFmtId="0" fontId="67" fillId="27" borderId="2" xfId="0" applyFont="1" applyFill="1" applyBorder="1" applyAlignment="1">
      <alignment horizontal="center" vertical="center" wrapText="1"/>
    </xf>
    <xf numFmtId="4" fontId="67" fillId="27" borderId="2" xfId="0" applyNumberFormat="1" applyFont="1" applyFill="1" applyBorder="1" applyAlignment="1">
      <alignment horizontal="center" vertical="center" wrapText="1"/>
    </xf>
    <xf numFmtId="0" fontId="63" fillId="27" borderId="1" xfId="156" applyFont="1"/>
    <xf numFmtId="0" fontId="63" fillId="27" borderId="1" xfId="156" applyFont="1" applyAlignment="1">
      <alignment horizontal="left" vertical="center" wrapText="1"/>
    </xf>
    <xf numFmtId="185" fontId="69" fillId="27" borderId="1" xfId="147" applyNumberFormat="1" applyFont="1" applyAlignment="1">
      <alignment horizontal="left" vertical="center" wrapText="1"/>
    </xf>
    <xf numFmtId="4" fontId="69" fillId="27" borderId="1" xfId="147" applyNumberFormat="1" applyFont="1" applyAlignment="1">
      <alignment horizontal="right" vertical="center" wrapText="1"/>
    </xf>
    <xf numFmtId="4" fontId="73" fillId="28" borderId="1" xfId="156" applyNumberFormat="1" applyFont="1" applyFill="1" applyAlignment="1">
      <alignment horizontal="right" vertical="center" wrapText="1"/>
    </xf>
    <xf numFmtId="4" fontId="69" fillId="27" borderId="1" xfId="147" applyNumberFormat="1" applyFont="1" applyAlignment="1">
      <alignment horizontal="center" vertical="center" wrapText="1"/>
    </xf>
    <xf numFmtId="10" fontId="69" fillId="27" borderId="1" xfId="147" applyNumberFormat="1" applyFont="1" applyAlignment="1">
      <alignment horizontal="center" vertical="center" wrapText="1"/>
    </xf>
    <xf numFmtId="0" fontId="74" fillId="27" borderId="1" xfId="156" applyFont="1"/>
    <xf numFmtId="185" fontId="75" fillId="85" borderId="1" xfId="147" applyNumberFormat="1" applyFont="1" applyFill="1" applyAlignment="1">
      <alignment vertical="center" wrapText="1"/>
    </xf>
    <xf numFmtId="0" fontId="76" fillId="27" borderId="26" xfId="156" applyFont="1" applyBorder="1" applyAlignment="1">
      <alignment horizontal="center" vertical="center" wrapText="1"/>
    </xf>
    <xf numFmtId="0" fontId="76" fillId="27" borderId="1" xfId="156" applyFont="1" applyAlignment="1">
      <alignment vertical="center" wrapText="1"/>
    </xf>
    <xf numFmtId="0" fontId="76" fillId="27" borderId="1" xfId="156" applyFont="1" applyAlignment="1">
      <alignment horizontal="center" vertical="center" wrapText="1"/>
    </xf>
    <xf numFmtId="4" fontId="76" fillId="27" borderId="27" xfId="156" applyNumberFormat="1" applyFont="1" applyBorder="1" applyAlignment="1">
      <alignment horizontal="right" vertical="center" wrapText="1"/>
    </xf>
    <xf numFmtId="4" fontId="76" fillId="28" borderId="1" xfId="156" applyNumberFormat="1" applyFont="1" applyFill="1" applyAlignment="1">
      <alignment horizontal="right" vertical="center" wrapText="1"/>
    </xf>
    <xf numFmtId="4" fontId="76" fillId="27" borderId="1" xfId="156" applyNumberFormat="1" applyFont="1" applyAlignment="1">
      <alignment horizontal="right" vertical="center" wrapText="1"/>
    </xf>
    <xf numFmtId="4" fontId="76" fillId="27" borderId="1" xfId="156" applyNumberFormat="1" applyFont="1" applyAlignment="1">
      <alignment horizontal="center" vertical="center" wrapText="1"/>
    </xf>
    <xf numFmtId="10" fontId="76" fillId="27" borderId="1" xfId="156" applyNumberFormat="1" applyFont="1" applyAlignment="1">
      <alignment horizontal="center" vertical="center" wrapText="1"/>
    </xf>
    <xf numFmtId="0" fontId="74" fillId="28" borderId="1" xfId="156" applyFont="1" applyFill="1" applyAlignment="1">
      <alignment horizontal="center" vertical="center"/>
    </xf>
    <xf numFmtId="0" fontId="74" fillId="27" borderId="1" xfId="156" applyFont="1" applyAlignment="1">
      <alignment horizontal="center" vertical="center"/>
    </xf>
    <xf numFmtId="182" fontId="80" fillId="27" borderId="1" xfId="156" applyNumberFormat="1" applyFont="1" applyAlignment="1">
      <alignment horizontal="right" vertical="top" wrapText="1"/>
    </xf>
    <xf numFmtId="182" fontId="81" fillId="27" borderId="1" xfId="156" applyNumberFormat="1" applyFont="1" applyAlignment="1">
      <alignment horizontal="right" vertical="top" wrapText="1"/>
    </xf>
    <xf numFmtId="0" fontId="80" fillId="27" borderId="26" xfId="156" applyFont="1" applyBorder="1" applyAlignment="1">
      <alignment vertical="top" wrapText="1"/>
    </xf>
    <xf numFmtId="0" fontId="80" fillId="27" borderId="1" xfId="156" applyFont="1" applyAlignment="1">
      <alignment horizontal="center" vertical="top" wrapText="1"/>
    </xf>
    <xf numFmtId="0" fontId="63" fillId="27" borderId="27" xfId="156" applyFont="1" applyBorder="1"/>
    <xf numFmtId="2" fontId="80" fillId="27" borderId="1" xfId="156" applyNumberFormat="1" applyFont="1" applyAlignment="1">
      <alignment horizontal="center" vertical="top" wrapText="1"/>
    </xf>
    <xf numFmtId="2" fontId="63" fillId="27" borderId="1" xfId="156" applyNumberFormat="1" applyFont="1"/>
    <xf numFmtId="0" fontId="81" fillId="27" borderId="26" xfId="156" applyFont="1" applyBorder="1" applyAlignment="1">
      <alignment vertical="top" wrapText="1"/>
    </xf>
    <xf numFmtId="2" fontId="81" fillId="27" borderId="1" xfId="156" applyNumberFormat="1" applyFont="1" applyAlignment="1">
      <alignment horizontal="center" vertical="top" wrapText="1"/>
    </xf>
    <xf numFmtId="0" fontId="82" fillId="27" borderId="1" xfId="156" applyFont="1" applyAlignment="1">
      <alignment horizontal="justify"/>
    </xf>
    <xf numFmtId="0" fontId="82" fillId="27" borderId="26" xfId="156" applyFont="1" applyBorder="1" applyAlignment="1">
      <alignment horizontal="right"/>
    </xf>
    <xf numFmtId="2" fontId="82" fillId="27" borderId="1" xfId="156" applyNumberFormat="1" applyFont="1" applyAlignment="1">
      <alignment horizontal="left"/>
    </xf>
    <xf numFmtId="0" fontId="74" fillId="27" borderId="26" xfId="156" applyFont="1" applyBorder="1"/>
    <xf numFmtId="0" fontId="74" fillId="27" borderId="27" xfId="156" applyFont="1" applyBorder="1"/>
    <xf numFmtId="0" fontId="83" fillId="27" borderId="1" xfId="156" applyFont="1" applyAlignment="1">
      <alignment horizontal="justify"/>
    </xf>
    <xf numFmtId="0" fontId="74" fillId="28" borderId="1" xfId="156" applyFont="1" applyFill="1"/>
    <xf numFmtId="0" fontId="74" fillId="86" borderId="68" xfId="156" applyFont="1" applyFill="1" applyBorder="1"/>
    <xf numFmtId="2" fontId="83" fillId="86" borderId="71" xfId="156" applyNumberFormat="1" applyFont="1" applyFill="1" applyBorder="1" applyAlignment="1">
      <alignment horizontal="right"/>
    </xf>
    <xf numFmtId="2" fontId="83" fillId="86" borderId="71" xfId="156" applyNumberFormat="1" applyFont="1" applyFill="1" applyBorder="1" applyAlignment="1">
      <alignment horizontal="left"/>
    </xf>
    <xf numFmtId="0" fontId="74" fillId="86" borderId="71" xfId="156" applyFont="1" applyFill="1" applyBorder="1"/>
    <xf numFmtId="0" fontId="74" fillId="86" borderId="72" xfId="156" applyFont="1" applyFill="1" applyBorder="1"/>
    <xf numFmtId="2" fontId="83" fillId="27" borderId="1" xfId="156" applyNumberFormat="1" applyFont="1" applyAlignment="1">
      <alignment horizontal="right"/>
    </xf>
    <xf numFmtId="2" fontId="83" fillId="27" borderId="1" xfId="156" applyNumberFormat="1" applyFont="1" applyAlignment="1">
      <alignment horizontal="left"/>
    </xf>
    <xf numFmtId="0" fontId="63" fillId="27" borderId="26" xfId="156" applyFont="1" applyBorder="1"/>
    <xf numFmtId="0" fontId="63" fillId="28" borderId="1" xfId="156" applyFont="1" applyFill="1"/>
    <xf numFmtId="0" fontId="84" fillId="28" borderId="1" xfId="147" applyFont="1" applyFill="1" applyAlignment="1">
      <alignment horizontal="center"/>
    </xf>
    <xf numFmtId="0" fontId="85" fillId="28" borderId="1" xfId="147" applyFont="1" applyFill="1" applyAlignment="1">
      <alignment horizontal="left"/>
    </xf>
    <xf numFmtId="2" fontId="85" fillId="28" borderId="1" xfId="147" applyNumberFormat="1" applyFont="1" applyFill="1"/>
    <xf numFmtId="0" fontId="84" fillId="28" borderId="1" xfId="147" applyFont="1" applyFill="1" applyAlignment="1">
      <alignment horizontal="right"/>
    </xf>
    <xf numFmtId="2" fontId="84" fillId="28" borderId="1" xfId="147" applyNumberFormat="1" applyFont="1" applyFill="1"/>
    <xf numFmtId="0" fontId="84" fillId="88" borderId="1" xfId="147" applyFont="1" applyFill="1" applyAlignment="1">
      <alignment horizontal="center"/>
    </xf>
    <xf numFmtId="0" fontId="84" fillId="88" borderId="1" xfId="147" applyFont="1" applyFill="1" applyAlignment="1">
      <alignment horizontal="left"/>
    </xf>
    <xf numFmtId="2" fontId="85" fillId="88" borderId="1" xfId="147" applyNumberFormat="1" applyFont="1" applyFill="1"/>
    <xf numFmtId="0" fontId="84" fillId="28" borderId="1" xfId="147" applyFont="1" applyFill="1" applyAlignment="1">
      <alignment horizontal="left"/>
    </xf>
    <xf numFmtId="0" fontId="84" fillId="28" borderId="1" xfId="147" applyFont="1" applyFill="1"/>
    <xf numFmtId="0" fontId="85" fillId="28" borderId="1" xfId="147" applyFont="1" applyFill="1"/>
    <xf numFmtId="2" fontId="86" fillId="28" borderId="1" xfId="147" applyNumberFormat="1" applyFont="1" applyFill="1"/>
    <xf numFmtId="0" fontId="63" fillId="0" borderId="0" xfId="0" applyFont="1" applyAlignment="1">
      <alignment wrapText="1"/>
    </xf>
    <xf numFmtId="0" fontId="88" fillId="0" borderId="0" xfId="0" applyFont="1" applyAlignment="1">
      <alignment wrapText="1"/>
    </xf>
    <xf numFmtId="0" fontId="67" fillId="8" borderId="4" xfId="0" applyFont="1" applyFill="1" applyBorder="1" applyAlignment="1">
      <alignment horizontal="center" vertical="center" wrapText="1"/>
    </xf>
    <xf numFmtId="0" fontId="67" fillId="8" borderId="5" xfId="0" applyFont="1" applyFill="1" applyBorder="1" applyAlignment="1">
      <alignment horizontal="center" vertical="center" wrapText="1"/>
    </xf>
    <xf numFmtId="0" fontId="67" fillId="8" borderId="51" xfId="0" applyFont="1" applyFill="1" applyBorder="1" applyAlignment="1">
      <alignment horizontal="center" vertical="center" wrapText="1"/>
    </xf>
    <xf numFmtId="4" fontId="68" fillId="13" borderId="4" xfId="0" applyNumberFormat="1" applyFont="1" applyFill="1" applyBorder="1" applyAlignment="1">
      <alignment horizontal="right" vertical="center" wrapText="1"/>
    </xf>
    <xf numFmtId="169" fontId="63" fillId="0" borderId="0" xfId="0" applyNumberFormat="1" applyFont="1" applyAlignment="1">
      <alignment wrapText="1"/>
    </xf>
    <xf numFmtId="4" fontId="68" fillId="13" borderId="64" xfId="0" applyNumberFormat="1" applyFont="1" applyFill="1" applyBorder="1" applyAlignment="1">
      <alignment horizontal="right" vertical="center" wrapText="1"/>
    </xf>
    <xf numFmtId="4" fontId="68" fillId="19" borderId="2" xfId="0" applyNumberFormat="1" applyFont="1" applyFill="1" applyBorder="1" applyAlignment="1">
      <alignment horizontal="right" vertical="center" wrapText="1"/>
    </xf>
    <xf numFmtId="4" fontId="63" fillId="0" borderId="0" xfId="0" applyNumberFormat="1" applyFont="1" applyAlignment="1">
      <alignment wrapText="1"/>
    </xf>
    <xf numFmtId="4" fontId="68" fillId="19" borderId="10" xfId="0" applyNumberFormat="1" applyFont="1" applyFill="1" applyBorder="1" applyAlignment="1">
      <alignment horizontal="right" vertical="center" wrapText="1"/>
    </xf>
    <xf numFmtId="0" fontId="67" fillId="14" borderId="1" xfId="0" applyFont="1" applyFill="1" applyBorder="1" applyAlignment="1" applyProtection="1">
      <alignment horizontal="left" vertical="center" wrapText="1"/>
      <protection locked="0"/>
    </xf>
    <xf numFmtId="0" fontId="67" fillId="28" borderId="1" xfId="0" applyFont="1" applyFill="1" applyBorder="1" applyAlignment="1" applyProtection="1">
      <alignment horizontal="left" vertical="center" wrapText="1"/>
      <protection locked="0"/>
    </xf>
    <xf numFmtId="0" fontId="67" fillId="28" borderId="1" xfId="0" applyFont="1" applyFill="1" applyBorder="1" applyAlignment="1" applyProtection="1">
      <alignment horizontal="right" vertical="center" wrapText="1"/>
      <protection locked="0"/>
    </xf>
    <xf numFmtId="0" fontId="63" fillId="28" borderId="1" xfId="0" applyFont="1" applyFill="1" applyBorder="1" applyAlignment="1" applyProtection="1">
      <alignment wrapText="1"/>
      <protection locked="0"/>
    </xf>
    <xf numFmtId="4" fontId="67" fillId="28" borderId="1" xfId="0" applyNumberFormat="1" applyFont="1" applyFill="1" applyBorder="1" applyAlignment="1">
      <alignment horizontal="right" vertical="center" wrapText="1"/>
    </xf>
    <xf numFmtId="4" fontId="68" fillId="28" borderId="1" xfId="0" applyNumberFormat="1" applyFont="1" applyFill="1" applyBorder="1" applyAlignment="1">
      <alignment horizontal="right" vertical="center" wrapText="1"/>
    </xf>
    <xf numFmtId="0" fontId="83" fillId="28" borderId="1" xfId="0" applyFont="1" applyFill="1" applyBorder="1" applyAlignment="1" applyProtection="1">
      <alignment wrapText="1"/>
      <protection locked="0"/>
    </xf>
    <xf numFmtId="0" fontId="83" fillId="22" borderId="1" xfId="0" applyFont="1" applyFill="1" applyBorder="1" applyAlignment="1" applyProtection="1">
      <alignment wrapText="1"/>
      <protection locked="0"/>
    </xf>
    <xf numFmtId="0" fontId="83" fillId="23" borderId="1" xfId="0" applyFont="1" applyFill="1" applyBorder="1" applyAlignment="1" applyProtection="1">
      <alignment wrapText="1"/>
      <protection locked="0"/>
    </xf>
    <xf numFmtId="4" fontId="68" fillId="13" borderId="1" xfId="0" applyNumberFormat="1" applyFont="1" applyFill="1" applyBorder="1" applyAlignment="1">
      <alignment horizontal="right" vertical="center" wrapText="1"/>
    </xf>
    <xf numFmtId="0" fontId="67" fillId="14" borderId="68" xfId="0" applyFont="1" applyFill="1" applyBorder="1" applyAlignment="1" applyProtection="1">
      <alignment horizontal="left" vertical="center" wrapText="1"/>
      <protection locked="0"/>
    </xf>
    <xf numFmtId="0" fontId="67" fillId="15" borderId="91" xfId="0" applyFont="1" applyFill="1" applyBorder="1" applyAlignment="1" applyProtection="1">
      <alignment horizontal="left" vertical="center" wrapText="1"/>
      <protection locked="0"/>
    </xf>
    <xf numFmtId="0" fontId="67" fillId="16" borderId="91" xfId="0" applyFont="1" applyFill="1" applyBorder="1" applyAlignment="1" applyProtection="1">
      <alignment horizontal="right" vertical="center" wrapText="1"/>
      <protection locked="0"/>
    </xf>
    <xf numFmtId="4" fontId="67" fillId="28" borderId="91" xfId="0" applyNumberFormat="1" applyFont="1" applyFill="1" applyBorder="1" applyAlignment="1">
      <alignment horizontal="right" vertical="center" wrapText="1"/>
    </xf>
    <xf numFmtId="4" fontId="68" fillId="13" borderId="72" xfId="0" applyNumberFormat="1" applyFont="1" applyFill="1" applyBorder="1" applyAlignment="1">
      <alignment horizontal="right" vertical="center" wrapText="1"/>
    </xf>
    <xf numFmtId="0" fontId="68" fillId="15" borderId="51" xfId="0" applyFont="1" applyFill="1" applyBorder="1" applyAlignment="1" applyProtection="1">
      <alignment horizontal="left" vertical="center" wrapText="1"/>
      <protection locked="0"/>
    </xf>
    <xf numFmtId="0" fontId="63" fillId="0" borderId="1" xfId="0" applyFont="1" applyBorder="1" applyAlignment="1">
      <alignment wrapText="1"/>
    </xf>
    <xf numFmtId="4" fontId="72" fillId="28" borderId="1" xfId="0" applyNumberFormat="1" applyFont="1" applyFill="1" applyBorder="1" applyAlignment="1">
      <alignment horizontal="right" vertical="center" wrapText="1"/>
    </xf>
    <xf numFmtId="0" fontId="72" fillId="28" borderId="1" xfId="0" applyFont="1" applyFill="1" applyBorder="1" applyAlignment="1" applyProtection="1">
      <alignment horizontal="right" vertical="center" wrapText="1"/>
      <protection locked="0"/>
    </xf>
    <xf numFmtId="43" fontId="63" fillId="0" borderId="0" xfId="298" applyFont="1" applyAlignment="1">
      <alignment wrapText="1"/>
    </xf>
    <xf numFmtId="4" fontId="67" fillId="12" borderId="21" xfId="0" applyNumberFormat="1" applyFont="1" applyFill="1" applyBorder="1" applyAlignment="1">
      <alignment horizontal="center" vertical="center" wrapText="1"/>
    </xf>
    <xf numFmtId="4" fontId="68" fillId="13" borderId="82" xfId="0" applyNumberFormat="1" applyFont="1" applyFill="1" applyBorder="1" applyAlignment="1">
      <alignment horizontal="center" vertical="center" wrapText="1"/>
    </xf>
    <xf numFmtId="4" fontId="67" fillId="17" borderId="51" xfId="0" applyNumberFormat="1" applyFont="1" applyFill="1" applyBorder="1" applyAlignment="1">
      <alignment horizontal="center" vertical="center" wrapText="1"/>
    </xf>
    <xf numFmtId="4" fontId="68" fillId="13" borderId="64" xfId="0" applyNumberFormat="1" applyFont="1" applyFill="1" applyBorder="1" applyAlignment="1">
      <alignment horizontal="center" vertical="center" wrapText="1"/>
    </xf>
    <xf numFmtId="4" fontId="67" fillId="12" borderId="51" xfId="0" applyNumberFormat="1" applyFont="1" applyFill="1" applyBorder="1" applyAlignment="1">
      <alignment horizontal="center" vertical="center" wrapText="1"/>
    </xf>
    <xf numFmtId="0" fontId="63" fillId="22" borderId="51" xfId="0" applyFont="1" applyFill="1" applyBorder="1" applyAlignment="1" applyProtection="1">
      <alignment horizontal="center" wrapText="1"/>
      <protection locked="0"/>
    </xf>
    <xf numFmtId="0" fontId="63" fillId="20" borderId="51" xfId="0" applyFont="1" applyFill="1" applyBorder="1" applyAlignment="1" applyProtection="1">
      <alignment horizontal="center" wrapText="1"/>
      <protection locked="0"/>
    </xf>
    <xf numFmtId="0" fontId="63" fillId="21" borderId="51" xfId="0" applyFont="1" applyFill="1" applyBorder="1" applyAlignment="1" applyProtection="1">
      <alignment horizontal="center" wrapText="1"/>
      <protection locked="0"/>
    </xf>
    <xf numFmtId="0" fontId="63" fillId="23" borderId="51" xfId="0" applyFont="1" applyFill="1" applyBorder="1" applyAlignment="1" applyProtection="1">
      <alignment horizontal="center" wrapText="1"/>
      <protection locked="0"/>
    </xf>
    <xf numFmtId="4" fontId="67" fillId="0" borderId="51" xfId="0" applyNumberFormat="1" applyFont="1" applyBorder="1" applyAlignment="1">
      <alignment horizontal="center" vertical="center" wrapText="1"/>
    </xf>
    <xf numFmtId="0" fontId="63" fillId="0" borderId="51" xfId="0" applyFont="1" applyBorder="1" applyAlignment="1" applyProtection="1">
      <alignment horizontal="center" wrapText="1"/>
      <protection locked="0"/>
    </xf>
    <xf numFmtId="0" fontId="63" fillId="22" borderId="13" xfId="0" applyFont="1" applyFill="1" applyBorder="1" applyAlignment="1" applyProtection="1">
      <alignment horizontal="center" wrapText="1"/>
      <protection locked="0"/>
    </xf>
    <xf numFmtId="0" fontId="63" fillId="23" borderId="13" xfId="0" applyFont="1" applyFill="1" applyBorder="1" applyAlignment="1" applyProtection="1">
      <alignment horizontal="center" wrapText="1"/>
      <protection locked="0"/>
    </xf>
    <xf numFmtId="4" fontId="67" fillId="17" borderId="13" xfId="0" applyNumberFormat="1" applyFont="1" applyFill="1" applyBorder="1" applyAlignment="1">
      <alignment horizontal="center" vertical="center" wrapText="1"/>
    </xf>
    <xf numFmtId="4" fontId="68" fillId="13" borderId="51" xfId="0" applyNumberFormat="1" applyFont="1" applyFill="1" applyBorder="1" applyAlignment="1">
      <alignment horizontal="center" vertical="center" wrapText="1"/>
    </xf>
    <xf numFmtId="0" fontId="63" fillId="27" borderId="4" xfId="0" applyFont="1" applyFill="1" applyBorder="1" applyAlignment="1" applyProtection="1">
      <alignment horizontal="center" wrapText="1"/>
      <protection locked="0"/>
    </xf>
    <xf numFmtId="0" fontId="63" fillId="27" borderId="5" xfId="0" applyFont="1" applyFill="1" applyBorder="1" applyAlignment="1" applyProtection="1">
      <alignment horizontal="center" wrapText="1"/>
      <protection locked="0"/>
    </xf>
    <xf numFmtId="0" fontId="63" fillId="27" borderId="64" xfId="0" applyFont="1" applyFill="1" applyBorder="1" applyAlignment="1" applyProtection="1">
      <alignment horizontal="center" wrapText="1"/>
      <protection locked="0"/>
    </xf>
    <xf numFmtId="0" fontId="63" fillId="27" borderId="6" xfId="0" applyFont="1" applyFill="1" applyBorder="1" applyAlignment="1" applyProtection="1">
      <alignment horizontal="center" wrapText="1"/>
      <protection locked="0"/>
    </xf>
    <xf numFmtId="0" fontId="63" fillId="27" borderId="7" xfId="0" applyFont="1" applyFill="1" applyBorder="1" applyAlignment="1" applyProtection="1">
      <alignment horizontal="center" wrapText="1"/>
      <protection locked="0"/>
    </xf>
    <xf numFmtId="0" fontId="63" fillId="27" borderId="8" xfId="0" applyFont="1" applyFill="1" applyBorder="1" applyAlignment="1" applyProtection="1">
      <alignment horizontal="center" wrapText="1"/>
      <protection locked="0"/>
    </xf>
    <xf numFmtId="0" fontId="67" fillId="27" borderId="4" xfId="0" applyFont="1" applyFill="1" applyBorder="1" applyAlignment="1" applyProtection="1">
      <alignment horizontal="center" vertical="center" wrapText="1"/>
      <protection locked="0"/>
    </xf>
    <xf numFmtId="0" fontId="67" fillId="0" borderId="88" xfId="0" applyFont="1" applyBorder="1" applyAlignment="1" applyProtection="1">
      <alignment horizontal="center" vertical="center" wrapText="1"/>
      <protection locked="0"/>
    </xf>
    <xf numFmtId="187" fontId="67" fillId="0" borderId="86" xfId="0" applyNumberFormat="1" applyFont="1" applyBorder="1" applyAlignment="1">
      <alignment horizontal="center" vertical="center" wrapText="1"/>
    </xf>
    <xf numFmtId="187" fontId="67" fillId="0" borderId="4" xfId="0" applyNumberFormat="1" applyFont="1" applyBorder="1" applyAlignment="1">
      <alignment horizontal="center" vertical="center" wrapText="1"/>
    </xf>
    <xf numFmtId="4" fontId="67" fillId="0" borderId="87" xfId="0" applyNumberFormat="1" applyFont="1" applyBorder="1" applyAlignment="1">
      <alignment horizontal="center" vertical="center" wrapText="1"/>
    </xf>
    <xf numFmtId="4" fontId="67" fillId="0" borderId="6" xfId="0" applyNumberFormat="1" applyFont="1" applyBorder="1" applyAlignment="1">
      <alignment horizontal="center" vertical="center" wrapText="1"/>
    </xf>
    <xf numFmtId="187" fontId="67" fillId="0" borderId="83" xfId="0" applyNumberFormat="1" applyFont="1" applyBorder="1" applyAlignment="1">
      <alignment horizontal="center" vertical="center" wrapText="1"/>
    </xf>
    <xf numFmtId="4" fontId="67" fillId="25" borderId="82" xfId="0" applyNumberFormat="1" applyFont="1" applyFill="1" applyBorder="1" applyAlignment="1">
      <alignment horizontal="center" vertical="center" wrapText="1"/>
    </xf>
    <xf numFmtId="4" fontId="67" fillId="17" borderId="10" xfId="0" applyNumberFormat="1" applyFont="1" applyFill="1" applyBorder="1" applyAlignment="1">
      <alignment horizontal="center" vertical="center" wrapText="1"/>
    </xf>
    <xf numFmtId="4" fontId="67" fillId="17" borderId="2" xfId="0" applyNumberFormat="1" applyFont="1" applyFill="1" applyBorder="1" applyAlignment="1">
      <alignment horizontal="center" vertical="center" wrapText="1"/>
    </xf>
    <xf numFmtId="4" fontId="67" fillId="17" borderId="3" xfId="0" applyNumberFormat="1" applyFont="1" applyFill="1" applyBorder="1" applyAlignment="1">
      <alignment horizontal="center" vertical="center" wrapText="1"/>
    </xf>
    <xf numFmtId="4" fontId="68" fillId="0" borderId="51" xfId="0" applyNumberFormat="1" applyFont="1" applyBorder="1" applyAlignment="1">
      <alignment horizontal="center" vertical="center" wrapText="1"/>
    </xf>
    <xf numFmtId="4" fontId="68" fillId="0" borderId="3" xfId="132" applyNumberFormat="1" applyFont="1" applyFill="1" applyBorder="1" applyAlignment="1">
      <alignment horizontal="center" vertical="center" wrapText="1"/>
    </xf>
    <xf numFmtId="4" fontId="68" fillId="0" borderId="23" xfId="132" applyNumberFormat="1" applyFont="1" applyFill="1" applyBorder="1" applyAlignment="1">
      <alignment horizontal="center" vertical="center" wrapText="1"/>
    </xf>
    <xf numFmtId="4" fontId="68" fillId="0" borderId="10" xfId="132" applyNumberFormat="1" applyFont="1" applyFill="1" applyBorder="1" applyAlignment="1" applyProtection="1">
      <alignment horizontal="center" vertical="center" wrapText="1"/>
      <protection locked="0"/>
    </xf>
    <xf numFmtId="4" fontId="68" fillId="0" borderId="51" xfId="132" applyNumberFormat="1" applyFont="1" applyFill="1" applyBorder="1" applyAlignment="1">
      <alignment horizontal="center" vertical="center" wrapText="1"/>
    </xf>
    <xf numFmtId="4" fontId="68" fillId="0" borderId="10" xfId="132" applyNumberFormat="1" applyFont="1" applyFill="1" applyBorder="1" applyAlignment="1">
      <alignment horizontal="center" vertical="center" wrapText="1"/>
    </xf>
    <xf numFmtId="4" fontId="68" fillId="0" borderId="10" xfId="167" applyNumberFormat="1" applyFont="1" applyFill="1" applyBorder="1" applyAlignment="1" applyProtection="1">
      <alignment horizontal="center" vertical="center" wrapText="1"/>
      <protection locked="0"/>
    </xf>
    <xf numFmtId="0" fontId="68" fillId="0" borderId="51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4" fontId="68" fillId="0" borderId="2" xfId="132" applyNumberFormat="1" applyFont="1" applyFill="1" applyBorder="1" applyAlignment="1">
      <alignment horizontal="center" vertical="center" wrapText="1"/>
    </xf>
    <xf numFmtId="4" fontId="68" fillId="0" borderId="2" xfId="132" applyNumberFormat="1" applyFont="1" applyFill="1" applyBorder="1" applyAlignment="1" applyProtection="1">
      <alignment horizontal="center" vertical="center" wrapText="1"/>
      <protection locked="0"/>
    </xf>
    <xf numFmtId="4" fontId="68" fillId="0" borderId="51" xfId="134" applyNumberFormat="1" applyFont="1" applyFill="1" applyBorder="1" applyAlignment="1">
      <alignment horizontal="center" vertical="top" wrapText="1"/>
    </xf>
    <xf numFmtId="0" fontId="71" fillId="0" borderId="51" xfId="146" applyFont="1" applyFill="1" applyBorder="1" applyAlignment="1">
      <alignment horizontal="center" vertical="center" wrapText="1"/>
    </xf>
    <xf numFmtId="2" fontId="71" fillId="0" borderId="51" xfId="142" applyNumberFormat="1" applyFont="1" applyFill="1" applyBorder="1" applyAlignment="1">
      <alignment horizontal="center" vertical="center" wrapText="1"/>
    </xf>
    <xf numFmtId="4" fontId="68" fillId="0" borderId="2" xfId="132" applyNumberFormat="1" applyFont="1" applyFill="1" applyBorder="1" applyAlignment="1">
      <alignment horizontal="center" vertical="top" wrapText="1"/>
    </xf>
    <xf numFmtId="4" fontId="63" fillId="0" borderId="1" xfId="132" applyNumberFormat="1" applyFont="1" applyFill="1" applyAlignment="1" applyProtection="1">
      <alignment horizontal="center" wrapText="1"/>
      <protection locked="0"/>
    </xf>
    <xf numFmtId="4" fontId="67" fillId="0" borderId="1" xfId="132" applyNumberFormat="1" applyFont="1" applyFill="1" applyAlignment="1">
      <alignment horizontal="center" vertical="top" wrapText="1"/>
    </xf>
    <xf numFmtId="4" fontId="67" fillId="0" borderId="1" xfId="132" applyNumberFormat="1" applyFont="1" applyFill="1" applyAlignment="1" applyProtection="1">
      <alignment horizontal="center" vertical="top" wrapText="1"/>
      <protection locked="0"/>
    </xf>
    <xf numFmtId="4" fontId="67" fillId="0" borderId="2" xfId="132" applyNumberFormat="1" applyFont="1" applyFill="1" applyBorder="1" applyAlignment="1">
      <alignment horizontal="center" wrapText="1"/>
    </xf>
    <xf numFmtId="165" fontId="67" fillId="0" borderId="2" xfId="132" applyNumberFormat="1" applyFont="1" applyFill="1" applyBorder="1" applyAlignment="1">
      <alignment horizontal="center" vertical="center" wrapText="1"/>
    </xf>
    <xf numFmtId="4" fontId="68" fillId="0" borderId="10" xfId="132" applyNumberFormat="1" applyFont="1" applyFill="1" applyBorder="1" applyAlignment="1">
      <alignment horizontal="center" vertical="top" wrapText="1"/>
    </xf>
    <xf numFmtId="0" fontId="63" fillId="0" borderId="10" xfId="132" applyFont="1" applyFill="1" applyBorder="1" applyAlignment="1">
      <alignment horizontal="center"/>
    </xf>
    <xf numFmtId="4" fontId="71" fillId="0" borderId="2" xfId="132" applyNumberFormat="1" applyFont="1" applyFill="1" applyBorder="1" applyAlignment="1">
      <alignment horizontal="center" vertical="top" wrapText="1"/>
    </xf>
    <xf numFmtId="4" fontId="67" fillId="0" borderId="3" xfId="132" applyNumberFormat="1" applyFont="1" applyFill="1" applyBorder="1" applyAlignment="1">
      <alignment horizontal="center" vertical="center" wrapText="1"/>
    </xf>
    <xf numFmtId="4" fontId="68" fillId="0" borderId="1" xfId="132" applyNumberFormat="1" applyFont="1" applyFill="1" applyAlignment="1" applyProtection="1">
      <alignment horizontal="center" vertical="center" wrapText="1"/>
      <protection locked="0"/>
    </xf>
    <xf numFmtId="4" fontId="69" fillId="0" borderId="51" xfId="147" applyNumberFormat="1" applyFont="1" applyFill="1" applyBorder="1" applyAlignment="1">
      <alignment horizontal="center"/>
    </xf>
    <xf numFmtId="175" fontId="69" fillId="0" borderId="51" xfId="287" applyFont="1" applyFill="1" applyBorder="1" applyAlignment="1">
      <alignment horizontal="center"/>
    </xf>
    <xf numFmtId="175" fontId="71" fillId="0" borderId="1" xfId="287" applyFont="1" applyFill="1" applyBorder="1" applyAlignment="1">
      <alignment horizontal="center" vertical="center"/>
    </xf>
    <xf numFmtId="4" fontId="69" fillId="0" borderId="51" xfId="147" applyNumberFormat="1" applyFont="1" applyFill="1" applyBorder="1" applyAlignment="1">
      <alignment horizontal="center" vertical="center" wrapText="1"/>
    </xf>
    <xf numFmtId="0" fontId="69" fillId="0" borderId="51" xfId="142" applyFont="1" applyFill="1" applyBorder="1" applyAlignment="1">
      <alignment horizontal="center"/>
    </xf>
    <xf numFmtId="165" fontId="69" fillId="0" borderId="51" xfId="142" applyNumberFormat="1" applyFont="1" applyFill="1" applyBorder="1" applyAlignment="1">
      <alignment horizontal="center" vertical="center" wrapText="1"/>
    </xf>
    <xf numFmtId="181" fontId="69" fillId="0" borderId="51" xfId="142" applyNumberFormat="1" applyFont="1" applyFill="1" applyBorder="1" applyAlignment="1">
      <alignment horizontal="center" vertical="center"/>
    </xf>
    <xf numFmtId="0" fontId="69" fillId="0" borderId="53" xfId="147" applyFont="1" applyFill="1" applyBorder="1" applyAlignment="1">
      <alignment horizontal="center" vertical="center" wrapText="1"/>
    </xf>
    <xf numFmtId="43" fontId="69" fillId="0" borderId="51" xfId="298" applyFont="1" applyFill="1" applyBorder="1" applyAlignment="1">
      <alignment horizontal="center" vertical="center"/>
    </xf>
    <xf numFmtId="44" fontId="69" fillId="0" borderId="51" xfId="147" applyNumberFormat="1" applyFont="1" applyFill="1" applyBorder="1" applyAlignment="1">
      <alignment horizontal="center" vertical="center" wrapText="1"/>
    </xf>
    <xf numFmtId="4" fontId="68" fillId="0" borderId="2" xfId="134" applyNumberFormat="1" applyFont="1" applyFill="1" applyBorder="1" applyAlignment="1">
      <alignment horizontal="center" vertical="top" wrapText="1"/>
    </xf>
    <xf numFmtId="4" fontId="68" fillId="0" borderId="2" xfId="167" applyNumberFormat="1" applyFont="1" applyFill="1" applyBorder="1" applyAlignment="1">
      <alignment horizontal="center" vertical="top" wrapText="1"/>
    </xf>
    <xf numFmtId="4" fontId="68" fillId="0" borderId="10" xfId="134" applyNumberFormat="1" applyFont="1" applyFill="1" applyBorder="1" applyAlignment="1">
      <alignment horizontal="center" vertical="top" wrapText="1"/>
    </xf>
    <xf numFmtId="4" fontId="68" fillId="0" borderId="2" xfId="134" applyNumberFormat="1" applyFont="1" applyFill="1" applyBorder="1" applyAlignment="1" applyProtection="1">
      <alignment horizontal="center" vertical="center" wrapText="1"/>
      <protection locked="0"/>
    </xf>
    <xf numFmtId="4" fontId="63" fillId="0" borderId="1" xfId="167" applyNumberFormat="1" applyFont="1" applyFill="1" applyAlignment="1">
      <alignment horizontal="center" wrapText="1"/>
    </xf>
    <xf numFmtId="164" fontId="67" fillId="0" borderId="2" xfId="0" applyNumberFormat="1" applyFont="1" applyBorder="1" applyAlignment="1">
      <alignment horizontal="center" vertical="center" wrapText="1"/>
    </xf>
    <xf numFmtId="0" fontId="63" fillId="0" borderId="0" xfId="0" applyFont="1" applyAlignment="1" applyProtection="1">
      <alignment horizontal="center" wrapText="1"/>
      <protection locked="0"/>
    </xf>
    <xf numFmtId="164" fontId="67" fillId="0" borderId="2" xfId="0" applyNumberFormat="1" applyFont="1" applyBorder="1" applyAlignment="1">
      <alignment horizontal="center" vertical="top" wrapText="1"/>
    </xf>
    <xf numFmtId="4" fontId="68" fillId="0" borderId="2" xfId="0" applyNumberFormat="1" applyFont="1" applyBorder="1" applyAlignment="1" applyProtection="1">
      <alignment horizontal="center" vertical="center" wrapText="1"/>
      <protection locked="0"/>
    </xf>
    <xf numFmtId="186" fontId="67" fillId="0" borderId="2" xfId="0" applyNumberFormat="1" applyFont="1" applyBorder="1" applyAlignment="1">
      <alignment horizontal="center" vertical="center" wrapText="1"/>
    </xf>
    <xf numFmtId="4" fontId="63" fillId="27" borderId="1" xfId="132" applyNumberFormat="1" applyFont="1" applyAlignment="1">
      <alignment horizontal="center" wrapText="1"/>
    </xf>
    <xf numFmtId="181" fontId="67" fillId="0" borderId="2" xfId="0" applyNumberFormat="1" applyFont="1" applyBorder="1" applyAlignment="1">
      <alignment horizontal="center" vertical="center" wrapText="1"/>
    </xf>
    <xf numFmtId="181" fontId="67" fillId="27" borderId="2" xfId="0" applyNumberFormat="1" applyFont="1" applyFill="1" applyBorder="1" applyAlignment="1">
      <alignment horizontal="center" vertical="center" wrapText="1"/>
    </xf>
    <xf numFmtId="4" fontId="55" fillId="27" borderId="51" xfId="0" applyNumberFormat="1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90" borderId="2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27" borderId="2" xfId="0" applyFont="1" applyFill="1" applyBorder="1" applyAlignment="1">
      <alignment horizontal="left" vertical="center" wrapText="1"/>
    </xf>
    <xf numFmtId="0" fontId="2" fillId="27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90" borderId="3" xfId="0" applyFont="1" applyFill="1" applyBorder="1" applyAlignment="1" applyProtection="1">
      <alignment horizontal="left" vertical="center" wrapText="1"/>
      <protection locked="0"/>
    </xf>
    <xf numFmtId="0" fontId="2" fillId="90" borderId="23" xfId="0" applyFont="1" applyFill="1" applyBorder="1" applyAlignment="1" applyProtection="1">
      <alignment horizontal="left" vertical="center" wrapText="1"/>
      <protection locked="0"/>
    </xf>
    <xf numFmtId="0" fontId="2" fillId="90" borderId="10" xfId="0" applyFont="1" applyFill="1" applyBorder="1" applyAlignment="1" applyProtection="1">
      <alignment horizontal="left" vertical="center" wrapText="1"/>
      <protection locked="0"/>
    </xf>
    <xf numFmtId="0" fontId="2" fillId="28" borderId="2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horizontal="left" vertical="center" wrapText="1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7" fillId="0" borderId="51" xfId="0" applyFont="1" applyBorder="1" applyAlignment="1" applyProtection="1">
      <alignment horizontal="center" vertical="top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2" fillId="89" borderId="2" xfId="343" applyFont="1" applyFill="1" applyBorder="1" applyAlignment="1" applyProtection="1">
      <alignment horizontal="left" vertical="center" wrapText="1"/>
      <protection locked="0"/>
    </xf>
    <xf numFmtId="0" fontId="58" fillId="27" borderId="11" xfId="343" applyFont="1" applyBorder="1" applyAlignment="1" applyProtection="1">
      <alignment horizontal="center" vertical="center" wrapText="1"/>
      <protection locked="0"/>
    </xf>
    <xf numFmtId="0" fontId="2" fillId="3" borderId="2" xfId="343" applyFont="1" applyFill="1" applyBorder="1" applyAlignment="1">
      <alignment horizontal="left" vertical="center" wrapText="1"/>
    </xf>
    <xf numFmtId="0" fontId="2" fillId="3" borderId="2" xfId="343" applyFont="1" applyFill="1" applyBorder="1" applyAlignment="1" applyProtection="1">
      <alignment horizontal="left" vertical="center" wrapText="1"/>
      <protection locked="0"/>
    </xf>
    <xf numFmtId="0" fontId="2" fillId="3" borderId="2" xfId="343" applyFont="1" applyFill="1" applyBorder="1" applyAlignment="1">
      <alignment horizontal="center" vertical="center" wrapText="1"/>
    </xf>
    <xf numFmtId="0" fontId="2" fillId="3" borderId="2" xfId="343" applyFont="1" applyFill="1" applyBorder="1" applyAlignment="1" applyProtection="1">
      <alignment horizontal="center" vertical="center" wrapText="1"/>
      <protection locked="0"/>
    </xf>
    <xf numFmtId="0" fontId="5" fillId="3" borderId="2" xfId="343" applyFont="1" applyFill="1" applyBorder="1" applyAlignment="1">
      <alignment horizontal="center" vertical="center" wrapText="1"/>
    </xf>
    <xf numFmtId="4" fontId="57" fillId="27" borderId="51" xfId="343" applyNumberFormat="1" applyFont="1" applyBorder="1" applyAlignment="1">
      <alignment horizontal="right" vertical="center" wrapText="1"/>
    </xf>
    <xf numFmtId="0" fontId="57" fillId="27" borderId="51" xfId="343" applyFont="1" applyBorder="1" applyAlignment="1" applyProtection="1">
      <alignment horizontal="right" vertical="center" wrapText="1"/>
      <protection locked="0"/>
    </xf>
    <xf numFmtId="4" fontId="55" fillId="27" borderId="48" xfId="0" applyNumberFormat="1" applyFont="1" applyFill="1" applyBorder="1" applyAlignment="1" applyProtection="1">
      <alignment horizontal="center" wrapText="1"/>
      <protection locked="0"/>
    </xf>
    <xf numFmtId="4" fontId="55" fillId="27" borderId="49" xfId="0" applyNumberFormat="1" applyFont="1" applyFill="1" applyBorder="1" applyAlignment="1" applyProtection="1">
      <alignment horizontal="center" wrapText="1"/>
      <protection locked="0"/>
    </xf>
    <xf numFmtId="4" fontId="55" fillId="27" borderId="50" xfId="0" applyNumberFormat="1" applyFont="1" applyFill="1" applyBorder="1" applyAlignment="1" applyProtection="1">
      <alignment horizontal="center" wrapText="1"/>
      <protection locked="0"/>
    </xf>
    <xf numFmtId="0" fontId="2" fillId="3" borderId="64" xfId="343" applyFont="1" applyFill="1" applyBorder="1" applyAlignment="1">
      <alignment horizontal="center" vertical="center" wrapText="1"/>
    </xf>
    <xf numFmtId="0" fontId="2" fillId="3" borderId="8" xfId="343" applyFont="1" applyFill="1" applyBorder="1" applyAlignment="1">
      <alignment horizontal="center" vertical="center" wrapText="1"/>
    </xf>
    <xf numFmtId="0" fontId="87" fillId="0" borderId="0" xfId="0" applyFont="1" applyAlignment="1">
      <alignment horizontal="left" vertical="center" wrapText="1"/>
    </xf>
    <xf numFmtId="0" fontId="67" fillId="9" borderId="2" xfId="0" applyFont="1" applyFill="1" applyBorder="1" applyAlignment="1">
      <alignment horizontal="left" vertical="center" wrapText="1"/>
    </xf>
    <xf numFmtId="0" fontId="67" fillId="14" borderId="2" xfId="0" applyFont="1" applyFill="1" applyBorder="1" applyAlignment="1" applyProtection="1">
      <alignment horizontal="left" vertical="center" wrapText="1"/>
      <protection locked="0"/>
    </xf>
    <xf numFmtId="0" fontId="67" fillId="10" borderId="3" xfId="0" applyFont="1" applyFill="1" applyBorder="1" applyAlignment="1">
      <alignment horizontal="left" vertical="center" wrapText="1"/>
    </xf>
    <xf numFmtId="0" fontId="67" fillId="15" borderId="5" xfId="0" applyFont="1" applyFill="1" applyBorder="1" applyAlignment="1" applyProtection="1">
      <alignment horizontal="left" vertical="center" wrapText="1"/>
      <protection locked="0"/>
    </xf>
    <xf numFmtId="4" fontId="67" fillId="11" borderId="51" xfId="0" applyNumberFormat="1" applyFont="1" applyFill="1" applyBorder="1" applyAlignment="1">
      <alignment horizontal="center" vertical="center" wrapText="1"/>
    </xf>
    <xf numFmtId="0" fontId="67" fillId="16" borderId="13" xfId="0" applyFont="1" applyFill="1" applyBorder="1" applyAlignment="1" applyProtection="1">
      <alignment horizontal="center" vertical="center" wrapText="1"/>
      <protection locked="0"/>
    </xf>
    <xf numFmtId="4" fontId="67" fillId="17" borderId="10" xfId="0" applyNumberFormat="1" applyFont="1" applyFill="1" applyBorder="1" applyAlignment="1">
      <alignment horizontal="right" vertical="center" wrapText="1"/>
    </xf>
    <xf numFmtId="0" fontId="67" fillId="18" borderId="10" xfId="0" applyFont="1" applyFill="1" applyBorder="1" applyAlignment="1" applyProtection="1">
      <alignment horizontal="right" vertical="center" wrapText="1"/>
      <protection locked="0"/>
    </xf>
    <xf numFmtId="4" fontId="68" fillId="17" borderId="51" xfId="0" applyNumberFormat="1" applyFont="1" applyFill="1" applyBorder="1" applyAlignment="1">
      <alignment horizontal="center" vertical="center" wrapText="1"/>
    </xf>
    <xf numFmtId="0" fontId="68" fillId="18" borderId="51" xfId="0" applyFont="1" applyFill="1" applyBorder="1" applyAlignment="1" applyProtection="1">
      <alignment horizontal="center" vertical="center" wrapText="1"/>
      <protection locked="0"/>
    </xf>
    <xf numFmtId="0" fontId="67" fillId="9" borderId="3" xfId="0" applyFont="1" applyFill="1" applyBorder="1" applyAlignment="1">
      <alignment horizontal="left" vertical="center" wrapText="1"/>
    </xf>
    <xf numFmtId="0" fontId="67" fillId="14" borderId="3" xfId="0" applyFont="1" applyFill="1" applyBorder="1" applyAlignment="1" applyProtection="1">
      <alignment horizontal="left" vertical="center" wrapText="1"/>
      <protection locked="0"/>
    </xf>
    <xf numFmtId="0" fontId="67" fillId="10" borderId="51" xfId="0" applyFont="1" applyFill="1" applyBorder="1" applyAlignment="1">
      <alignment horizontal="left" vertical="center" wrapText="1"/>
    </xf>
    <xf numFmtId="0" fontId="67" fillId="15" borderId="51" xfId="0" applyFont="1" applyFill="1" applyBorder="1" applyAlignment="1" applyProtection="1">
      <alignment horizontal="left" vertical="center" wrapText="1"/>
      <protection locked="0"/>
    </xf>
    <xf numFmtId="0" fontId="67" fillId="16" borderId="51" xfId="0" applyFont="1" applyFill="1" applyBorder="1" applyAlignment="1" applyProtection="1">
      <alignment horizontal="center" vertical="center" wrapText="1"/>
      <protection locked="0"/>
    </xf>
    <xf numFmtId="4" fontId="67" fillId="24" borderId="51" xfId="0" applyNumberFormat="1" applyFont="1" applyFill="1" applyBorder="1" applyAlignment="1">
      <alignment horizontal="center" vertical="center" wrapText="1"/>
    </xf>
    <xf numFmtId="0" fontId="67" fillId="26" borderId="51" xfId="0" applyFont="1" applyFill="1" applyBorder="1" applyAlignment="1" applyProtection="1">
      <alignment horizontal="center" vertical="center" wrapText="1"/>
      <protection locked="0"/>
    </xf>
    <xf numFmtId="0" fontId="67" fillId="8" borderId="21" xfId="0" applyFont="1" applyFill="1" applyBorder="1" applyAlignment="1">
      <alignment horizontal="center" vertical="center" wrapText="1"/>
    </xf>
    <xf numFmtId="0" fontId="67" fillId="8" borderId="16" xfId="0" applyFont="1" applyFill="1" applyBorder="1" applyAlignment="1">
      <alignment horizontal="center" vertical="center" wrapText="1"/>
    </xf>
    <xf numFmtId="0" fontId="67" fillId="8" borderId="51" xfId="0" applyFont="1" applyFill="1" applyBorder="1" applyAlignment="1">
      <alignment horizontal="center" vertical="center" wrapText="1"/>
    </xf>
    <xf numFmtId="0" fontId="67" fillId="8" borderId="48" xfId="0" applyFont="1" applyFill="1" applyBorder="1" applyAlignment="1">
      <alignment horizontal="center" vertical="center" wrapText="1"/>
    </xf>
    <xf numFmtId="0" fontId="67" fillId="27" borderId="2" xfId="0" applyFont="1" applyFill="1" applyBorder="1" applyAlignment="1">
      <alignment horizontal="left" vertical="center" wrapText="1"/>
    </xf>
    <xf numFmtId="0" fontId="67" fillId="27" borderId="2" xfId="0" applyFont="1" applyFill="1" applyBorder="1" applyAlignment="1" applyProtection="1">
      <alignment horizontal="left" vertical="center" wrapText="1"/>
      <protection locked="0"/>
    </xf>
    <xf numFmtId="0" fontId="67" fillId="27" borderId="85" xfId="0" applyFont="1" applyFill="1" applyBorder="1" applyAlignment="1">
      <alignment horizontal="left" vertical="center" wrapText="1"/>
    </xf>
    <xf numFmtId="0" fontId="67" fillId="27" borderId="84" xfId="0" applyFont="1" applyFill="1" applyBorder="1" applyAlignment="1">
      <alignment horizontal="left" vertical="center" wrapText="1"/>
    </xf>
    <xf numFmtId="0" fontId="67" fillId="27" borderId="83" xfId="0" applyFont="1" applyFill="1" applyBorder="1" applyAlignment="1">
      <alignment horizontal="left" vertical="center" wrapText="1"/>
    </xf>
    <xf numFmtId="0" fontId="67" fillId="15" borderId="3" xfId="0" applyFont="1" applyFill="1" applyBorder="1" applyAlignment="1" applyProtection="1">
      <alignment horizontal="left" vertical="center" wrapText="1"/>
      <protection locked="0"/>
    </xf>
    <xf numFmtId="0" fontId="77" fillId="15" borderId="1" xfId="0" applyFont="1" applyFill="1" applyBorder="1" applyAlignment="1" applyProtection="1">
      <alignment horizontal="left" vertical="center" wrapText="1"/>
      <protection locked="0"/>
    </xf>
    <xf numFmtId="0" fontId="77" fillId="28" borderId="1" xfId="0" applyFont="1" applyFill="1" applyBorder="1" applyAlignment="1" applyProtection="1">
      <alignment horizontal="left" vertical="center" wrapText="1"/>
      <protection locked="0"/>
    </xf>
    <xf numFmtId="0" fontId="90" fillId="22" borderId="91" xfId="0" applyFont="1" applyFill="1" applyBorder="1" applyAlignment="1" applyProtection="1">
      <alignment horizontal="center" wrapText="1"/>
      <protection locked="0"/>
    </xf>
    <xf numFmtId="0" fontId="63" fillId="28" borderId="1" xfId="0" applyFont="1" applyFill="1" applyBorder="1" applyAlignment="1" applyProtection="1">
      <alignment horizontal="center" vertical="top" wrapText="1"/>
      <protection locked="0"/>
    </xf>
    <xf numFmtId="0" fontId="68" fillId="15" borderId="51" xfId="0" applyFont="1" applyFill="1" applyBorder="1" applyAlignment="1" applyProtection="1">
      <alignment horizontal="left" vertical="center" wrapText="1"/>
      <protection locked="0"/>
    </xf>
    <xf numFmtId="0" fontId="64" fillId="0" borderId="14" xfId="0" applyFont="1" applyBorder="1" applyAlignment="1" applyProtection="1">
      <alignment horizontal="center" vertical="top" wrapText="1"/>
      <protection locked="0"/>
    </xf>
    <xf numFmtId="0" fontId="64" fillId="0" borderId="1" xfId="0" applyFont="1" applyBorder="1" applyAlignment="1" applyProtection="1">
      <alignment horizontal="center" vertical="top" wrapText="1"/>
      <protection locked="0"/>
    </xf>
    <xf numFmtId="0" fontId="64" fillId="0" borderId="16" xfId="0" applyFont="1" applyBorder="1" applyAlignment="1" applyProtection="1">
      <alignment horizontal="center" vertical="top" wrapText="1"/>
      <protection locked="0"/>
    </xf>
    <xf numFmtId="0" fontId="64" fillId="0" borderId="22" xfId="0" applyFont="1" applyBorder="1" applyAlignment="1" applyProtection="1">
      <alignment horizontal="center" vertical="top" wrapText="1"/>
      <protection locked="0"/>
    </xf>
    <xf numFmtId="0" fontId="89" fillId="27" borderId="68" xfId="1" applyFont="1" applyBorder="1" applyAlignment="1" applyProtection="1">
      <alignment horizontal="center" vertical="center" wrapText="1"/>
      <protection locked="0"/>
    </xf>
    <xf numFmtId="0" fontId="89" fillId="27" borderId="71" xfId="1" applyFont="1" applyBorder="1" applyAlignment="1" applyProtection="1">
      <alignment horizontal="center" vertical="center" wrapText="1"/>
      <protection locked="0"/>
    </xf>
    <xf numFmtId="0" fontId="89" fillId="27" borderId="72" xfId="1" applyFont="1" applyBorder="1" applyAlignment="1" applyProtection="1">
      <alignment horizontal="center" vertical="center" wrapText="1"/>
      <protection locked="0"/>
    </xf>
    <xf numFmtId="0" fontId="67" fillId="9" borderId="6" xfId="0" applyFont="1" applyFill="1" applyBorder="1" applyAlignment="1">
      <alignment horizontal="left" vertical="center" wrapText="1"/>
    </xf>
    <xf numFmtId="0" fontId="67" fillId="10" borderId="7" xfId="0" applyFont="1" applyFill="1" applyBorder="1" applyAlignment="1">
      <alignment horizontal="left" vertical="center" wrapText="1"/>
    </xf>
    <xf numFmtId="4" fontId="67" fillId="11" borderId="21" xfId="0" applyNumberFormat="1" applyFont="1" applyFill="1" applyBorder="1" applyAlignment="1">
      <alignment horizontal="center" vertical="center" wrapText="1"/>
    </xf>
    <xf numFmtId="0" fontId="64" fillId="27" borderId="24" xfId="1" applyFont="1" applyBorder="1" applyAlignment="1" applyProtection="1">
      <alignment horizontal="left" vertical="center" wrapText="1"/>
      <protection locked="0"/>
    </xf>
    <xf numFmtId="0" fontId="64" fillId="27" borderId="21" xfId="1" applyFont="1" applyBorder="1" applyAlignment="1" applyProtection="1">
      <alignment horizontal="left" vertical="center" wrapText="1"/>
      <protection locked="0"/>
    </xf>
    <xf numFmtId="0" fontId="64" fillId="27" borderId="25" xfId="1" applyFont="1" applyBorder="1" applyAlignment="1" applyProtection="1">
      <alignment horizontal="left" vertical="center" wrapText="1"/>
      <protection locked="0"/>
    </xf>
    <xf numFmtId="0" fontId="64" fillId="27" borderId="12" xfId="1" applyFont="1" applyBorder="1" applyAlignment="1" applyProtection="1">
      <alignment horizontal="left" vertical="center" wrapText="1"/>
      <protection locked="0"/>
    </xf>
    <xf numFmtId="0" fontId="65" fillId="27" borderId="16" xfId="1" applyFont="1" applyBorder="1" applyAlignment="1" applyProtection="1">
      <alignment horizontal="left" vertical="center" wrapText="1"/>
      <protection locked="0"/>
    </xf>
    <xf numFmtId="0" fontId="65" fillId="27" borderId="22" xfId="1" applyFont="1" applyBorder="1" applyAlignment="1" applyProtection="1">
      <alignment horizontal="left" vertical="center" wrapText="1"/>
      <protection locked="0"/>
    </xf>
    <xf numFmtId="0" fontId="65" fillId="27" borderId="17" xfId="1" applyFont="1" applyBorder="1" applyAlignment="1" applyProtection="1">
      <alignment horizontal="left" vertical="center" wrapText="1"/>
      <protection locked="0"/>
    </xf>
    <xf numFmtId="0" fontId="65" fillId="27" borderId="18" xfId="1" applyFont="1" applyBorder="1" applyAlignment="1" applyProtection="1">
      <alignment horizontal="left" vertical="center" wrapText="1"/>
      <protection locked="0"/>
    </xf>
    <xf numFmtId="0" fontId="65" fillId="27" borderId="19" xfId="1" applyFont="1" applyBorder="1" applyAlignment="1" applyProtection="1">
      <alignment horizontal="left" vertical="center" wrapText="1"/>
      <protection locked="0"/>
    </xf>
    <xf numFmtId="0" fontId="65" fillId="27" borderId="20" xfId="1" applyFont="1" applyBorder="1" applyAlignment="1" applyProtection="1">
      <alignment horizontal="left" vertical="center" wrapText="1"/>
      <protection locked="0"/>
    </xf>
    <xf numFmtId="0" fontId="67" fillId="27" borderId="4" xfId="0" applyFont="1" applyFill="1" applyBorder="1" applyAlignment="1" applyProtection="1">
      <alignment horizontal="left" vertical="center" wrapText="1"/>
      <protection locked="0"/>
    </xf>
    <xf numFmtId="0" fontId="67" fillId="27" borderId="90" xfId="0" applyFont="1" applyFill="1" applyBorder="1" applyAlignment="1">
      <alignment horizontal="left" vertical="center" wrapText="1"/>
    </xf>
    <xf numFmtId="0" fontId="67" fillId="0" borderId="14" xfId="0" applyFont="1" applyBorder="1" applyAlignment="1" applyProtection="1">
      <alignment horizontal="center" vertical="center" wrapText="1"/>
      <protection locked="0"/>
    </xf>
    <xf numFmtId="0" fontId="67" fillId="0" borderId="1" xfId="0" applyFont="1" applyBorder="1" applyAlignment="1" applyProtection="1">
      <alignment horizontal="center" vertical="center" wrapText="1"/>
      <protection locked="0"/>
    </xf>
    <xf numFmtId="0" fontId="67" fillId="0" borderId="15" xfId="0" applyFont="1" applyBorder="1" applyAlignment="1" applyProtection="1">
      <alignment horizontal="center" vertical="center" wrapText="1"/>
      <protection locked="0"/>
    </xf>
    <xf numFmtId="0" fontId="67" fillId="0" borderId="16" xfId="0" applyFont="1" applyBorder="1" applyAlignment="1" applyProtection="1">
      <alignment horizontal="center" vertical="center" wrapText="1"/>
      <protection locked="0"/>
    </xf>
    <xf numFmtId="0" fontId="67" fillId="0" borderId="22" xfId="0" applyFont="1" applyBorder="1" applyAlignment="1" applyProtection="1">
      <alignment horizontal="center" vertical="center" wrapText="1"/>
      <protection locked="0"/>
    </xf>
    <xf numFmtId="0" fontId="67" fillId="0" borderId="17" xfId="0" applyFont="1" applyBorder="1" applyAlignment="1" applyProtection="1">
      <alignment horizontal="center" vertical="center" wrapText="1"/>
      <protection locked="0"/>
    </xf>
    <xf numFmtId="0" fontId="67" fillId="0" borderId="52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3" fillId="0" borderId="0" xfId="0" applyFont="1" applyAlignment="1">
      <alignment horizontal="left" wrapText="1"/>
    </xf>
    <xf numFmtId="0" fontId="67" fillId="16" borderId="63" xfId="0" applyFont="1" applyFill="1" applyBorder="1" applyAlignment="1" applyProtection="1">
      <alignment horizontal="center" vertical="center" wrapText="1"/>
      <protection locked="0"/>
    </xf>
    <xf numFmtId="4" fontId="68" fillId="0" borderId="3" xfId="0" applyNumberFormat="1" applyFont="1" applyBorder="1" applyAlignment="1">
      <alignment horizontal="center" vertical="center" wrapText="1"/>
    </xf>
    <xf numFmtId="4" fontId="68" fillId="0" borderId="10" xfId="0" applyNumberFormat="1" applyFont="1" applyBorder="1" applyAlignment="1" applyProtection="1">
      <alignment horizontal="center" vertical="center" wrapText="1"/>
      <protection locked="0"/>
    </xf>
    <xf numFmtId="4" fontId="68" fillId="0" borderId="51" xfId="0" applyNumberFormat="1" applyFont="1" applyBorder="1" applyAlignment="1">
      <alignment horizontal="center" vertical="center" wrapText="1"/>
    </xf>
    <xf numFmtId="4" fontId="68" fillId="27" borderId="3" xfId="0" applyNumberFormat="1" applyFont="1" applyFill="1" applyBorder="1" applyAlignment="1">
      <alignment horizontal="center" vertical="center" wrapText="1"/>
    </xf>
    <xf numFmtId="4" fontId="68" fillId="27" borderId="23" xfId="0" applyNumberFormat="1" applyFont="1" applyFill="1" applyBorder="1" applyAlignment="1">
      <alignment horizontal="center" vertical="center" wrapText="1"/>
    </xf>
    <xf numFmtId="4" fontId="68" fillId="27" borderId="10" xfId="0" applyNumberFormat="1" applyFont="1" applyFill="1" applyBorder="1" applyAlignment="1">
      <alignment horizontal="center" vertical="center" wrapText="1"/>
    </xf>
    <xf numFmtId="4" fontId="68" fillId="27" borderId="2" xfId="0" applyNumberFormat="1" applyFont="1" applyFill="1" applyBorder="1" applyAlignment="1">
      <alignment horizontal="center" vertical="center" wrapText="1"/>
    </xf>
    <xf numFmtId="4" fontId="68" fillId="27" borderId="2" xfId="0" applyNumberFormat="1" applyFont="1" applyFill="1" applyBorder="1" applyAlignment="1" applyProtection="1">
      <alignment horizontal="center" vertical="center" wrapText="1"/>
      <protection locked="0"/>
    </xf>
    <xf numFmtId="4" fontId="68" fillId="27" borderId="51" xfId="0" applyNumberFormat="1" applyFont="1" applyFill="1" applyBorder="1" applyAlignment="1">
      <alignment horizontal="center" vertical="center" wrapText="1"/>
    </xf>
    <xf numFmtId="4" fontId="68" fillId="0" borderId="23" xfId="0" applyNumberFormat="1" applyFont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 wrapText="1"/>
    </xf>
    <xf numFmtId="4" fontId="68" fillId="0" borderId="51" xfId="132" applyNumberFormat="1" applyFont="1" applyFill="1" applyBorder="1" applyAlignment="1">
      <alignment horizontal="center" vertical="top" wrapText="1"/>
    </xf>
    <xf numFmtId="4" fontId="68" fillId="0" borderId="51" xfId="167" applyNumberFormat="1" applyFont="1" applyFill="1" applyBorder="1" applyAlignment="1">
      <alignment horizontal="center" vertical="top" wrapText="1"/>
    </xf>
    <xf numFmtId="0" fontId="71" fillId="0" borderId="16" xfId="147" applyFont="1" applyFill="1" applyBorder="1" applyAlignment="1">
      <alignment horizontal="center"/>
    </xf>
    <xf numFmtId="0" fontId="71" fillId="0" borderId="22" xfId="147" applyFont="1" applyFill="1" applyBorder="1" applyAlignment="1">
      <alignment horizontal="center"/>
    </xf>
    <xf numFmtId="0" fontId="71" fillId="0" borderId="17" xfId="147" applyFont="1" applyFill="1" applyBorder="1" applyAlignment="1">
      <alignment horizontal="center"/>
    </xf>
    <xf numFmtId="4" fontId="68" fillId="0" borderId="3" xfId="132" applyNumberFormat="1" applyFont="1" applyFill="1" applyBorder="1" applyAlignment="1">
      <alignment horizontal="center" vertical="center" wrapText="1"/>
    </xf>
    <xf numFmtId="4" fontId="68" fillId="0" borderId="23" xfId="132" applyNumberFormat="1" applyFont="1" applyFill="1" applyBorder="1" applyAlignment="1">
      <alignment horizontal="center" vertical="center" wrapText="1"/>
    </xf>
    <xf numFmtId="4" fontId="68" fillId="0" borderId="28" xfId="132" applyNumberFormat="1" applyFont="1" applyFill="1" applyBorder="1" applyAlignment="1">
      <alignment horizontal="center" vertical="center" wrapText="1"/>
    </xf>
    <xf numFmtId="4" fontId="68" fillId="0" borderId="10" xfId="132" applyNumberFormat="1" applyFont="1" applyFill="1" applyBorder="1" applyAlignment="1" applyProtection="1">
      <alignment horizontal="center" vertical="center" wrapText="1"/>
      <protection locked="0"/>
    </xf>
    <xf numFmtId="4" fontId="68" fillId="0" borderId="51" xfId="132" applyNumberFormat="1" applyFont="1" applyFill="1" applyBorder="1" applyAlignment="1">
      <alignment horizontal="center" vertical="center" wrapText="1"/>
    </xf>
    <xf numFmtId="0" fontId="71" fillId="0" borderId="48" xfId="147" applyFont="1" applyFill="1" applyBorder="1" applyAlignment="1">
      <alignment horizontal="center"/>
    </xf>
    <xf numFmtId="0" fontId="71" fillId="0" borderId="49" xfId="147" applyFont="1" applyFill="1" applyBorder="1" applyAlignment="1">
      <alignment horizontal="center"/>
    </xf>
    <xf numFmtId="0" fontId="71" fillId="0" borderId="50" xfId="147" applyFont="1" applyFill="1" applyBorder="1" applyAlignment="1">
      <alignment horizontal="center"/>
    </xf>
    <xf numFmtId="0" fontId="68" fillId="0" borderId="3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4" fontId="68" fillId="0" borderId="55" xfId="167" applyNumberFormat="1" applyFont="1" applyFill="1" applyBorder="1" applyAlignment="1">
      <alignment horizontal="center" vertical="top" wrapText="1"/>
    </xf>
    <xf numFmtId="4" fontId="68" fillId="0" borderId="56" xfId="167" applyNumberFormat="1" applyFont="1" applyFill="1" applyBorder="1" applyAlignment="1">
      <alignment horizontal="center" vertical="top" wrapText="1"/>
    </xf>
    <xf numFmtId="4" fontId="68" fillId="0" borderId="57" xfId="167" applyNumberFormat="1" applyFont="1" applyFill="1" applyBorder="1" applyAlignment="1">
      <alignment horizontal="center" vertical="top" wrapText="1"/>
    </xf>
    <xf numFmtId="4" fontId="68" fillId="0" borderId="2" xfId="132" applyNumberFormat="1" applyFont="1" applyFill="1" applyBorder="1" applyAlignment="1">
      <alignment horizontal="center" vertical="center" wrapText="1"/>
    </xf>
    <xf numFmtId="4" fontId="68" fillId="0" borderId="2" xfId="132" applyNumberFormat="1" applyFont="1" applyFill="1" applyBorder="1" applyAlignment="1" applyProtection="1">
      <alignment horizontal="center" vertical="center" wrapText="1"/>
      <protection locked="0"/>
    </xf>
    <xf numFmtId="4" fontId="68" fillId="0" borderId="10" xfId="132" applyNumberFormat="1" applyFont="1" applyFill="1" applyBorder="1" applyAlignment="1">
      <alignment horizontal="center" vertical="center" wrapText="1"/>
    </xf>
    <xf numFmtId="4" fontId="68" fillId="0" borderId="3" xfId="167" applyNumberFormat="1" applyFont="1" applyFill="1" applyBorder="1" applyAlignment="1">
      <alignment horizontal="center" vertical="center" wrapText="1"/>
    </xf>
    <xf numFmtId="4" fontId="68" fillId="0" borderId="23" xfId="167" applyNumberFormat="1" applyFont="1" applyFill="1" applyBorder="1" applyAlignment="1">
      <alignment horizontal="center" vertical="center" wrapText="1"/>
    </xf>
    <xf numFmtId="4" fontId="68" fillId="0" borderId="10" xfId="167" applyNumberFormat="1" applyFont="1" applyFill="1" applyBorder="1" applyAlignment="1">
      <alignment horizontal="center" vertical="center" wrapText="1"/>
    </xf>
    <xf numFmtId="4" fontId="68" fillId="0" borderId="10" xfId="167" applyNumberFormat="1" applyFont="1" applyFill="1" applyBorder="1" applyAlignment="1" applyProtection="1">
      <alignment horizontal="center" vertical="center" wrapText="1"/>
      <protection locked="0"/>
    </xf>
    <xf numFmtId="0" fontId="68" fillId="0" borderId="61" xfId="0" applyFont="1" applyBorder="1" applyAlignment="1">
      <alignment horizontal="center" vertical="center" wrapText="1"/>
    </xf>
    <xf numFmtId="0" fontId="68" fillId="0" borderId="56" xfId="0" applyFont="1" applyBorder="1" applyAlignment="1">
      <alignment horizontal="center" vertical="center" wrapText="1"/>
    </xf>
    <xf numFmtId="0" fontId="68" fillId="0" borderId="62" xfId="0" applyFont="1" applyBorder="1" applyAlignment="1">
      <alignment horizontal="center" vertical="center" wrapText="1"/>
    </xf>
    <xf numFmtId="0" fontId="68" fillId="0" borderId="2" xfId="0" applyFont="1" applyBorder="1" applyAlignment="1">
      <alignment horizontal="center" vertical="center" wrapText="1"/>
    </xf>
    <xf numFmtId="0" fontId="68" fillId="0" borderId="2" xfId="0" applyFont="1" applyBorder="1" applyAlignment="1" applyProtection="1">
      <alignment horizontal="center" vertical="center" wrapText="1"/>
      <protection locked="0"/>
    </xf>
    <xf numFmtId="0" fontId="68" fillId="0" borderId="6" xfId="0" applyFont="1" applyBorder="1" applyAlignment="1">
      <alignment horizontal="center" vertical="center" wrapText="1"/>
    </xf>
    <xf numFmtId="0" fontId="68" fillId="0" borderId="6" xfId="0" applyFont="1" applyBorder="1" applyAlignment="1" applyProtection="1">
      <alignment horizontal="center" vertical="center" wrapText="1"/>
      <protection locked="0"/>
    </xf>
    <xf numFmtId="0" fontId="68" fillId="0" borderId="51" xfId="0" applyFont="1" applyBorder="1" applyAlignment="1">
      <alignment horizontal="center" vertical="center" wrapText="1"/>
    </xf>
    <xf numFmtId="2" fontId="71" fillId="0" borderId="58" xfId="142" applyNumberFormat="1" applyFont="1" applyFill="1" applyBorder="1" applyAlignment="1">
      <alignment horizontal="center" vertical="center" wrapText="1"/>
    </xf>
    <xf numFmtId="2" fontId="71" fillId="0" borderId="59" xfId="142" applyNumberFormat="1" applyFont="1" applyFill="1" applyBorder="1" applyAlignment="1">
      <alignment horizontal="center" vertical="center" wrapText="1"/>
    </xf>
    <xf numFmtId="2" fontId="71" fillId="0" borderId="60" xfId="142" applyNumberFormat="1" applyFont="1" applyFill="1" applyBorder="1" applyAlignment="1">
      <alignment horizontal="center" vertical="center" wrapText="1"/>
    </xf>
    <xf numFmtId="0" fontId="62" fillId="27" borderId="48" xfId="166" applyFont="1" applyBorder="1" applyAlignment="1" applyProtection="1">
      <alignment horizontal="center" vertical="center" wrapText="1"/>
      <protection locked="0"/>
    </xf>
    <xf numFmtId="0" fontId="62" fillId="27" borderId="49" xfId="166" applyFont="1" applyBorder="1" applyAlignment="1" applyProtection="1">
      <alignment horizontal="center" vertical="center" wrapText="1"/>
      <protection locked="0"/>
    </xf>
    <xf numFmtId="0" fontId="62" fillId="27" borderId="50" xfId="166" applyFont="1" applyBorder="1" applyAlignment="1" applyProtection="1">
      <alignment horizontal="center" vertical="center" wrapText="1"/>
      <protection locked="0"/>
    </xf>
    <xf numFmtId="0" fontId="64" fillId="27" borderId="51" xfId="166" applyFont="1" applyBorder="1" applyAlignment="1" applyProtection="1">
      <alignment horizontal="left" vertical="center" wrapText="1"/>
      <protection locked="0"/>
    </xf>
    <xf numFmtId="0" fontId="65" fillId="27" borderId="51" xfId="166" applyFont="1" applyBorder="1" applyAlignment="1" applyProtection="1">
      <alignment horizontal="left" vertical="center" wrapText="1"/>
      <protection locked="0"/>
    </xf>
    <xf numFmtId="0" fontId="66" fillId="27" borderId="52" xfId="166" applyFont="1" applyBorder="1" applyAlignment="1" applyProtection="1">
      <alignment horizontal="center" vertical="center" wrapText="1"/>
      <protection locked="0"/>
    </xf>
    <xf numFmtId="0" fontId="66" fillId="27" borderId="53" xfId="166" applyFont="1" applyBorder="1" applyAlignment="1" applyProtection="1">
      <alignment horizontal="center" vertical="center" wrapText="1"/>
      <protection locked="0"/>
    </xf>
    <xf numFmtId="0" fontId="66" fillId="27" borderId="54" xfId="166" applyFont="1" applyBorder="1" applyAlignment="1" applyProtection="1">
      <alignment horizontal="center" vertical="center" wrapText="1"/>
      <protection locked="0"/>
    </xf>
    <xf numFmtId="0" fontId="66" fillId="27" borderId="14" xfId="166" applyFont="1" applyBorder="1" applyAlignment="1" applyProtection="1">
      <alignment horizontal="center" vertical="center" wrapText="1"/>
      <protection locked="0"/>
    </xf>
    <xf numFmtId="0" fontId="66" fillId="27" borderId="1" xfId="166" applyFont="1" applyAlignment="1" applyProtection="1">
      <alignment horizontal="center" vertical="center" wrapText="1"/>
      <protection locked="0"/>
    </xf>
    <xf numFmtId="0" fontId="66" fillId="27" borderId="15" xfId="166" applyFont="1" applyBorder="1" applyAlignment="1" applyProtection="1">
      <alignment horizontal="center" vertical="center" wrapText="1"/>
      <protection locked="0"/>
    </xf>
    <xf numFmtId="0" fontId="66" fillId="27" borderId="16" xfId="166" applyFont="1" applyBorder="1" applyAlignment="1" applyProtection="1">
      <alignment horizontal="center" vertical="center" wrapText="1"/>
      <protection locked="0"/>
    </xf>
    <xf numFmtId="0" fontId="66" fillId="27" borderId="22" xfId="166" applyFont="1" applyBorder="1" applyAlignment="1" applyProtection="1">
      <alignment horizontal="center" vertical="center" wrapText="1"/>
      <protection locked="0"/>
    </xf>
    <xf numFmtId="0" fontId="66" fillId="27" borderId="17" xfId="166" applyFont="1" applyBorder="1" applyAlignment="1" applyProtection="1">
      <alignment horizontal="center" vertical="center" wrapText="1"/>
      <protection locked="0"/>
    </xf>
    <xf numFmtId="0" fontId="71" fillId="0" borderId="48" xfId="0" applyFont="1" applyBorder="1" applyAlignment="1">
      <alignment horizontal="center" vertical="center" wrapText="1"/>
    </xf>
    <xf numFmtId="0" fontId="71" fillId="0" borderId="49" xfId="0" applyFont="1" applyBorder="1" applyAlignment="1">
      <alignment horizontal="center" vertical="center" wrapText="1"/>
    </xf>
    <xf numFmtId="0" fontId="71" fillId="0" borderId="50" xfId="0" applyFont="1" applyBorder="1" applyAlignment="1">
      <alignment horizontal="center" vertical="center" wrapText="1"/>
    </xf>
    <xf numFmtId="4" fontId="67" fillId="27" borderId="1" xfId="132" applyNumberFormat="1" applyFont="1" applyAlignment="1">
      <alignment horizontal="left" vertical="top" wrapText="1"/>
    </xf>
    <xf numFmtId="4" fontId="67" fillId="27" borderId="1" xfId="132" applyNumberFormat="1" applyFont="1" applyAlignment="1" applyProtection="1">
      <alignment horizontal="left" vertical="top" wrapText="1"/>
      <protection locked="0"/>
    </xf>
    <xf numFmtId="4" fontId="67" fillId="0" borderId="1" xfId="132" applyNumberFormat="1" applyFont="1" applyFill="1" applyAlignment="1">
      <alignment horizontal="center" vertical="top" wrapText="1"/>
    </xf>
    <xf numFmtId="4" fontId="67" fillId="0" borderId="1" xfId="132" applyNumberFormat="1" applyFont="1" applyFill="1" applyAlignment="1" applyProtection="1">
      <alignment horizontal="center" vertical="top" wrapText="1"/>
      <protection locked="0"/>
    </xf>
    <xf numFmtId="4" fontId="68" fillId="0" borderId="55" xfId="132" applyNumberFormat="1" applyFont="1" applyFill="1" applyBorder="1" applyAlignment="1">
      <alignment horizontal="center" vertical="top" wrapText="1"/>
    </xf>
    <xf numFmtId="4" fontId="68" fillId="0" borderId="56" xfId="132" applyNumberFormat="1" applyFont="1" applyFill="1" applyBorder="1" applyAlignment="1">
      <alignment horizontal="center" vertical="top" wrapText="1"/>
    </xf>
    <xf numFmtId="4" fontId="68" fillId="0" borderId="57" xfId="132" applyNumberFormat="1" applyFont="1" applyFill="1" applyBorder="1" applyAlignment="1">
      <alignment horizontal="center" vertical="top" wrapText="1"/>
    </xf>
    <xf numFmtId="4" fontId="67" fillId="0" borderId="59" xfId="132" applyNumberFormat="1" applyFont="1" applyFill="1" applyBorder="1" applyAlignment="1">
      <alignment horizontal="center" vertical="top" wrapText="1"/>
    </xf>
    <xf numFmtId="4" fontId="68" fillId="0" borderId="51" xfId="132" applyNumberFormat="1" applyFont="1" applyFill="1" applyBorder="1" applyAlignment="1" applyProtection="1">
      <alignment horizontal="center" vertical="center" wrapText="1"/>
      <protection locked="0"/>
    </xf>
    <xf numFmtId="4" fontId="68" fillId="0" borderId="6" xfId="132" applyNumberFormat="1" applyFont="1" applyFill="1" applyBorder="1" applyAlignment="1">
      <alignment horizontal="center" vertical="center" wrapText="1"/>
    </xf>
    <xf numFmtId="4" fontId="68" fillId="0" borderId="6" xfId="132" applyNumberFormat="1" applyFont="1" applyFill="1" applyBorder="1" applyAlignment="1" applyProtection="1">
      <alignment horizontal="center" vertical="center" wrapText="1"/>
      <protection locked="0"/>
    </xf>
    <xf numFmtId="4" fontId="71" fillId="0" borderId="55" xfId="132" applyNumberFormat="1" applyFont="1" applyFill="1" applyBorder="1" applyAlignment="1">
      <alignment horizontal="center" vertical="top" wrapText="1"/>
    </xf>
    <xf numFmtId="4" fontId="71" fillId="0" borderId="56" xfId="132" applyNumberFormat="1" applyFont="1" applyFill="1" applyBorder="1" applyAlignment="1">
      <alignment horizontal="center" vertical="top" wrapText="1"/>
    </xf>
    <xf numFmtId="4" fontId="71" fillId="0" borderId="57" xfId="132" applyNumberFormat="1" applyFont="1" applyFill="1" applyBorder="1" applyAlignment="1">
      <alignment horizontal="center" vertical="top" wrapText="1"/>
    </xf>
    <xf numFmtId="4" fontId="67" fillId="0" borderId="11" xfId="132" applyNumberFormat="1" applyFont="1" applyFill="1" applyBorder="1" applyAlignment="1">
      <alignment horizontal="center" vertical="top" wrapText="1"/>
    </xf>
    <xf numFmtId="4" fontId="71" fillId="0" borderId="3" xfId="132" applyNumberFormat="1" applyFont="1" applyFill="1" applyBorder="1" applyAlignment="1">
      <alignment horizontal="center" vertical="center" wrapText="1"/>
    </xf>
    <xf numFmtId="4" fontId="71" fillId="0" borderId="23" xfId="132" applyNumberFormat="1" applyFont="1" applyFill="1" applyBorder="1" applyAlignment="1">
      <alignment horizontal="center" vertical="center" wrapText="1"/>
    </xf>
    <xf numFmtId="4" fontId="71" fillId="0" borderId="10" xfId="132" applyNumberFormat="1" applyFont="1" applyFill="1" applyBorder="1" applyAlignment="1">
      <alignment horizontal="center" vertical="center" wrapText="1"/>
    </xf>
    <xf numFmtId="4" fontId="71" fillId="0" borderId="2" xfId="132" applyNumberFormat="1" applyFont="1" applyFill="1" applyBorder="1" applyAlignment="1">
      <alignment horizontal="center" vertical="center" wrapText="1"/>
    </xf>
    <xf numFmtId="4" fontId="71" fillId="0" borderId="2" xfId="132" applyNumberFormat="1" applyFont="1" applyFill="1" applyBorder="1" applyAlignment="1" applyProtection="1">
      <alignment horizontal="center" vertical="center" wrapText="1"/>
      <protection locked="0"/>
    </xf>
    <xf numFmtId="4" fontId="68" fillId="0" borderId="9" xfId="132" applyNumberFormat="1" applyFont="1" applyFill="1" applyBorder="1" applyAlignment="1">
      <alignment horizontal="center" vertical="center" wrapText="1"/>
    </xf>
    <xf numFmtId="2" fontId="71" fillId="0" borderId="48" xfId="142" applyNumberFormat="1" applyFont="1" applyFill="1" applyBorder="1" applyAlignment="1">
      <alignment horizontal="center" vertical="center" wrapText="1"/>
    </xf>
    <xf numFmtId="2" fontId="71" fillId="0" borderId="49" xfId="142" applyNumberFormat="1" applyFont="1" applyFill="1" applyBorder="1" applyAlignment="1">
      <alignment horizontal="center" vertical="center" wrapText="1"/>
    </xf>
    <xf numFmtId="2" fontId="71" fillId="0" borderId="50" xfId="142" applyNumberFormat="1" applyFont="1" applyFill="1" applyBorder="1" applyAlignment="1">
      <alignment horizontal="center" vertical="center" wrapText="1"/>
    </xf>
    <xf numFmtId="2" fontId="71" fillId="0" borderId="48" xfId="132" applyNumberFormat="1" applyFont="1" applyFill="1" applyBorder="1" applyAlignment="1">
      <alignment horizontal="center" vertical="center" wrapText="1"/>
    </xf>
    <xf numFmtId="2" fontId="71" fillId="0" borderId="49" xfId="132" applyNumberFormat="1" applyFont="1" applyFill="1" applyBorder="1" applyAlignment="1">
      <alignment horizontal="center" vertical="center" wrapText="1"/>
    </xf>
    <xf numFmtId="2" fontId="71" fillId="0" borderId="50" xfId="132" applyNumberFormat="1" applyFont="1" applyFill="1" applyBorder="1" applyAlignment="1">
      <alignment horizontal="center" vertical="center" wrapText="1"/>
    </xf>
    <xf numFmtId="4" fontId="68" fillId="0" borderId="51" xfId="134" applyNumberFormat="1" applyFont="1" applyFill="1" applyBorder="1" applyAlignment="1">
      <alignment horizontal="center" vertical="top" wrapText="1"/>
    </xf>
    <xf numFmtId="0" fontId="71" fillId="0" borderId="51" xfId="146" applyFont="1" applyFill="1" applyBorder="1" applyAlignment="1">
      <alignment horizontal="center" vertical="center" wrapText="1"/>
    </xf>
    <xf numFmtId="2" fontId="71" fillId="0" borderId="51" xfId="142" applyNumberFormat="1" applyFont="1" applyFill="1" applyBorder="1" applyAlignment="1">
      <alignment horizontal="center" vertical="center" wrapText="1"/>
    </xf>
    <xf numFmtId="4" fontId="68" fillId="0" borderId="28" xfId="167" applyNumberFormat="1" applyFont="1" applyFill="1" applyBorder="1" applyAlignment="1">
      <alignment horizontal="center" vertical="center" wrapText="1"/>
    </xf>
    <xf numFmtId="4" fontId="68" fillId="0" borderId="2" xfId="167" applyNumberFormat="1" applyFont="1" applyFill="1" applyBorder="1" applyAlignment="1">
      <alignment horizontal="center" vertical="center" wrapText="1"/>
    </xf>
    <xf numFmtId="4" fontId="68" fillId="0" borderId="2" xfId="167" applyNumberFormat="1" applyFont="1" applyFill="1" applyBorder="1" applyAlignment="1" applyProtection="1">
      <alignment horizontal="center" vertical="center" wrapText="1"/>
      <protection locked="0"/>
    </xf>
    <xf numFmtId="4" fontId="68" fillId="0" borderId="55" xfId="134" applyNumberFormat="1" applyFont="1" applyFill="1" applyBorder="1" applyAlignment="1">
      <alignment horizontal="center" vertical="top" wrapText="1"/>
    </xf>
    <xf numFmtId="4" fontId="68" fillId="0" borderId="56" xfId="134" applyNumberFormat="1" applyFont="1" applyFill="1" applyBorder="1" applyAlignment="1">
      <alignment horizontal="center" vertical="top" wrapText="1"/>
    </xf>
    <xf numFmtId="4" fontId="68" fillId="0" borderId="57" xfId="134" applyNumberFormat="1" applyFont="1" applyFill="1" applyBorder="1" applyAlignment="1">
      <alignment horizontal="center" vertical="top" wrapText="1"/>
    </xf>
    <xf numFmtId="4" fontId="68" fillId="0" borderId="3" xfId="134" applyNumberFormat="1" applyFont="1" applyFill="1" applyBorder="1" applyAlignment="1">
      <alignment horizontal="center" vertical="center" wrapText="1"/>
    </xf>
    <xf numFmtId="4" fontId="68" fillId="0" borderId="23" xfId="134" applyNumberFormat="1" applyFont="1" applyFill="1" applyBorder="1" applyAlignment="1">
      <alignment horizontal="center" vertical="center" wrapText="1"/>
    </xf>
    <xf numFmtId="4" fontId="68" fillId="0" borderId="10" xfId="134" applyNumberFormat="1" applyFont="1" applyFill="1" applyBorder="1" applyAlignment="1">
      <alignment horizontal="center" vertical="center" wrapText="1"/>
    </xf>
    <xf numFmtId="2" fontId="71" fillId="0" borderId="48" xfId="134" applyNumberFormat="1" applyFont="1" applyFill="1" applyBorder="1" applyAlignment="1">
      <alignment horizontal="center" vertical="center" wrapText="1"/>
    </xf>
    <xf numFmtId="2" fontId="71" fillId="0" borderId="49" xfId="134" applyNumberFormat="1" applyFont="1" applyFill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top" wrapText="1"/>
    </xf>
    <xf numFmtId="0" fontId="67" fillId="0" borderId="1" xfId="0" applyFont="1" applyBorder="1" applyAlignment="1" applyProtection="1">
      <alignment horizontal="center" vertical="top" wrapText="1"/>
      <protection locked="0"/>
    </xf>
    <xf numFmtId="4" fontId="68" fillId="0" borderId="55" xfId="132" applyNumberFormat="1" applyFont="1" applyFill="1" applyBorder="1" applyAlignment="1">
      <alignment horizontal="center" vertical="center" wrapText="1"/>
    </xf>
    <xf numFmtId="4" fontId="68" fillId="0" borderId="56" xfId="132" applyNumberFormat="1" applyFont="1" applyFill="1" applyBorder="1" applyAlignment="1">
      <alignment horizontal="center" vertical="center" wrapText="1"/>
    </xf>
    <xf numFmtId="4" fontId="68" fillId="0" borderId="57" xfId="132" applyNumberFormat="1" applyFont="1" applyFill="1" applyBorder="1" applyAlignment="1">
      <alignment horizontal="center" vertical="center" wrapText="1"/>
    </xf>
    <xf numFmtId="185" fontId="69" fillId="27" borderId="1" xfId="147" applyNumberFormat="1" applyFont="1" applyAlignment="1">
      <alignment horizontal="left" vertical="center" wrapText="1"/>
    </xf>
    <xf numFmtId="0" fontId="63" fillId="27" borderId="1" xfId="156" applyFont="1" applyAlignment="1">
      <alignment horizontal="left" vertical="center" wrapText="1"/>
    </xf>
    <xf numFmtId="185" fontId="75" fillId="27" borderId="65" xfId="147" applyNumberFormat="1" applyFont="1" applyBorder="1" applyAlignment="1">
      <alignment horizontal="center" vertical="center" wrapText="1"/>
    </xf>
    <xf numFmtId="185" fontId="75" fillId="27" borderId="66" xfId="147" applyNumberFormat="1" applyFont="1" applyBorder="1" applyAlignment="1">
      <alignment horizontal="center" vertical="center" wrapText="1"/>
    </xf>
    <xf numFmtId="185" fontId="75" fillId="27" borderId="67" xfId="147" applyNumberFormat="1" applyFont="1" applyBorder="1" applyAlignment="1">
      <alignment horizontal="center" vertical="center" wrapText="1"/>
    </xf>
    <xf numFmtId="0" fontId="77" fillId="86" borderId="68" xfId="156" applyFont="1" applyFill="1" applyBorder="1" applyAlignment="1">
      <alignment horizontal="center" vertical="center"/>
    </xf>
    <xf numFmtId="0" fontId="77" fillId="86" borderId="69" xfId="156" applyFont="1" applyFill="1" applyBorder="1" applyAlignment="1">
      <alignment horizontal="center" vertical="center"/>
    </xf>
    <xf numFmtId="0" fontId="77" fillId="86" borderId="70" xfId="156" applyFont="1" applyFill="1" applyBorder="1" applyAlignment="1">
      <alignment horizontal="center" vertical="center" wrapText="1"/>
    </xf>
    <xf numFmtId="0" fontId="77" fillId="86" borderId="71" xfId="156" applyFont="1" applyFill="1" applyBorder="1" applyAlignment="1">
      <alignment horizontal="center" vertical="center" wrapText="1"/>
    </xf>
    <xf numFmtId="0" fontId="77" fillId="86" borderId="72" xfId="156" applyFont="1" applyFill="1" applyBorder="1" applyAlignment="1">
      <alignment horizontal="center" vertical="center" wrapText="1"/>
    </xf>
    <xf numFmtId="0" fontId="78" fillId="27" borderId="73" xfId="156" applyFont="1" applyBorder="1" applyAlignment="1">
      <alignment horizontal="left" vertical="top" wrapText="1"/>
    </xf>
    <xf numFmtId="0" fontId="78" fillId="27" borderId="51" xfId="156" applyFont="1" applyBorder="1" applyAlignment="1">
      <alignment horizontal="left" vertical="top" wrapText="1"/>
    </xf>
    <xf numFmtId="10" fontId="79" fillId="27" borderId="51" xfId="175" applyNumberFormat="1" applyFont="1" applyFill="1" applyBorder="1" applyAlignment="1">
      <alignment horizontal="center" vertical="top" wrapText="1"/>
    </xf>
    <xf numFmtId="10" fontId="79" fillId="27" borderId="74" xfId="175" applyNumberFormat="1" applyFont="1" applyFill="1" applyBorder="1" applyAlignment="1">
      <alignment horizontal="center" vertical="top" wrapText="1"/>
    </xf>
    <xf numFmtId="10" fontId="79" fillId="27" borderId="48" xfId="175" applyNumberFormat="1" applyFont="1" applyFill="1" applyBorder="1" applyAlignment="1">
      <alignment horizontal="center" vertical="top" wrapText="1"/>
    </xf>
    <xf numFmtId="10" fontId="79" fillId="27" borderId="49" xfId="175" applyNumberFormat="1" applyFont="1" applyFill="1" applyBorder="1" applyAlignment="1">
      <alignment horizontal="center" vertical="top" wrapText="1"/>
    </xf>
    <xf numFmtId="10" fontId="79" fillId="27" borderId="75" xfId="175" applyNumberFormat="1" applyFont="1" applyFill="1" applyBorder="1" applyAlignment="1">
      <alignment horizontal="center" vertical="top" wrapText="1"/>
    </xf>
    <xf numFmtId="10" fontId="79" fillId="27" borderId="63" xfId="175" applyNumberFormat="1" applyFont="1" applyFill="1" applyBorder="1" applyAlignment="1">
      <alignment horizontal="center" vertical="top" wrapText="1"/>
    </xf>
    <xf numFmtId="10" fontId="79" fillId="27" borderId="76" xfId="175" applyNumberFormat="1" applyFont="1" applyFill="1" applyBorder="1" applyAlignment="1">
      <alignment horizontal="center" vertical="top" wrapText="1"/>
    </xf>
    <xf numFmtId="0" fontId="78" fillId="27" borderId="77" xfId="156" applyFont="1" applyBorder="1" applyAlignment="1">
      <alignment horizontal="left" vertical="top" wrapText="1"/>
    </xf>
    <xf numFmtId="0" fontId="78" fillId="27" borderId="21" xfId="156" applyFont="1" applyBorder="1" applyAlignment="1">
      <alignment horizontal="left" vertical="top" wrapText="1"/>
    </xf>
    <xf numFmtId="10" fontId="78" fillId="27" borderId="51" xfId="175" applyNumberFormat="1" applyFont="1" applyFill="1" applyBorder="1" applyAlignment="1">
      <alignment horizontal="center" vertical="top" wrapText="1"/>
    </xf>
    <xf numFmtId="10" fontId="78" fillId="27" borderId="74" xfId="175" applyNumberFormat="1" applyFont="1" applyFill="1" applyBorder="1" applyAlignment="1">
      <alignment horizontal="center" vertical="top" wrapText="1"/>
    </xf>
    <xf numFmtId="0" fontId="79" fillId="27" borderId="26" xfId="156" applyFont="1" applyBorder="1" applyAlignment="1">
      <alignment horizontal="left" vertical="top" wrapText="1"/>
    </xf>
    <xf numFmtId="0" fontId="79" fillId="27" borderId="1" xfId="156" applyFont="1" applyAlignment="1">
      <alignment horizontal="left" vertical="top" wrapText="1"/>
    </xf>
    <xf numFmtId="10" fontId="79" fillId="27" borderId="1" xfId="175" applyNumberFormat="1" applyFont="1" applyFill="1" applyBorder="1" applyAlignment="1">
      <alignment horizontal="center" vertical="top" wrapText="1"/>
    </xf>
    <xf numFmtId="10" fontId="79" fillId="27" borderId="27" xfId="175" applyNumberFormat="1" applyFont="1" applyFill="1" applyBorder="1" applyAlignment="1">
      <alignment horizontal="center" vertical="top" wrapText="1"/>
    </xf>
    <xf numFmtId="0" fontId="80" fillId="27" borderId="1" xfId="156" applyFont="1" applyAlignment="1">
      <alignment horizontal="center" vertical="top" wrapText="1"/>
    </xf>
    <xf numFmtId="185" fontId="75" fillId="87" borderId="65" xfId="147" applyNumberFormat="1" applyFont="1" applyFill="1" applyBorder="1" applyAlignment="1">
      <alignment horizontal="center" vertical="center" wrapText="1"/>
    </xf>
    <xf numFmtId="185" fontId="75" fillId="87" borderId="66" xfId="147" applyNumberFormat="1" applyFont="1" applyFill="1" applyBorder="1" applyAlignment="1">
      <alignment horizontal="center" vertical="center" wrapText="1"/>
    </xf>
    <xf numFmtId="185" fontId="75" fillId="87" borderId="67" xfId="147" applyNumberFormat="1" applyFont="1" applyFill="1" applyBorder="1" applyAlignment="1">
      <alignment horizontal="center" vertical="center" wrapText="1"/>
    </xf>
    <xf numFmtId="0" fontId="84" fillId="28" borderId="1" xfId="147" applyFont="1" applyFill="1" applyAlignment="1">
      <alignment horizontal="right"/>
    </xf>
    <xf numFmtId="0" fontId="74" fillId="27" borderId="26" xfId="156" applyFont="1" applyBorder="1" applyAlignment="1">
      <alignment horizontal="left" vertical="center" wrapText="1"/>
    </xf>
    <xf numFmtId="0" fontId="74" fillId="27" borderId="1" xfId="156" applyFont="1" applyAlignment="1">
      <alignment horizontal="left" vertical="center" wrapText="1"/>
    </xf>
    <xf numFmtId="0" fontId="74" fillId="27" borderId="27" xfId="156" applyFont="1" applyBorder="1" applyAlignment="1">
      <alignment horizontal="left" vertical="center" wrapText="1"/>
    </xf>
    <xf numFmtId="0" fontId="83" fillId="27" borderId="26" xfId="156" applyFont="1" applyBorder="1" applyAlignment="1">
      <alignment horizontal="left" vertical="center" wrapText="1"/>
    </xf>
    <xf numFmtId="0" fontId="83" fillId="27" borderId="1" xfId="156" applyFont="1" applyAlignment="1">
      <alignment horizontal="left" vertical="center" wrapText="1"/>
    </xf>
    <xf numFmtId="0" fontId="83" fillId="27" borderId="27" xfId="156" applyFont="1" applyBorder="1" applyAlignment="1">
      <alignment horizontal="left" vertical="center" wrapText="1"/>
    </xf>
    <xf numFmtId="0" fontId="85" fillId="28" borderId="1" xfId="147" applyFont="1" applyFill="1" applyAlignment="1">
      <alignment horizontal="left"/>
    </xf>
    <xf numFmtId="0" fontId="84" fillId="88" borderId="1" xfId="147" applyFont="1" applyFill="1" applyAlignment="1">
      <alignment horizontal="left"/>
    </xf>
    <xf numFmtId="0" fontId="83" fillId="27" borderId="78" xfId="156" applyFont="1" applyBorder="1" applyAlignment="1">
      <alignment horizontal="left" vertical="center" wrapText="1"/>
    </xf>
    <xf numFmtId="0" fontId="83" fillId="27" borderId="79" xfId="156" applyFont="1" applyBorder="1" applyAlignment="1">
      <alignment horizontal="left" vertical="center" wrapText="1"/>
    </xf>
    <xf numFmtId="0" fontId="83" fillId="27" borderId="80" xfId="156" applyFont="1" applyBorder="1" applyAlignment="1">
      <alignment horizontal="left" vertical="center" wrapText="1"/>
    </xf>
    <xf numFmtId="0" fontId="84" fillId="28" borderId="1" xfId="147" applyFont="1" applyFill="1" applyAlignment="1">
      <alignment horizontal="left"/>
    </xf>
    <xf numFmtId="0" fontId="85" fillId="28" borderId="1" xfId="147" applyFont="1" applyFill="1"/>
  </cellXfs>
  <cellStyles count="344">
    <cellStyle name="20% - Accent1 2" xfId="5" xr:uid="{00000000-0005-0000-0000-000000000000}"/>
    <cellStyle name="20% - Accent1 3" xfId="6" xr:uid="{00000000-0005-0000-0000-000001000000}"/>
    <cellStyle name="20% - Accent1 4" xfId="319" xr:uid="{00000000-0005-0000-0000-000002000000}"/>
    <cellStyle name="20% - Accent2 2" xfId="7" xr:uid="{00000000-0005-0000-0000-000003000000}"/>
    <cellStyle name="20% - Accent2 3" xfId="8" xr:uid="{00000000-0005-0000-0000-000004000000}"/>
    <cellStyle name="20% - Accent2 4" xfId="323" xr:uid="{00000000-0005-0000-0000-000005000000}"/>
    <cellStyle name="20% - Accent3 2" xfId="9" xr:uid="{00000000-0005-0000-0000-000006000000}"/>
    <cellStyle name="20% - Accent3 3" xfId="10" xr:uid="{00000000-0005-0000-0000-000007000000}"/>
    <cellStyle name="20% - Accent3 4" xfId="327" xr:uid="{00000000-0005-0000-0000-000008000000}"/>
    <cellStyle name="20% - Accent4 2" xfId="11" xr:uid="{00000000-0005-0000-0000-000009000000}"/>
    <cellStyle name="20% - Accent4 3" xfId="12" xr:uid="{00000000-0005-0000-0000-00000A000000}"/>
    <cellStyle name="20% - Accent4 4" xfId="331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5 4" xfId="335" xr:uid="{00000000-0005-0000-0000-00000E000000}"/>
    <cellStyle name="20% - Accent6 2" xfId="15" xr:uid="{00000000-0005-0000-0000-00000F000000}"/>
    <cellStyle name="20% - Accent6 3" xfId="16" xr:uid="{00000000-0005-0000-0000-000010000000}"/>
    <cellStyle name="20% - Accent6 4" xfId="339" xr:uid="{00000000-0005-0000-0000-000011000000}"/>
    <cellStyle name="20% - Ênfase1 2" xfId="17" xr:uid="{00000000-0005-0000-0000-000012000000}"/>
    <cellStyle name="20% - Ênfase2 2" xfId="18" xr:uid="{00000000-0005-0000-0000-000013000000}"/>
    <cellStyle name="20% - Ênfase3 2" xfId="19" xr:uid="{00000000-0005-0000-0000-000014000000}"/>
    <cellStyle name="20% - Ênfase4 2" xfId="20" xr:uid="{00000000-0005-0000-0000-000015000000}"/>
    <cellStyle name="20% - Ênfase5 2" xfId="21" xr:uid="{00000000-0005-0000-0000-000016000000}"/>
    <cellStyle name="20% - Ênfase6 2" xfId="22" xr:uid="{00000000-0005-0000-0000-000017000000}"/>
    <cellStyle name="40% - Accent1 2" xfId="23" xr:uid="{00000000-0005-0000-0000-000018000000}"/>
    <cellStyle name="40% - Accent1 3" xfId="24" xr:uid="{00000000-0005-0000-0000-000019000000}"/>
    <cellStyle name="40% - Accent1 4" xfId="320" xr:uid="{00000000-0005-0000-0000-00001A000000}"/>
    <cellStyle name="40% - Accent2 2" xfId="25" xr:uid="{00000000-0005-0000-0000-00001B000000}"/>
    <cellStyle name="40% - Accent2 3" xfId="26" xr:uid="{00000000-0005-0000-0000-00001C000000}"/>
    <cellStyle name="40% - Accent2 4" xfId="324" xr:uid="{00000000-0005-0000-0000-00001D000000}"/>
    <cellStyle name="40% - Accent3 2" xfId="27" xr:uid="{00000000-0005-0000-0000-00001E000000}"/>
    <cellStyle name="40% - Accent3 3" xfId="28" xr:uid="{00000000-0005-0000-0000-00001F000000}"/>
    <cellStyle name="40% - Accent3 4" xfId="328" xr:uid="{00000000-0005-0000-0000-000020000000}"/>
    <cellStyle name="40% - Accent4 2" xfId="29" xr:uid="{00000000-0005-0000-0000-000021000000}"/>
    <cellStyle name="40% - Accent4 3" xfId="30" xr:uid="{00000000-0005-0000-0000-000022000000}"/>
    <cellStyle name="40% - Accent4 4" xfId="332" xr:uid="{00000000-0005-0000-0000-000023000000}"/>
    <cellStyle name="40% - Accent5 2" xfId="31" xr:uid="{00000000-0005-0000-0000-000024000000}"/>
    <cellStyle name="40% - Accent5 3" xfId="32" xr:uid="{00000000-0005-0000-0000-000025000000}"/>
    <cellStyle name="40% - Accent5 4" xfId="336" xr:uid="{00000000-0005-0000-0000-000026000000}"/>
    <cellStyle name="40% - Accent6 2" xfId="33" xr:uid="{00000000-0005-0000-0000-000027000000}"/>
    <cellStyle name="40% - Accent6 3" xfId="34" xr:uid="{00000000-0005-0000-0000-000028000000}"/>
    <cellStyle name="40% - Accent6 4" xfId="340" xr:uid="{00000000-0005-0000-0000-000029000000}"/>
    <cellStyle name="40% - Ênfase1 2" xfId="35" xr:uid="{00000000-0005-0000-0000-00002A000000}"/>
    <cellStyle name="40% - Ênfase2 2" xfId="36" xr:uid="{00000000-0005-0000-0000-00002B000000}"/>
    <cellStyle name="40% - Ênfase3 2" xfId="37" xr:uid="{00000000-0005-0000-0000-00002C000000}"/>
    <cellStyle name="40% - Ênfase4 2" xfId="38" xr:uid="{00000000-0005-0000-0000-00002D000000}"/>
    <cellStyle name="40% - Ênfase5 2" xfId="39" xr:uid="{00000000-0005-0000-0000-00002E000000}"/>
    <cellStyle name="40% - Ênfase6 2" xfId="40" xr:uid="{00000000-0005-0000-0000-00002F000000}"/>
    <cellStyle name="60% - Accent1 2" xfId="41" xr:uid="{00000000-0005-0000-0000-000030000000}"/>
    <cellStyle name="60% - Accent1 3" xfId="42" xr:uid="{00000000-0005-0000-0000-000031000000}"/>
    <cellStyle name="60% - Accent1 4" xfId="321" xr:uid="{00000000-0005-0000-0000-000032000000}"/>
    <cellStyle name="60% - Accent2 2" xfId="43" xr:uid="{00000000-0005-0000-0000-000033000000}"/>
    <cellStyle name="60% - Accent2 3" xfId="44" xr:uid="{00000000-0005-0000-0000-000034000000}"/>
    <cellStyle name="60% - Accent2 4" xfId="325" xr:uid="{00000000-0005-0000-0000-000035000000}"/>
    <cellStyle name="60% - Accent3 2" xfId="45" xr:uid="{00000000-0005-0000-0000-000036000000}"/>
    <cellStyle name="60% - Accent3 3" xfId="46" xr:uid="{00000000-0005-0000-0000-000037000000}"/>
    <cellStyle name="60% - Accent3 4" xfId="329" xr:uid="{00000000-0005-0000-0000-000038000000}"/>
    <cellStyle name="60% - Accent4 2" xfId="47" xr:uid="{00000000-0005-0000-0000-000039000000}"/>
    <cellStyle name="60% - Accent4 3" xfId="48" xr:uid="{00000000-0005-0000-0000-00003A000000}"/>
    <cellStyle name="60% - Accent4 4" xfId="333" xr:uid="{00000000-0005-0000-0000-00003B000000}"/>
    <cellStyle name="60% - Accent5 2" xfId="49" xr:uid="{00000000-0005-0000-0000-00003C000000}"/>
    <cellStyle name="60% - Accent5 3" xfId="50" xr:uid="{00000000-0005-0000-0000-00003D000000}"/>
    <cellStyle name="60% - Accent5 4" xfId="337" xr:uid="{00000000-0005-0000-0000-00003E000000}"/>
    <cellStyle name="60% - Accent6 2" xfId="51" xr:uid="{00000000-0005-0000-0000-00003F000000}"/>
    <cellStyle name="60% - Accent6 3" xfId="52" xr:uid="{00000000-0005-0000-0000-000040000000}"/>
    <cellStyle name="60% - Accent6 4" xfId="341" xr:uid="{00000000-0005-0000-0000-000041000000}"/>
    <cellStyle name="60% - Ênfase1 2" xfId="53" xr:uid="{00000000-0005-0000-0000-000042000000}"/>
    <cellStyle name="60% - Ênfase2 2" xfId="54" xr:uid="{00000000-0005-0000-0000-000043000000}"/>
    <cellStyle name="60% - Ênfase3 2" xfId="55" xr:uid="{00000000-0005-0000-0000-000044000000}"/>
    <cellStyle name="60% - Ênfase4 2" xfId="56" xr:uid="{00000000-0005-0000-0000-000045000000}"/>
    <cellStyle name="60% - Ênfase5 2" xfId="57" xr:uid="{00000000-0005-0000-0000-000046000000}"/>
    <cellStyle name="60% - Ênfase6 2" xfId="58" xr:uid="{00000000-0005-0000-0000-000047000000}"/>
    <cellStyle name="Accent1 2" xfId="59" xr:uid="{00000000-0005-0000-0000-000048000000}"/>
    <cellStyle name="Accent1 3" xfId="60" xr:uid="{00000000-0005-0000-0000-000049000000}"/>
    <cellStyle name="Accent1 4" xfId="318" xr:uid="{00000000-0005-0000-0000-00004A000000}"/>
    <cellStyle name="Accent2 2" xfId="61" xr:uid="{00000000-0005-0000-0000-00004B000000}"/>
    <cellStyle name="Accent2 3" xfId="62" xr:uid="{00000000-0005-0000-0000-00004C000000}"/>
    <cellStyle name="Accent2 4" xfId="322" xr:uid="{00000000-0005-0000-0000-00004D000000}"/>
    <cellStyle name="Accent3 2" xfId="63" xr:uid="{00000000-0005-0000-0000-00004E000000}"/>
    <cellStyle name="Accent3 3" xfId="64" xr:uid="{00000000-0005-0000-0000-00004F000000}"/>
    <cellStyle name="Accent3 4" xfId="326" xr:uid="{00000000-0005-0000-0000-000050000000}"/>
    <cellStyle name="Accent4 2" xfId="65" xr:uid="{00000000-0005-0000-0000-000051000000}"/>
    <cellStyle name="Accent4 3" xfId="66" xr:uid="{00000000-0005-0000-0000-000052000000}"/>
    <cellStyle name="Accent4 4" xfId="330" xr:uid="{00000000-0005-0000-0000-000053000000}"/>
    <cellStyle name="Accent5 2" xfId="67" xr:uid="{00000000-0005-0000-0000-000054000000}"/>
    <cellStyle name="Accent5 3" xfId="68" xr:uid="{00000000-0005-0000-0000-000055000000}"/>
    <cellStyle name="Accent5 4" xfId="334" xr:uid="{00000000-0005-0000-0000-000056000000}"/>
    <cellStyle name="Accent6 2" xfId="69" xr:uid="{00000000-0005-0000-0000-000057000000}"/>
    <cellStyle name="Accent6 3" xfId="70" xr:uid="{00000000-0005-0000-0000-000058000000}"/>
    <cellStyle name="Accent6 4" xfId="338" xr:uid="{00000000-0005-0000-0000-000059000000}"/>
    <cellStyle name="Bad 1" xfId="71" xr:uid="{00000000-0005-0000-0000-00005A000000}"/>
    <cellStyle name="Bad 2" xfId="72" xr:uid="{00000000-0005-0000-0000-00005B000000}"/>
    <cellStyle name="Bad 3" xfId="73" xr:uid="{00000000-0005-0000-0000-00005C000000}"/>
    <cellStyle name="Bad 4" xfId="312" xr:uid="{00000000-0005-0000-0000-00005D000000}"/>
    <cellStyle name="Bom 2" xfId="74" xr:uid="{00000000-0005-0000-0000-00005E000000}"/>
    <cellStyle name="Calculation 2" xfId="75" xr:uid="{00000000-0005-0000-0000-00005F000000}"/>
    <cellStyle name="Calculation 3" xfId="76" xr:uid="{00000000-0005-0000-0000-000060000000}"/>
    <cellStyle name="Cálculo" xfId="302" builtinId="22" customBuiltin="1"/>
    <cellStyle name="Cálculo 2" xfId="77" xr:uid="{00000000-0005-0000-0000-000062000000}"/>
    <cellStyle name="Célula de Verificação" xfId="303" builtinId="23" customBuiltin="1"/>
    <cellStyle name="Célula de Verificação 2" xfId="78" xr:uid="{00000000-0005-0000-0000-000064000000}"/>
    <cellStyle name="Célula Vinculada 2" xfId="79" xr:uid="{00000000-0005-0000-0000-000065000000}"/>
    <cellStyle name="Check Cell 2" xfId="80" xr:uid="{00000000-0005-0000-0000-000066000000}"/>
    <cellStyle name="Check Cell 3" xfId="81" xr:uid="{00000000-0005-0000-0000-000067000000}"/>
    <cellStyle name="Comma 2" xfId="82" xr:uid="{00000000-0005-0000-0000-000068000000}"/>
    <cellStyle name="Comma 2 2" xfId="83" xr:uid="{00000000-0005-0000-0000-000069000000}"/>
    <cellStyle name="Comma 2 3" xfId="84" xr:uid="{00000000-0005-0000-0000-00006A000000}"/>
    <cellStyle name="Currency 2" xfId="85" xr:uid="{00000000-0005-0000-0000-00006B000000}"/>
    <cellStyle name="Currency 2 2" xfId="86" xr:uid="{00000000-0005-0000-0000-00006C000000}"/>
    <cellStyle name="Ênfase1 2" xfId="87" xr:uid="{00000000-0005-0000-0000-00006D000000}"/>
    <cellStyle name="Ênfase2 2" xfId="88" xr:uid="{00000000-0005-0000-0000-00006E000000}"/>
    <cellStyle name="Ênfase3 2" xfId="89" xr:uid="{00000000-0005-0000-0000-00006F000000}"/>
    <cellStyle name="Ênfase4 2" xfId="90" xr:uid="{00000000-0005-0000-0000-000070000000}"/>
    <cellStyle name="Ênfase5 2" xfId="91" xr:uid="{00000000-0005-0000-0000-000071000000}"/>
    <cellStyle name="Ênfase6 2" xfId="92" xr:uid="{00000000-0005-0000-0000-000072000000}"/>
    <cellStyle name="Entrada" xfId="300" builtinId="20" customBuiltin="1"/>
    <cellStyle name="Entrada 2" xfId="93" xr:uid="{00000000-0005-0000-0000-000074000000}"/>
    <cellStyle name="Euro" xfId="94" xr:uid="{00000000-0005-0000-0000-000075000000}"/>
    <cellStyle name="Excel Built-in Normal" xfId="95" xr:uid="{00000000-0005-0000-0000-000076000000}"/>
    <cellStyle name="Explanatory Text 2" xfId="96" xr:uid="{00000000-0005-0000-0000-000077000000}"/>
    <cellStyle name="Explanatory Text 3" xfId="97" xr:uid="{00000000-0005-0000-0000-000078000000}"/>
    <cellStyle name="Explanatory Text 4" xfId="316" xr:uid="{00000000-0005-0000-0000-000079000000}"/>
    <cellStyle name="Good 1" xfId="98" xr:uid="{00000000-0005-0000-0000-00007A000000}"/>
    <cellStyle name="Good 2" xfId="99" xr:uid="{00000000-0005-0000-0000-00007B000000}"/>
    <cellStyle name="Good 3" xfId="100" xr:uid="{00000000-0005-0000-0000-00007C000000}"/>
    <cellStyle name="Good 4" xfId="311" xr:uid="{00000000-0005-0000-0000-00007D000000}"/>
    <cellStyle name="Heading 1 1" xfId="101" xr:uid="{00000000-0005-0000-0000-00007E000000}"/>
    <cellStyle name="Heading 1 2" xfId="102" xr:uid="{00000000-0005-0000-0000-00007F000000}"/>
    <cellStyle name="Heading 1 3" xfId="103" xr:uid="{00000000-0005-0000-0000-000080000000}"/>
    <cellStyle name="Heading 1 4" xfId="307" xr:uid="{00000000-0005-0000-0000-000081000000}"/>
    <cellStyle name="Heading 2 1" xfId="104" xr:uid="{00000000-0005-0000-0000-000082000000}"/>
    <cellStyle name="Heading 2 2" xfId="105" xr:uid="{00000000-0005-0000-0000-000083000000}"/>
    <cellStyle name="Heading 2 3" xfId="106" xr:uid="{00000000-0005-0000-0000-000084000000}"/>
    <cellStyle name="Heading 2 4" xfId="308" xr:uid="{00000000-0005-0000-0000-000085000000}"/>
    <cellStyle name="Heading 3 2" xfId="107" xr:uid="{00000000-0005-0000-0000-000086000000}"/>
    <cellStyle name="Heading 3 3" xfId="108" xr:uid="{00000000-0005-0000-0000-000087000000}"/>
    <cellStyle name="Heading 3 4" xfId="309" xr:uid="{00000000-0005-0000-0000-000088000000}"/>
    <cellStyle name="Heading 4 2" xfId="109" xr:uid="{00000000-0005-0000-0000-000089000000}"/>
    <cellStyle name="Heading 4 3" xfId="110" xr:uid="{00000000-0005-0000-0000-00008A000000}"/>
    <cellStyle name="Heading 4 4" xfId="310" xr:uid="{00000000-0005-0000-0000-00008B000000}"/>
    <cellStyle name="Hiperlink 2" xfId="111" xr:uid="{00000000-0005-0000-0000-00008C000000}"/>
    <cellStyle name="Incorreto 2" xfId="112" xr:uid="{00000000-0005-0000-0000-00008D000000}"/>
    <cellStyle name="Input 2" xfId="113" xr:uid="{00000000-0005-0000-0000-00008E000000}"/>
    <cellStyle name="Input 3" xfId="114" xr:uid="{00000000-0005-0000-0000-00008F000000}"/>
    <cellStyle name="Linked Cell 2" xfId="115" xr:uid="{00000000-0005-0000-0000-000090000000}"/>
    <cellStyle name="Linked Cell 3" xfId="116" xr:uid="{00000000-0005-0000-0000-000091000000}"/>
    <cellStyle name="Linked Cell 4" xfId="314" xr:uid="{00000000-0005-0000-0000-000092000000}"/>
    <cellStyle name="Moeda 10" xfId="117" xr:uid="{00000000-0005-0000-0000-000093000000}"/>
    <cellStyle name="Moeda 2" xfId="118" xr:uid="{00000000-0005-0000-0000-000094000000}"/>
    <cellStyle name="Moeda 2 2" xfId="119" xr:uid="{00000000-0005-0000-0000-000095000000}"/>
    <cellStyle name="Moeda 2 3" xfId="120" xr:uid="{00000000-0005-0000-0000-000096000000}"/>
    <cellStyle name="Moeda 3" xfId="121" xr:uid="{00000000-0005-0000-0000-000097000000}"/>
    <cellStyle name="Moeda 4" xfId="122" xr:uid="{00000000-0005-0000-0000-000098000000}"/>
    <cellStyle name="Moeda 5" xfId="123" xr:uid="{00000000-0005-0000-0000-000099000000}"/>
    <cellStyle name="Moeda 6" xfId="124" xr:uid="{00000000-0005-0000-0000-00009A000000}"/>
    <cellStyle name="Moeda 7" xfId="125" xr:uid="{00000000-0005-0000-0000-00009B000000}"/>
    <cellStyle name="Moeda 8" xfId="126" xr:uid="{00000000-0005-0000-0000-00009C000000}"/>
    <cellStyle name="Moeda 9" xfId="127" xr:uid="{00000000-0005-0000-0000-00009D000000}"/>
    <cellStyle name="Neutra 2" xfId="128" xr:uid="{00000000-0005-0000-0000-00009E000000}"/>
    <cellStyle name="Neutral 1" xfId="129" xr:uid="{00000000-0005-0000-0000-00009F000000}"/>
    <cellStyle name="Neutral 2" xfId="130" xr:uid="{00000000-0005-0000-0000-0000A0000000}"/>
    <cellStyle name="Neutral 3" xfId="131" xr:uid="{00000000-0005-0000-0000-0000A1000000}"/>
    <cellStyle name="Neutral 4" xfId="313" xr:uid="{00000000-0005-0000-0000-0000A2000000}"/>
    <cellStyle name="Normal" xfId="0" builtinId="0"/>
    <cellStyle name="Normal 10" xfId="132" xr:uid="{00000000-0005-0000-0000-0000A4000000}"/>
    <cellStyle name="Normal 10 2" xfId="133" xr:uid="{00000000-0005-0000-0000-0000A5000000}"/>
    <cellStyle name="Normal 10 3" xfId="134" xr:uid="{00000000-0005-0000-0000-0000A6000000}"/>
    <cellStyle name="Normal 10 4" xfId="135" xr:uid="{00000000-0005-0000-0000-0000A7000000}"/>
    <cellStyle name="Normal 11" xfId="136" xr:uid="{00000000-0005-0000-0000-0000A8000000}"/>
    <cellStyle name="Normal 11 2" xfId="137" xr:uid="{00000000-0005-0000-0000-0000A9000000}"/>
    <cellStyle name="Normal 12" xfId="138" xr:uid="{00000000-0005-0000-0000-0000AA000000}"/>
    <cellStyle name="Normal 13" xfId="139" xr:uid="{00000000-0005-0000-0000-0000AB000000}"/>
    <cellStyle name="Normal 14" xfId="4" xr:uid="{00000000-0005-0000-0000-0000AC000000}"/>
    <cellStyle name="Normal 15" xfId="140" xr:uid="{00000000-0005-0000-0000-0000AD000000}"/>
    <cellStyle name="Normal 16" xfId="141" xr:uid="{00000000-0005-0000-0000-0000AE000000}"/>
    <cellStyle name="Normal 17" xfId="142" xr:uid="{00000000-0005-0000-0000-0000AF000000}"/>
    <cellStyle name="Normal 17 2" xfId="143" xr:uid="{00000000-0005-0000-0000-0000B0000000}"/>
    <cellStyle name="Normal 18" xfId="144" xr:uid="{00000000-0005-0000-0000-0000B1000000}"/>
    <cellStyle name="Normal 19" xfId="145" xr:uid="{00000000-0005-0000-0000-0000B2000000}"/>
    <cellStyle name="Normal 2" xfId="1" xr:uid="{00000000-0005-0000-0000-0000B3000000}"/>
    <cellStyle name="Normal 2 2" xfId="146" xr:uid="{00000000-0005-0000-0000-0000B4000000}"/>
    <cellStyle name="Normal 2 2 2" xfId="147" xr:uid="{00000000-0005-0000-0000-0000B5000000}"/>
    <cellStyle name="Normal 2 2 2 2" xfId="148" xr:uid="{00000000-0005-0000-0000-0000B6000000}"/>
    <cellStyle name="Normal 2 2 2 4" xfId="149" xr:uid="{00000000-0005-0000-0000-0000B7000000}"/>
    <cellStyle name="Normal 2 2 3" xfId="150" xr:uid="{00000000-0005-0000-0000-0000B8000000}"/>
    <cellStyle name="Normal 2 2 4" xfId="151" xr:uid="{00000000-0005-0000-0000-0000B9000000}"/>
    <cellStyle name="Normal 2 2_COMPOSIÇÕES" xfId="152" xr:uid="{00000000-0005-0000-0000-0000BA000000}"/>
    <cellStyle name="Normal 2 3" xfId="153" xr:uid="{00000000-0005-0000-0000-0000BB000000}"/>
    <cellStyle name="Normal 2 5" xfId="154" xr:uid="{00000000-0005-0000-0000-0000BC000000}"/>
    <cellStyle name="Normal 2_COMPOSIÇÕES" xfId="155" xr:uid="{00000000-0005-0000-0000-0000BD000000}"/>
    <cellStyle name="Normal 20" xfId="156" xr:uid="{00000000-0005-0000-0000-0000BE000000}"/>
    <cellStyle name="Normal 21" xfId="299" xr:uid="{00000000-0005-0000-0000-0000BF000000}"/>
    <cellStyle name="Normal 22" xfId="305" xr:uid="{00000000-0005-0000-0000-0000C0000000}"/>
    <cellStyle name="Normal 23" xfId="342" xr:uid="{00000000-0005-0000-0000-0000C1000000}"/>
    <cellStyle name="Normal 24" xfId="343" xr:uid="{00000000-0005-0000-0000-0000C2000000}"/>
    <cellStyle name="Normal 3" xfId="3" xr:uid="{00000000-0005-0000-0000-0000C3000000}"/>
    <cellStyle name="Normal 3 2" xfId="157" xr:uid="{00000000-0005-0000-0000-0000C4000000}"/>
    <cellStyle name="Normal 3 3" xfId="158" xr:uid="{00000000-0005-0000-0000-0000C5000000}"/>
    <cellStyle name="Normal 3 4" xfId="159" xr:uid="{00000000-0005-0000-0000-0000C6000000}"/>
    <cellStyle name="Normal 3_COMPOSIÇÕES" xfId="160" xr:uid="{00000000-0005-0000-0000-0000C7000000}"/>
    <cellStyle name="Normal 4" xfId="161" xr:uid="{00000000-0005-0000-0000-0000C8000000}"/>
    <cellStyle name="Normal 4 2 3 2" xfId="162" xr:uid="{00000000-0005-0000-0000-0000C9000000}"/>
    <cellStyle name="Normal 5" xfId="163" xr:uid="{00000000-0005-0000-0000-0000CA000000}"/>
    <cellStyle name="Normal 6" xfId="164" xr:uid="{00000000-0005-0000-0000-0000CB000000}"/>
    <cellStyle name="Normal 7" xfId="165" xr:uid="{00000000-0005-0000-0000-0000CC000000}"/>
    <cellStyle name="Normal 8" xfId="166" xr:uid="{00000000-0005-0000-0000-0000CD000000}"/>
    <cellStyle name="Normal 8 2" xfId="167" xr:uid="{00000000-0005-0000-0000-0000CE000000}"/>
    <cellStyle name="Normal 9" xfId="168" xr:uid="{00000000-0005-0000-0000-0000CF000000}"/>
    <cellStyle name="Nota" xfId="304" builtinId="10" customBuiltin="1"/>
    <cellStyle name="Nota 2" xfId="169" xr:uid="{00000000-0005-0000-0000-0000D1000000}"/>
    <cellStyle name="Note 1" xfId="170" xr:uid="{00000000-0005-0000-0000-0000D2000000}"/>
    <cellStyle name="Note 2" xfId="171" xr:uid="{00000000-0005-0000-0000-0000D3000000}"/>
    <cellStyle name="Note 3" xfId="172" xr:uid="{00000000-0005-0000-0000-0000D4000000}"/>
    <cellStyle name="Output 2" xfId="173" xr:uid="{00000000-0005-0000-0000-0000D5000000}"/>
    <cellStyle name="Output 3" xfId="174" xr:uid="{00000000-0005-0000-0000-0000D6000000}"/>
    <cellStyle name="Percent 2" xfId="175" xr:uid="{00000000-0005-0000-0000-0000D7000000}"/>
    <cellStyle name="Porcentagem" xfId="297" builtinId="5"/>
    <cellStyle name="Porcentagem 2" xfId="176" xr:uid="{00000000-0005-0000-0000-0000D9000000}"/>
    <cellStyle name="Porcentagem 2 2" xfId="177" xr:uid="{00000000-0005-0000-0000-0000DA000000}"/>
    <cellStyle name="Porcentagem 2 2 2" xfId="178" xr:uid="{00000000-0005-0000-0000-0000DB000000}"/>
    <cellStyle name="Porcentagem 2 3" xfId="179" xr:uid="{00000000-0005-0000-0000-0000DC000000}"/>
    <cellStyle name="Porcentagem 2 4" xfId="180" xr:uid="{00000000-0005-0000-0000-0000DD000000}"/>
    <cellStyle name="Porcentagem 2_COMPOSIÇÕES" xfId="181" xr:uid="{00000000-0005-0000-0000-0000DE000000}"/>
    <cellStyle name="Porcentagem 3" xfId="182" xr:uid="{00000000-0005-0000-0000-0000DF000000}"/>
    <cellStyle name="Porcentagem 3 2" xfId="183" xr:uid="{00000000-0005-0000-0000-0000E0000000}"/>
    <cellStyle name="Porcentagem 3 3" xfId="184" xr:uid="{00000000-0005-0000-0000-0000E1000000}"/>
    <cellStyle name="Porcentagem 4" xfId="185" xr:uid="{00000000-0005-0000-0000-0000E2000000}"/>
    <cellStyle name="Porcentagem 4 2" xfId="186" xr:uid="{00000000-0005-0000-0000-0000E3000000}"/>
    <cellStyle name="Porcentagem 5" xfId="187" xr:uid="{00000000-0005-0000-0000-0000E4000000}"/>
    <cellStyle name="Porcentagem 5 2" xfId="188" xr:uid="{00000000-0005-0000-0000-0000E5000000}"/>
    <cellStyle name="Porcentagem 6" xfId="189" xr:uid="{00000000-0005-0000-0000-0000E6000000}"/>
    <cellStyle name="Saída" xfId="301" builtinId="21" customBuiltin="1"/>
    <cellStyle name="Saída 2" xfId="190" xr:uid="{00000000-0005-0000-0000-0000E8000000}"/>
    <cellStyle name="Separador de milhares 10" xfId="191" xr:uid="{00000000-0005-0000-0000-0000EA000000}"/>
    <cellStyle name="Separador de milhares 10 2" xfId="192" xr:uid="{00000000-0005-0000-0000-0000EB000000}"/>
    <cellStyle name="Separador de milhares 11" xfId="193" xr:uid="{00000000-0005-0000-0000-0000EC000000}"/>
    <cellStyle name="Separador de milhares 11 2" xfId="194" xr:uid="{00000000-0005-0000-0000-0000ED000000}"/>
    <cellStyle name="Separador de milhares 12" xfId="195" xr:uid="{00000000-0005-0000-0000-0000EE000000}"/>
    <cellStyle name="Separador de milhares 13" xfId="196" xr:uid="{00000000-0005-0000-0000-0000EF000000}"/>
    <cellStyle name="Separador de milhares 14" xfId="197" xr:uid="{00000000-0005-0000-0000-0000F0000000}"/>
    <cellStyle name="Separador de milhares 15" xfId="198" xr:uid="{00000000-0005-0000-0000-0000F1000000}"/>
    <cellStyle name="Separador de milhares 16" xfId="199" xr:uid="{00000000-0005-0000-0000-0000F2000000}"/>
    <cellStyle name="Separador de milhares 17" xfId="200" xr:uid="{00000000-0005-0000-0000-0000F3000000}"/>
    <cellStyle name="Separador de milhares 18" xfId="201" xr:uid="{00000000-0005-0000-0000-0000F4000000}"/>
    <cellStyle name="Separador de milhares 19" xfId="202" xr:uid="{00000000-0005-0000-0000-0000F5000000}"/>
    <cellStyle name="Separador de milhares 2" xfId="203" xr:uid="{00000000-0005-0000-0000-0000F6000000}"/>
    <cellStyle name="Separador de milhares 2 2" xfId="204" xr:uid="{00000000-0005-0000-0000-0000F7000000}"/>
    <cellStyle name="Separador de milhares 2 2 2" xfId="205" xr:uid="{00000000-0005-0000-0000-0000F8000000}"/>
    <cellStyle name="Separador de milhares 2 3" xfId="206" xr:uid="{00000000-0005-0000-0000-0000F9000000}"/>
    <cellStyle name="Separador de milhares 2_COMPOSIÇÕES" xfId="207" xr:uid="{00000000-0005-0000-0000-0000FA000000}"/>
    <cellStyle name="Separador de milhares 20" xfId="208" xr:uid="{00000000-0005-0000-0000-0000FB000000}"/>
    <cellStyle name="Separador de milhares 21" xfId="209" xr:uid="{00000000-0005-0000-0000-0000FC000000}"/>
    <cellStyle name="Separador de milhares 22" xfId="210" xr:uid="{00000000-0005-0000-0000-0000FD000000}"/>
    <cellStyle name="Separador de milhares 23" xfId="211" xr:uid="{00000000-0005-0000-0000-0000FE000000}"/>
    <cellStyle name="Separador de milhares 24" xfId="212" xr:uid="{00000000-0005-0000-0000-0000FF000000}"/>
    <cellStyle name="Separador de milhares 25" xfId="213" xr:uid="{00000000-0005-0000-0000-000000010000}"/>
    <cellStyle name="Separador de milhares 26" xfId="214" xr:uid="{00000000-0005-0000-0000-000001010000}"/>
    <cellStyle name="Separador de milhares 27" xfId="215" xr:uid="{00000000-0005-0000-0000-000002010000}"/>
    <cellStyle name="Separador de milhares 28" xfId="216" xr:uid="{00000000-0005-0000-0000-000003010000}"/>
    <cellStyle name="Separador de milhares 29" xfId="217" xr:uid="{00000000-0005-0000-0000-000004010000}"/>
    <cellStyle name="Separador de milhares 3" xfId="218" xr:uid="{00000000-0005-0000-0000-000005010000}"/>
    <cellStyle name="Separador de milhares 3 2" xfId="219" xr:uid="{00000000-0005-0000-0000-000006010000}"/>
    <cellStyle name="Separador de milhares 3 3" xfId="220" xr:uid="{00000000-0005-0000-0000-000007010000}"/>
    <cellStyle name="Separador de milhares 3_ok orç" xfId="221" xr:uid="{00000000-0005-0000-0000-000008010000}"/>
    <cellStyle name="Separador de milhares 30" xfId="222" xr:uid="{00000000-0005-0000-0000-000009010000}"/>
    <cellStyle name="Separador de milhares 31" xfId="223" xr:uid="{00000000-0005-0000-0000-00000A010000}"/>
    <cellStyle name="Separador de milhares 32" xfId="224" xr:uid="{00000000-0005-0000-0000-00000B010000}"/>
    <cellStyle name="Separador de milhares 33" xfId="225" xr:uid="{00000000-0005-0000-0000-00000C010000}"/>
    <cellStyle name="Separador de milhares 34" xfId="226" xr:uid="{00000000-0005-0000-0000-00000D010000}"/>
    <cellStyle name="Separador de milhares 35" xfId="227" xr:uid="{00000000-0005-0000-0000-00000E010000}"/>
    <cellStyle name="Separador de milhares 36" xfId="228" xr:uid="{00000000-0005-0000-0000-00000F010000}"/>
    <cellStyle name="Separador de milhares 37" xfId="229" xr:uid="{00000000-0005-0000-0000-000010010000}"/>
    <cellStyle name="Separador de milhares 38" xfId="230" xr:uid="{00000000-0005-0000-0000-000011010000}"/>
    <cellStyle name="Separador de milhares 39" xfId="231" xr:uid="{00000000-0005-0000-0000-000012010000}"/>
    <cellStyle name="Separador de milhares 4" xfId="232" xr:uid="{00000000-0005-0000-0000-000013010000}"/>
    <cellStyle name="Separador de milhares 40" xfId="233" xr:uid="{00000000-0005-0000-0000-000014010000}"/>
    <cellStyle name="Separador de milhares 41" xfId="234" xr:uid="{00000000-0005-0000-0000-000015010000}"/>
    <cellStyle name="Separador de milhares 42" xfId="235" xr:uid="{00000000-0005-0000-0000-000016010000}"/>
    <cellStyle name="Separador de milhares 43" xfId="236" xr:uid="{00000000-0005-0000-0000-000017010000}"/>
    <cellStyle name="Separador de milhares 44" xfId="237" xr:uid="{00000000-0005-0000-0000-000018010000}"/>
    <cellStyle name="Separador de milhares 45" xfId="238" xr:uid="{00000000-0005-0000-0000-000019010000}"/>
    <cellStyle name="Separador de milhares 46" xfId="239" xr:uid="{00000000-0005-0000-0000-00001A010000}"/>
    <cellStyle name="Separador de milhares 47" xfId="240" xr:uid="{00000000-0005-0000-0000-00001B010000}"/>
    <cellStyle name="Separador de milhares 48" xfId="241" xr:uid="{00000000-0005-0000-0000-00001C010000}"/>
    <cellStyle name="Separador de milhares 49" xfId="242" xr:uid="{00000000-0005-0000-0000-00001D010000}"/>
    <cellStyle name="Separador de milhares 5" xfId="243" xr:uid="{00000000-0005-0000-0000-00001E010000}"/>
    <cellStyle name="Separador de milhares 5 2" xfId="244" xr:uid="{00000000-0005-0000-0000-00001F010000}"/>
    <cellStyle name="Separador de milhares 5 3" xfId="245" xr:uid="{00000000-0005-0000-0000-000020010000}"/>
    <cellStyle name="Separador de milhares 5 4" xfId="246" xr:uid="{00000000-0005-0000-0000-000021010000}"/>
    <cellStyle name="Separador de milhares 6" xfId="247" xr:uid="{00000000-0005-0000-0000-000022010000}"/>
    <cellStyle name="Separador de milhares 7" xfId="248" xr:uid="{00000000-0005-0000-0000-000023010000}"/>
    <cellStyle name="Separador de milhares 8" xfId="249" xr:uid="{00000000-0005-0000-0000-000024010000}"/>
    <cellStyle name="Separador de milhares 9" xfId="250" xr:uid="{00000000-0005-0000-0000-000025010000}"/>
    <cellStyle name="TableStyleLight1" xfId="251" xr:uid="{00000000-0005-0000-0000-000026010000}"/>
    <cellStyle name="TableStyleLight1 2" xfId="252" xr:uid="{00000000-0005-0000-0000-000027010000}"/>
    <cellStyle name="Texto de Aviso 2" xfId="253" xr:uid="{00000000-0005-0000-0000-000028010000}"/>
    <cellStyle name="Texto Explicativo 2" xfId="254" xr:uid="{00000000-0005-0000-0000-000029010000}"/>
    <cellStyle name="Title 2" xfId="255" xr:uid="{00000000-0005-0000-0000-00002A010000}"/>
    <cellStyle name="Title 3" xfId="256" xr:uid="{00000000-0005-0000-0000-00002B010000}"/>
    <cellStyle name="Title 4" xfId="306" xr:uid="{00000000-0005-0000-0000-00002C010000}"/>
    <cellStyle name="Título 1 1" xfId="257" xr:uid="{00000000-0005-0000-0000-00002D010000}"/>
    <cellStyle name="Título 1 1 1" xfId="258" xr:uid="{00000000-0005-0000-0000-00002E010000}"/>
    <cellStyle name="Título 1 1 1 1" xfId="259" xr:uid="{00000000-0005-0000-0000-00002F010000}"/>
    <cellStyle name="Título 1 1 1 1 1" xfId="260" xr:uid="{00000000-0005-0000-0000-000030010000}"/>
    <cellStyle name="Título 1 1 1 1 1 1" xfId="261" xr:uid="{00000000-0005-0000-0000-000031010000}"/>
    <cellStyle name="Título 1 1 1 1 1 1 1" xfId="262" xr:uid="{00000000-0005-0000-0000-000032010000}"/>
    <cellStyle name="Título 1 1 1 1 1 1 1 1" xfId="263" xr:uid="{00000000-0005-0000-0000-000033010000}"/>
    <cellStyle name="Título 1 1 1 1 1 1 1 1 1" xfId="264" xr:uid="{00000000-0005-0000-0000-000034010000}"/>
    <cellStyle name="Título 1 1 1 1 1 1 1 1 1 1" xfId="265" xr:uid="{00000000-0005-0000-0000-000035010000}"/>
    <cellStyle name="Título 1 1 1 1 1 1 1 1 1 1 1" xfId="266" xr:uid="{00000000-0005-0000-0000-000036010000}"/>
    <cellStyle name="Título 1 1 1 1 1 1 1 1 1 1 1 1" xfId="267" xr:uid="{00000000-0005-0000-0000-000037010000}"/>
    <cellStyle name="Título 1 1 1 1 1 1 1 1 1 1 1 1 1" xfId="268" xr:uid="{00000000-0005-0000-0000-000038010000}"/>
    <cellStyle name="Título 1 1 1 1 1 1 1 1 1 1 1 1 1 1" xfId="269" xr:uid="{00000000-0005-0000-0000-000039010000}"/>
    <cellStyle name="Título 1 1 1 1 1 1 1 1 1 1 1 1 1 1 1" xfId="270" xr:uid="{00000000-0005-0000-0000-00003A010000}"/>
    <cellStyle name="Título 1 1 1 1 1 1 1 1 1 1 1 1 1 1 1 1" xfId="271" xr:uid="{00000000-0005-0000-0000-00003B010000}"/>
    <cellStyle name="Título 1 1 1 1 1 1 1 1 1 1 1 1 1 1 1 1 1" xfId="272" xr:uid="{00000000-0005-0000-0000-00003C010000}"/>
    <cellStyle name="Título 1 1 1 1 1 1 1 1 1 1 1 1 1 1 1 1 1 1" xfId="273" xr:uid="{00000000-0005-0000-0000-00003D010000}"/>
    <cellStyle name="Título 1 1 1 1 1 1 1 1 1 1 1 1 1 1 1 1 1 1 1" xfId="274" xr:uid="{00000000-0005-0000-0000-00003E010000}"/>
    <cellStyle name="Título 1 1 1 1 1 1 1 1 1 1 1 1 1 1 1 1 1 1 1 1" xfId="275" xr:uid="{00000000-0005-0000-0000-00003F010000}"/>
    <cellStyle name="Título 1 1_ok orç" xfId="276" xr:uid="{00000000-0005-0000-0000-000040010000}"/>
    <cellStyle name="Título 1 2" xfId="277" xr:uid="{00000000-0005-0000-0000-000041010000}"/>
    <cellStyle name="Título 2 2" xfId="278" xr:uid="{00000000-0005-0000-0000-000042010000}"/>
    <cellStyle name="Título 3 2" xfId="279" xr:uid="{00000000-0005-0000-0000-000043010000}"/>
    <cellStyle name="Título 4 2" xfId="280" xr:uid="{00000000-0005-0000-0000-000044010000}"/>
    <cellStyle name="Título 5" xfId="281" xr:uid="{00000000-0005-0000-0000-000045010000}"/>
    <cellStyle name="Título 5 2" xfId="282" xr:uid="{00000000-0005-0000-0000-000046010000}"/>
    <cellStyle name="Título 6" xfId="283" xr:uid="{00000000-0005-0000-0000-000047010000}"/>
    <cellStyle name="Título 7" xfId="284" xr:uid="{00000000-0005-0000-0000-000048010000}"/>
    <cellStyle name="Título 8" xfId="285" xr:uid="{00000000-0005-0000-0000-000049010000}"/>
    <cellStyle name="Total 2" xfId="286" xr:uid="{00000000-0005-0000-0000-00004A010000}"/>
    <cellStyle name="Total 3" xfId="317" xr:uid="{00000000-0005-0000-0000-00004B010000}"/>
    <cellStyle name="Vírgula" xfId="298" builtinId="3"/>
    <cellStyle name="Vírgula 2" xfId="2" xr:uid="{00000000-0005-0000-0000-00004C010000}"/>
    <cellStyle name="Vírgula 2 2" xfId="287" xr:uid="{00000000-0005-0000-0000-00004D010000}"/>
    <cellStyle name="Vírgula 2 2 4" xfId="288" xr:uid="{00000000-0005-0000-0000-00004E010000}"/>
    <cellStyle name="Vírgula 3" xfId="289" xr:uid="{00000000-0005-0000-0000-00004F010000}"/>
    <cellStyle name="Vírgula 3 2" xfId="290" xr:uid="{00000000-0005-0000-0000-000050010000}"/>
    <cellStyle name="Vírgula 3 3" xfId="291" xr:uid="{00000000-0005-0000-0000-000051010000}"/>
    <cellStyle name="Vírgula 4" xfId="292" xr:uid="{00000000-0005-0000-0000-000052010000}"/>
    <cellStyle name="Vírgula 5" xfId="293" xr:uid="{00000000-0005-0000-0000-000053010000}"/>
    <cellStyle name="Vírgula 6" xfId="294" xr:uid="{00000000-0005-0000-0000-000054010000}"/>
    <cellStyle name="Warning Text 2" xfId="295" xr:uid="{00000000-0005-0000-0000-000055010000}"/>
    <cellStyle name="Warning Text 3" xfId="296" xr:uid="{00000000-0005-0000-0000-000056010000}"/>
    <cellStyle name="Warning Text 4" xfId="315" xr:uid="{00000000-0005-0000-0000-00005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702469</xdr:colOff>
      <xdr:row>15</xdr:row>
      <xdr:rowOff>107156</xdr:rowOff>
    </xdr:from>
    <xdr:ext cx="10836767" cy="1937961"/>
    <xdr:pic>
      <xdr:nvPicPr>
        <xdr:cNvPr id="2" name="Picture 1" descr="https://oorcamentista.com.br/wp-content/uploads/2018/02/formula-bdi.jpg">
          <a:extLst>
            <a:ext uri="{FF2B5EF4-FFF2-40B4-BE49-F238E27FC236}">
              <a16:creationId xmlns:a16="http://schemas.microsoft.com/office/drawing/2014/main" id="{85A65A15-D788-454A-BF20-08D285E6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359"/>
        <a:stretch>
          <a:fillRect/>
        </a:stretch>
      </xdr:blipFill>
      <xdr:spPr bwMode="auto">
        <a:xfrm>
          <a:off x="1083469" y="4002881"/>
          <a:ext cx="10836767" cy="1937961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wnloads\Engenharia\ENGENHARIA\DEPARTAMENTO%20DE%20ENGENHARIA\Equipe%20T&#233;cnica\ESTAGI&#193;RIOS\Ronaldo\OR&#199;AMENTO%20TJ-PICOS-2018-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00535\dyna01\ClaudioFerreira\Excel\OR96088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wnloads\Users\Cliente\AppData\Local\Microsoft\Windows\Temporary%20Internet%20Files\Content.IE5\RA6RDOWS\Composi&#231;&#245;es%20instala&#231;&#245;es%20EMA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wnloads\Users\Ver&#244;nica\AppData\Local\Microsoft\Windows\Temporary%20Internet%20Files\Content.IE5\57YLY3LQ\Or&#231;amento_Beneditinos_Atualiza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wnloads\Engenharia\Engenharia\DEPARTAMENTO%20DE%20ENGENHARIA\Documentos\Projeto%20B&#225;sico\2017\Projeto%20B&#225;sico%20-%20Reforma%20Estrutural%20S&#227;o%20Raimundo%20Nonato\Or&#231;.%20Reforma%20Estrutural%20SRN-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wnloads\SANT&#193;RIA%20E%20PLUVIAIS\SANIT&#193;RIA\DOCUME~1\ANA~1.LIM\CONFIG~1\Temp\WINDOWS\Desktop\Meus%20Patr&#245;es\RG%20CONSTRU&#199;&#213;ES\SAA\Teresina-Planilha-Or&#231;amento-Serv%20Redes%20Aba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wnloads\Engenharia\Engenharia\DEPARTAMENTO%20DE%20ENGENHARIA\Documentos\Projeto%20B&#225;sico\2016\Projeto%20B&#225;sico%20-%20Reforma%20do%20F&#243;rum%20de%20Barras\Or&#231;amento%20Reforma%20de%20Barras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iel\c\Meus%20documentos\UFPI\COMPOSI&#199;&#195;O%20LOJAS%209%20CV-30%2001-07-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wnloads\composi&#231;&#245;es%20civil(qs%20ok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udu-corre&#231;&#227;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wnloads\Downloads\ORC_TJPI_CORREGEDORIA_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Orçamento"/>
      <sheetName val="Resumo"/>
      <sheetName val="Cronograma (1º)"/>
      <sheetName val="Cronograma"/>
      <sheetName val="LSO"/>
      <sheetName val="BDI"/>
      <sheetName val="IA"/>
      <sheetName val="CM"/>
      <sheetName val="Composições"/>
      <sheetName val="M_deCálculo"/>
      <sheetName val="Res_M_deCálculo"/>
      <sheetName val="DistPolos"/>
      <sheetName val="Insumos"/>
      <sheetName val="S-I-02-18"/>
      <sheetName val="S-C-02-18"/>
      <sheetName val="O-I-01-18"/>
      <sheetName val="O-C-01-18"/>
      <sheetName val="BDI (MATERIAL)"/>
    </sheetNames>
    <sheetDataSet>
      <sheetData sheetId="0">
        <row r="15">
          <cell r="B15" t="str">
            <v>PICOS</v>
          </cell>
        </row>
      </sheetData>
      <sheetData sheetId="1">
        <row r="722">
          <cell r="F722">
            <v>8608831.5500000007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F2">
            <v>981.2</v>
          </cell>
        </row>
        <row r="15">
          <cell r="H15">
            <v>46.42</v>
          </cell>
        </row>
        <row r="16">
          <cell r="H16">
            <v>15.3</v>
          </cell>
        </row>
        <row r="18">
          <cell r="H18">
            <v>13.48</v>
          </cell>
        </row>
        <row r="19">
          <cell r="H19">
            <v>10.119999999999999</v>
          </cell>
        </row>
        <row r="20">
          <cell r="H20">
            <v>16.440000000000001</v>
          </cell>
        </row>
        <row r="24">
          <cell r="H24">
            <v>7.08</v>
          </cell>
        </row>
        <row r="25">
          <cell r="H25">
            <v>11.09</v>
          </cell>
        </row>
        <row r="26">
          <cell r="H26">
            <v>4.99</v>
          </cell>
        </row>
        <row r="27">
          <cell r="H27">
            <v>4.95</v>
          </cell>
        </row>
        <row r="28">
          <cell r="H28">
            <v>6.5</v>
          </cell>
        </row>
        <row r="29">
          <cell r="H29">
            <v>8.31</v>
          </cell>
        </row>
        <row r="33">
          <cell r="H33">
            <v>4.8499999999999996</v>
          </cell>
        </row>
        <row r="44">
          <cell r="H44">
            <v>46.19</v>
          </cell>
        </row>
        <row r="45">
          <cell r="H45">
            <v>46.19</v>
          </cell>
        </row>
        <row r="46">
          <cell r="H46">
            <v>0.13</v>
          </cell>
        </row>
        <row r="48">
          <cell r="H48">
            <v>0.46</v>
          </cell>
        </row>
        <row r="51">
          <cell r="H51">
            <v>86.25</v>
          </cell>
        </row>
        <row r="52">
          <cell r="H52">
            <v>5</v>
          </cell>
        </row>
        <row r="55">
          <cell r="H55">
            <v>1.6</v>
          </cell>
        </row>
        <row r="56">
          <cell r="H56">
            <v>25.23</v>
          </cell>
        </row>
        <row r="57">
          <cell r="H57">
            <v>61.1</v>
          </cell>
        </row>
        <row r="58">
          <cell r="H58">
            <v>0.06</v>
          </cell>
        </row>
        <row r="59">
          <cell r="H59">
            <v>8.4499999999999993</v>
          </cell>
        </row>
        <row r="67">
          <cell r="H67">
            <v>15</v>
          </cell>
        </row>
        <row r="73">
          <cell r="H73">
            <v>12.94</v>
          </cell>
        </row>
        <row r="77">
          <cell r="H77">
            <v>121.14</v>
          </cell>
        </row>
        <row r="78">
          <cell r="H78">
            <v>35.14</v>
          </cell>
        </row>
        <row r="79">
          <cell r="H79">
            <v>60.09</v>
          </cell>
        </row>
        <row r="81">
          <cell r="H81">
            <v>7.82</v>
          </cell>
        </row>
        <row r="82">
          <cell r="H82">
            <v>27.25</v>
          </cell>
        </row>
        <row r="83">
          <cell r="H83" t="e">
            <v>#N/A</v>
          </cell>
        </row>
        <row r="86">
          <cell r="H86">
            <v>3.71</v>
          </cell>
        </row>
        <row r="87">
          <cell r="H87">
            <v>3.74</v>
          </cell>
        </row>
        <row r="88">
          <cell r="H88">
            <v>3.74</v>
          </cell>
        </row>
        <row r="89">
          <cell r="H89">
            <v>3.74</v>
          </cell>
        </row>
        <row r="90">
          <cell r="H90">
            <v>4.42</v>
          </cell>
        </row>
        <row r="91">
          <cell r="H91">
            <v>3.76</v>
          </cell>
        </row>
        <row r="93">
          <cell r="H93">
            <v>3.58</v>
          </cell>
        </row>
        <row r="94">
          <cell r="H94">
            <v>3.73</v>
          </cell>
        </row>
        <row r="95">
          <cell r="H95">
            <v>3.73</v>
          </cell>
        </row>
        <row r="97">
          <cell r="H97">
            <v>11.24</v>
          </cell>
        </row>
        <row r="98">
          <cell r="H98">
            <v>12.7</v>
          </cell>
        </row>
        <row r="99">
          <cell r="H99">
            <v>13</v>
          </cell>
        </row>
        <row r="100">
          <cell r="H100">
            <v>0.65</v>
          </cell>
        </row>
        <row r="101">
          <cell r="H101">
            <v>8.73</v>
          </cell>
        </row>
        <row r="103">
          <cell r="H103">
            <v>33.94</v>
          </cell>
        </row>
        <row r="104">
          <cell r="H104">
            <v>9.4700000000000006</v>
          </cell>
        </row>
        <row r="105">
          <cell r="H105">
            <v>11.97</v>
          </cell>
        </row>
        <row r="106">
          <cell r="H106">
            <v>16.149999999999999</v>
          </cell>
        </row>
        <row r="107">
          <cell r="H107">
            <v>22.41</v>
          </cell>
        </row>
        <row r="111">
          <cell r="H111">
            <v>62.7</v>
          </cell>
        </row>
        <row r="112">
          <cell r="H112">
            <v>86.35</v>
          </cell>
        </row>
        <row r="113">
          <cell r="H113">
            <v>129.29</v>
          </cell>
        </row>
        <row r="114">
          <cell r="H114">
            <v>140.21</v>
          </cell>
        </row>
        <row r="115">
          <cell r="H115">
            <v>13.17</v>
          </cell>
        </row>
        <row r="116">
          <cell r="H116">
            <v>16.86</v>
          </cell>
        </row>
        <row r="117">
          <cell r="H117">
            <v>20.83</v>
          </cell>
        </row>
        <row r="118">
          <cell r="H118">
            <v>26.04</v>
          </cell>
        </row>
        <row r="119">
          <cell r="H119">
            <v>36.26</v>
          </cell>
        </row>
        <row r="120">
          <cell r="H120">
            <v>44.63</v>
          </cell>
        </row>
        <row r="121">
          <cell r="H121">
            <v>27.38</v>
          </cell>
        </row>
        <row r="122">
          <cell r="H122">
            <v>81.16</v>
          </cell>
        </row>
        <row r="123">
          <cell r="H123">
            <v>133.91</v>
          </cell>
        </row>
        <row r="124">
          <cell r="H124">
            <v>58.09</v>
          </cell>
        </row>
        <row r="125">
          <cell r="H125">
            <v>10.52</v>
          </cell>
        </row>
        <row r="126">
          <cell r="H126">
            <v>47.43</v>
          </cell>
        </row>
        <row r="127">
          <cell r="H127">
            <v>18.16</v>
          </cell>
        </row>
        <row r="128">
          <cell r="H128">
            <v>14.6</v>
          </cell>
        </row>
        <row r="129">
          <cell r="H129">
            <v>149.9</v>
          </cell>
        </row>
        <row r="130">
          <cell r="H130">
            <v>215.86</v>
          </cell>
        </row>
        <row r="131">
          <cell r="H131">
            <v>149.07</v>
          </cell>
        </row>
        <row r="132">
          <cell r="H132">
            <v>99.38</v>
          </cell>
        </row>
        <row r="133">
          <cell r="H133">
            <v>8.26</v>
          </cell>
        </row>
        <row r="136">
          <cell r="H136">
            <v>5.28</v>
          </cell>
        </row>
        <row r="140">
          <cell r="H140">
            <v>4.47</v>
          </cell>
        </row>
        <row r="147">
          <cell r="H147">
            <v>5.56</v>
          </cell>
        </row>
        <row r="148">
          <cell r="H148">
            <v>5.34</v>
          </cell>
        </row>
        <row r="149">
          <cell r="H149">
            <v>5.18</v>
          </cell>
        </row>
        <row r="150">
          <cell r="H150">
            <v>5.65</v>
          </cell>
        </row>
        <row r="151">
          <cell r="H151">
            <v>5.43</v>
          </cell>
        </row>
        <row r="152">
          <cell r="H152">
            <v>111.18</v>
          </cell>
        </row>
        <row r="153">
          <cell r="H153">
            <v>127.7</v>
          </cell>
        </row>
        <row r="154">
          <cell r="H154">
            <v>149.9</v>
          </cell>
        </row>
        <row r="155">
          <cell r="H155">
            <v>173.5</v>
          </cell>
        </row>
        <row r="156">
          <cell r="H156">
            <v>260.25</v>
          </cell>
        </row>
        <row r="157">
          <cell r="H157">
            <v>4.4800000000000004</v>
          </cell>
        </row>
        <row r="158">
          <cell r="H158">
            <v>4.3099999999999996</v>
          </cell>
        </row>
        <row r="159">
          <cell r="H159">
            <v>4.3499999999999996</v>
          </cell>
        </row>
        <row r="160">
          <cell r="H160">
            <v>4.3099999999999996</v>
          </cell>
        </row>
        <row r="161">
          <cell r="H161">
            <v>4.29</v>
          </cell>
        </row>
        <row r="162">
          <cell r="H162">
            <v>4.3099999999999996</v>
          </cell>
        </row>
        <row r="163">
          <cell r="H163">
            <v>4.3099999999999996</v>
          </cell>
        </row>
        <row r="164">
          <cell r="H164">
            <v>4.3099999999999996</v>
          </cell>
        </row>
        <row r="165">
          <cell r="H165">
            <v>5.51</v>
          </cell>
        </row>
        <row r="166">
          <cell r="H166">
            <v>5.01</v>
          </cell>
        </row>
        <row r="167">
          <cell r="H167">
            <v>5.0599999999999996</v>
          </cell>
        </row>
        <row r="168">
          <cell r="H168">
            <v>5.0599999999999996</v>
          </cell>
        </row>
        <row r="169">
          <cell r="H169">
            <v>5.0599999999999996</v>
          </cell>
        </row>
        <row r="170">
          <cell r="H170">
            <v>5.0599999999999996</v>
          </cell>
        </row>
        <row r="171">
          <cell r="H171">
            <v>121.63</v>
          </cell>
        </row>
        <row r="172">
          <cell r="H172">
            <v>5.18</v>
          </cell>
        </row>
        <row r="173">
          <cell r="H173">
            <v>12.97</v>
          </cell>
        </row>
        <row r="174">
          <cell r="H174">
            <v>24.7</v>
          </cell>
        </row>
        <row r="177">
          <cell r="H177">
            <v>61.66</v>
          </cell>
        </row>
        <row r="178">
          <cell r="H178">
            <v>27.36</v>
          </cell>
        </row>
        <row r="179">
          <cell r="H179">
            <v>30.4</v>
          </cell>
        </row>
        <row r="181">
          <cell r="H181">
            <v>24.2</v>
          </cell>
        </row>
        <row r="182">
          <cell r="H182">
            <v>30.25</v>
          </cell>
        </row>
        <row r="184">
          <cell r="H184">
            <v>26.62</v>
          </cell>
        </row>
        <row r="185">
          <cell r="H185">
            <v>31.25</v>
          </cell>
        </row>
        <row r="187">
          <cell r="H187">
            <v>50.8</v>
          </cell>
        </row>
        <row r="195">
          <cell r="H195">
            <v>0.9</v>
          </cell>
        </row>
        <row r="196">
          <cell r="H196">
            <v>1.37</v>
          </cell>
        </row>
        <row r="197">
          <cell r="H197">
            <v>1.19</v>
          </cell>
        </row>
        <row r="199">
          <cell r="H199">
            <v>16.07</v>
          </cell>
        </row>
        <row r="200">
          <cell r="H200">
            <v>56.79</v>
          </cell>
        </row>
        <row r="201">
          <cell r="H201">
            <v>42.11</v>
          </cell>
        </row>
        <row r="202">
          <cell r="H202">
            <v>42.24</v>
          </cell>
        </row>
        <row r="203">
          <cell r="H203">
            <v>5.98</v>
          </cell>
        </row>
        <row r="209">
          <cell r="H209">
            <v>23.03</v>
          </cell>
        </row>
        <row r="210">
          <cell r="H210">
            <v>10</v>
          </cell>
        </row>
        <row r="211">
          <cell r="H211">
            <v>11</v>
          </cell>
        </row>
        <row r="213">
          <cell r="H213">
            <v>1.33</v>
          </cell>
        </row>
        <row r="214">
          <cell r="H214">
            <v>15</v>
          </cell>
        </row>
        <row r="215">
          <cell r="H215">
            <v>3130</v>
          </cell>
        </row>
        <row r="216">
          <cell r="H216">
            <v>1440</v>
          </cell>
        </row>
        <row r="217">
          <cell r="H217">
            <v>1964.62</v>
          </cell>
        </row>
        <row r="222">
          <cell r="H222">
            <v>87.56</v>
          </cell>
        </row>
        <row r="223">
          <cell r="H223">
            <v>75.05</v>
          </cell>
        </row>
        <row r="224">
          <cell r="H224">
            <v>64.900000000000006</v>
          </cell>
        </row>
        <row r="225">
          <cell r="H225">
            <v>37</v>
          </cell>
        </row>
        <row r="226">
          <cell r="H226">
            <v>243.11</v>
          </cell>
        </row>
        <row r="227">
          <cell r="H227">
            <v>5.08</v>
          </cell>
        </row>
        <row r="228">
          <cell r="H228">
            <v>30</v>
          </cell>
        </row>
        <row r="229">
          <cell r="H229">
            <v>23</v>
          </cell>
        </row>
        <row r="230">
          <cell r="H230">
            <v>24</v>
          </cell>
        </row>
        <row r="231">
          <cell r="H231">
            <v>25</v>
          </cell>
        </row>
        <row r="232">
          <cell r="H232">
            <v>23.85</v>
          </cell>
        </row>
        <row r="233">
          <cell r="H233">
            <v>4.5</v>
          </cell>
        </row>
        <row r="234">
          <cell r="H234">
            <v>45.88</v>
          </cell>
        </row>
        <row r="235">
          <cell r="H235">
            <v>50.47</v>
          </cell>
        </row>
        <row r="244">
          <cell r="H244">
            <v>284.23</v>
          </cell>
        </row>
        <row r="246">
          <cell r="H246">
            <v>154.94999999999999</v>
          </cell>
        </row>
        <row r="250">
          <cell r="H250">
            <v>436.7525615986018</v>
          </cell>
        </row>
        <row r="251">
          <cell r="H251">
            <v>436.2169546182356</v>
          </cell>
        </row>
        <row r="252">
          <cell r="H252">
            <v>219.58535533932752</v>
          </cell>
        </row>
        <row r="261">
          <cell r="H261">
            <v>28.49</v>
          </cell>
        </row>
        <row r="263">
          <cell r="H263">
            <v>52.77</v>
          </cell>
        </row>
        <row r="275">
          <cell r="H275">
            <v>22.22</v>
          </cell>
        </row>
        <row r="277">
          <cell r="H277">
            <v>20.7</v>
          </cell>
        </row>
        <row r="278">
          <cell r="H278">
            <v>41</v>
          </cell>
        </row>
        <row r="279">
          <cell r="H279">
            <v>146.5</v>
          </cell>
        </row>
        <row r="280">
          <cell r="H280">
            <v>45</v>
          </cell>
        </row>
        <row r="282">
          <cell r="H282">
            <v>36.81</v>
          </cell>
        </row>
        <row r="283">
          <cell r="H283">
            <v>19.309999999999999</v>
          </cell>
        </row>
        <row r="286">
          <cell r="H286">
            <v>198.9</v>
          </cell>
        </row>
        <row r="287">
          <cell r="H287">
            <v>8.42</v>
          </cell>
        </row>
        <row r="288">
          <cell r="H288">
            <v>5.22</v>
          </cell>
        </row>
        <row r="289">
          <cell r="H289">
            <v>19.37</v>
          </cell>
        </row>
        <row r="290">
          <cell r="H290">
            <v>16</v>
          </cell>
        </row>
        <row r="292">
          <cell r="H292">
            <v>30</v>
          </cell>
        </row>
        <row r="293">
          <cell r="H293">
            <v>2.52</v>
          </cell>
        </row>
        <row r="294">
          <cell r="H294">
            <v>7.98</v>
          </cell>
        </row>
        <row r="296">
          <cell r="H296">
            <v>1012</v>
          </cell>
        </row>
        <row r="297">
          <cell r="H297">
            <v>472.16</v>
          </cell>
        </row>
        <row r="298">
          <cell r="H298">
            <v>31</v>
          </cell>
        </row>
        <row r="301">
          <cell r="H301">
            <v>2.44</v>
          </cell>
        </row>
        <row r="302">
          <cell r="H302">
            <v>23.42</v>
          </cell>
        </row>
        <row r="303">
          <cell r="H303">
            <v>23.91</v>
          </cell>
        </row>
        <row r="304">
          <cell r="H304">
            <v>24.4</v>
          </cell>
        </row>
        <row r="305">
          <cell r="H305">
            <v>24.89</v>
          </cell>
        </row>
        <row r="306">
          <cell r="H306">
            <v>15.62</v>
          </cell>
        </row>
        <row r="307">
          <cell r="H307">
            <v>16.59</v>
          </cell>
        </row>
        <row r="308">
          <cell r="H308">
            <v>18.059999999999999</v>
          </cell>
        </row>
        <row r="309">
          <cell r="H309">
            <v>3.17</v>
          </cell>
        </row>
        <row r="310">
          <cell r="H310">
            <v>30.43</v>
          </cell>
        </row>
        <row r="311">
          <cell r="H311">
            <v>31.07</v>
          </cell>
        </row>
        <row r="312">
          <cell r="H312">
            <v>31.7</v>
          </cell>
        </row>
        <row r="313">
          <cell r="H313">
            <v>32.33</v>
          </cell>
        </row>
        <row r="314">
          <cell r="H314">
            <v>20.29</v>
          </cell>
        </row>
        <row r="315">
          <cell r="H315">
            <v>21.56</v>
          </cell>
        </row>
        <row r="316">
          <cell r="H316">
            <v>23.46</v>
          </cell>
        </row>
        <row r="321">
          <cell r="H321">
            <v>69.400000000000006</v>
          </cell>
        </row>
        <row r="322">
          <cell r="H322">
            <v>82.15</v>
          </cell>
        </row>
        <row r="323">
          <cell r="H323">
            <v>87.81</v>
          </cell>
        </row>
        <row r="327">
          <cell r="H327">
            <v>46.36</v>
          </cell>
        </row>
        <row r="328">
          <cell r="H328">
            <v>85.3</v>
          </cell>
        </row>
        <row r="330">
          <cell r="H330">
            <v>1.26</v>
          </cell>
        </row>
        <row r="331">
          <cell r="H331">
            <v>6.08</v>
          </cell>
        </row>
        <row r="334">
          <cell r="H334">
            <v>0.03</v>
          </cell>
        </row>
        <row r="338">
          <cell r="H338">
            <v>0.36</v>
          </cell>
        </row>
        <row r="339">
          <cell r="H339">
            <v>7.0000000000000007E-2</v>
          </cell>
        </row>
        <row r="340">
          <cell r="H340">
            <v>0.36</v>
          </cell>
        </row>
        <row r="341">
          <cell r="H341">
            <v>1.17</v>
          </cell>
        </row>
        <row r="342">
          <cell r="H342">
            <v>0.6</v>
          </cell>
        </row>
        <row r="343">
          <cell r="H343">
            <v>0.15</v>
          </cell>
        </row>
        <row r="344">
          <cell r="H344">
            <v>0.37</v>
          </cell>
        </row>
        <row r="345">
          <cell r="H345">
            <v>0.85</v>
          </cell>
        </row>
        <row r="348">
          <cell r="H348">
            <v>0.49</v>
          </cell>
        </row>
        <row r="349">
          <cell r="H349">
            <v>0.16</v>
          </cell>
        </row>
        <row r="351">
          <cell r="H351">
            <v>8.64</v>
          </cell>
        </row>
        <row r="352">
          <cell r="H352">
            <v>8.5</v>
          </cell>
        </row>
        <row r="353">
          <cell r="H353">
            <v>9.57</v>
          </cell>
        </row>
        <row r="354">
          <cell r="H354">
            <v>8.64</v>
          </cell>
        </row>
        <row r="355">
          <cell r="H355">
            <v>0.03</v>
          </cell>
        </row>
        <row r="356">
          <cell r="H356">
            <v>0.04</v>
          </cell>
        </row>
        <row r="357">
          <cell r="H357">
            <v>0.06</v>
          </cell>
        </row>
        <row r="358">
          <cell r="H358">
            <v>0.11</v>
          </cell>
        </row>
        <row r="361">
          <cell r="H361">
            <v>0.11</v>
          </cell>
        </row>
        <row r="362">
          <cell r="H362">
            <v>0.84</v>
          </cell>
        </row>
        <row r="365">
          <cell r="H365">
            <v>141.6</v>
          </cell>
        </row>
        <row r="366">
          <cell r="H366">
            <v>316.39</v>
          </cell>
        </row>
        <row r="368">
          <cell r="H368">
            <v>278.77999999999997</v>
          </cell>
        </row>
        <row r="369">
          <cell r="H369">
            <v>325.24</v>
          </cell>
        </row>
        <row r="370">
          <cell r="H370">
            <v>371.7</v>
          </cell>
        </row>
        <row r="371">
          <cell r="H371">
            <v>404.22</v>
          </cell>
        </row>
        <row r="372">
          <cell r="H372">
            <v>418.16</v>
          </cell>
        </row>
        <row r="373">
          <cell r="H373">
            <v>464.63</v>
          </cell>
        </row>
        <row r="378">
          <cell r="H378">
            <v>434.42</v>
          </cell>
        </row>
        <row r="379">
          <cell r="H379">
            <v>851.15</v>
          </cell>
        </row>
        <row r="380">
          <cell r="H380">
            <v>957.54</v>
          </cell>
        </row>
        <row r="381">
          <cell r="H381">
            <v>612.29999999999995</v>
          </cell>
        </row>
        <row r="382">
          <cell r="H382">
            <v>117.72</v>
          </cell>
        </row>
        <row r="386">
          <cell r="H386">
            <v>489.91</v>
          </cell>
        </row>
        <row r="387">
          <cell r="H387">
            <v>800.19</v>
          </cell>
        </row>
        <row r="388">
          <cell r="H388">
            <v>558.26</v>
          </cell>
        </row>
        <row r="389">
          <cell r="H389">
            <v>3429.39</v>
          </cell>
        </row>
        <row r="390">
          <cell r="H390">
            <v>1916.1</v>
          </cell>
        </row>
        <row r="391">
          <cell r="H391">
            <v>2874.15</v>
          </cell>
        </row>
        <row r="393">
          <cell r="H393">
            <v>5715.64</v>
          </cell>
        </row>
        <row r="394">
          <cell r="H394">
            <v>5443.47</v>
          </cell>
        </row>
        <row r="395">
          <cell r="H395">
            <v>2177.39</v>
          </cell>
        </row>
        <row r="396">
          <cell r="H396">
            <v>592.55999999999995</v>
          </cell>
        </row>
        <row r="397">
          <cell r="H397">
            <v>452.91</v>
          </cell>
        </row>
        <row r="401">
          <cell r="H401">
            <v>99.09</v>
          </cell>
        </row>
        <row r="402">
          <cell r="H402">
            <v>107.81</v>
          </cell>
        </row>
        <row r="403">
          <cell r="H403">
            <v>113.94</v>
          </cell>
        </row>
        <row r="404">
          <cell r="H404">
            <v>140.22999999999999</v>
          </cell>
        </row>
        <row r="406">
          <cell r="H406">
            <v>72.83</v>
          </cell>
        </row>
        <row r="409">
          <cell r="H409">
            <v>157.31</v>
          </cell>
        </row>
        <row r="415">
          <cell r="H415">
            <v>227.23</v>
          </cell>
        </row>
        <row r="416">
          <cell r="H416">
            <v>262.19</v>
          </cell>
        </row>
        <row r="418">
          <cell r="H418">
            <v>192.23</v>
          </cell>
        </row>
        <row r="421">
          <cell r="H421">
            <v>92.27</v>
          </cell>
        </row>
        <row r="423">
          <cell r="H423">
            <v>184.54</v>
          </cell>
        </row>
        <row r="427">
          <cell r="H427">
            <v>291.32</v>
          </cell>
        </row>
        <row r="428">
          <cell r="H428">
            <v>436.98</v>
          </cell>
        </row>
        <row r="429">
          <cell r="H429">
            <v>364.15</v>
          </cell>
        </row>
        <row r="430">
          <cell r="H430">
            <v>291.32</v>
          </cell>
        </row>
        <row r="431">
          <cell r="H431">
            <v>314.63</v>
          </cell>
        </row>
        <row r="432">
          <cell r="H432">
            <v>218.49</v>
          </cell>
        </row>
        <row r="433">
          <cell r="H433">
            <v>174.79</v>
          </cell>
        </row>
        <row r="434">
          <cell r="H434">
            <v>145.66</v>
          </cell>
        </row>
        <row r="435">
          <cell r="H435">
            <v>139.83000000000001</v>
          </cell>
        </row>
        <row r="436">
          <cell r="H436">
            <v>116.53</v>
          </cell>
        </row>
        <row r="437">
          <cell r="H437">
            <v>72.83</v>
          </cell>
        </row>
        <row r="438">
          <cell r="H438">
            <v>43.7</v>
          </cell>
        </row>
        <row r="439">
          <cell r="H439">
            <v>52.44</v>
          </cell>
        </row>
        <row r="444">
          <cell r="H444">
            <v>406.71</v>
          </cell>
        </row>
        <row r="445">
          <cell r="H445">
            <v>364.81</v>
          </cell>
        </row>
        <row r="448">
          <cell r="H448">
            <v>1006.79</v>
          </cell>
        </row>
        <row r="449">
          <cell r="H449">
            <v>823.73</v>
          </cell>
        </row>
        <row r="450">
          <cell r="H450">
            <v>1963.23</v>
          </cell>
        </row>
        <row r="451">
          <cell r="H451">
            <v>1812.21</v>
          </cell>
        </row>
        <row r="452">
          <cell r="H452">
            <v>1560.52</v>
          </cell>
        </row>
        <row r="458">
          <cell r="H458">
            <v>325.35000000000002</v>
          </cell>
        </row>
        <row r="459">
          <cell r="H459">
            <v>384.5</v>
          </cell>
        </row>
        <row r="460">
          <cell r="H460">
            <v>517.97</v>
          </cell>
        </row>
        <row r="462">
          <cell r="H462">
            <v>6875</v>
          </cell>
        </row>
        <row r="466">
          <cell r="H466">
            <v>1400</v>
          </cell>
        </row>
        <row r="467">
          <cell r="H467">
            <v>1600</v>
          </cell>
        </row>
        <row r="468">
          <cell r="H468">
            <v>2000</v>
          </cell>
        </row>
        <row r="469">
          <cell r="H469">
            <v>2400</v>
          </cell>
        </row>
        <row r="470">
          <cell r="H470">
            <v>309.89</v>
          </cell>
        </row>
        <row r="471">
          <cell r="H471">
            <v>92.97</v>
          </cell>
        </row>
        <row r="476">
          <cell r="H476">
            <v>92.7</v>
          </cell>
        </row>
        <row r="478">
          <cell r="H478">
            <v>136.9</v>
          </cell>
        </row>
        <row r="479">
          <cell r="H479">
            <v>182.54</v>
          </cell>
        </row>
        <row r="480">
          <cell r="H480">
            <v>205.36</v>
          </cell>
        </row>
        <row r="481">
          <cell r="H481">
            <v>179.69</v>
          </cell>
        </row>
        <row r="485">
          <cell r="H485">
            <v>224.6</v>
          </cell>
        </row>
        <row r="486">
          <cell r="H486">
            <v>399.3</v>
          </cell>
        </row>
        <row r="487">
          <cell r="H487">
            <v>449.22</v>
          </cell>
        </row>
        <row r="488">
          <cell r="H488">
            <v>499.13</v>
          </cell>
        </row>
        <row r="511">
          <cell r="H511">
            <v>295.83999999999997</v>
          </cell>
        </row>
        <row r="512">
          <cell r="H512">
            <v>882.84</v>
          </cell>
        </row>
        <row r="518">
          <cell r="H518">
            <v>19.54</v>
          </cell>
        </row>
        <row r="520">
          <cell r="H520">
            <v>35</v>
          </cell>
        </row>
        <row r="521">
          <cell r="H521">
            <v>52.97</v>
          </cell>
        </row>
        <row r="522">
          <cell r="H522">
            <v>28.3</v>
          </cell>
        </row>
        <row r="527">
          <cell r="H527">
            <v>12.49</v>
          </cell>
        </row>
        <row r="528">
          <cell r="H528">
            <v>42.38</v>
          </cell>
        </row>
        <row r="529">
          <cell r="H529">
            <v>21.45</v>
          </cell>
        </row>
        <row r="530">
          <cell r="H530">
            <v>17.100000000000001</v>
          </cell>
        </row>
        <row r="531">
          <cell r="H531">
            <v>1.92</v>
          </cell>
        </row>
        <row r="532">
          <cell r="H532">
            <v>21.2</v>
          </cell>
        </row>
        <row r="533">
          <cell r="H533">
            <v>21.2</v>
          </cell>
        </row>
        <row r="534">
          <cell r="H534">
            <v>18.7</v>
          </cell>
        </row>
        <row r="537">
          <cell r="H537">
            <v>247.16</v>
          </cell>
        </row>
        <row r="538">
          <cell r="H538">
            <v>494.33</v>
          </cell>
        </row>
        <row r="541">
          <cell r="H541">
            <v>3.18</v>
          </cell>
        </row>
        <row r="543">
          <cell r="H543">
            <v>2.19</v>
          </cell>
        </row>
        <row r="546">
          <cell r="H546">
            <v>5.43</v>
          </cell>
        </row>
        <row r="551">
          <cell r="H551">
            <v>151.80000000000001</v>
          </cell>
        </row>
        <row r="552">
          <cell r="H552">
            <v>69</v>
          </cell>
        </row>
        <row r="555">
          <cell r="H555">
            <v>1802.79</v>
          </cell>
        </row>
        <row r="556">
          <cell r="H556">
            <v>1286.54</v>
          </cell>
        </row>
        <row r="557">
          <cell r="H557">
            <v>1054.67</v>
          </cell>
        </row>
        <row r="565">
          <cell r="H565">
            <v>66.240000000000009</v>
          </cell>
        </row>
        <row r="566">
          <cell r="H566">
            <v>37.17</v>
          </cell>
        </row>
        <row r="567">
          <cell r="H567">
            <v>29.07</v>
          </cell>
        </row>
        <row r="569">
          <cell r="H569">
            <v>79.66</v>
          </cell>
        </row>
        <row r="570">
          <cell r="H570">
            <v>156.66999999999999</v>
          </cell>
        </row>
        <row r="571">
          <cell r="H571">
            <v>12.77</v>
          </cell>
        </row>
        <row r="572">
          <cell r="H572">
            <v>34.94</v>
          </cell>
        </row>
        <row r="573">
          <cell r="H573">
            <v>73.02</v>
          </cell>
        </row>
        <row r="575">
          <cell r="H575">
            <v>2.69</v>
          </cell>
        </row>
        <row r="582">
          <cell r="H582">
            <v>73.14</v>
          </cell>
        </row>
        <row r="586">
          <cell r="H586">
            <v>41.55</v>
          </cell>
        </row>
        <row r="587">
          <cell r="H587">
            <v>12.31</v>
          </cell>
        </row>
        <row r="590">
          <cell r="H590">
            <v>36.159999999999997</v>
          </cell>
        </row>
        <row r="591">
          <cell r="H591">
            <v>33.83</v>
          </cell>
        </row>
        <row r="592">
          <cell r="H592">
            <v>33.83</v>
          </cell>
        </row>
        <row r="593">
          <cell r="H593">
            <v>136.83000000000001</v>
          </cell>
        </row>
        <row r="594">
          <cell r="H594">
            <v>45.74</v>
          </cell>
        </row>
        <row r="601">
          <cell r="H601">
            <v>723.51</v>
          </cell>
        </row>
        <row r="602">
          <cell r="H602">
            <v>59.03</v>
          </cell>
        </row>
        <row r="603">
          <cell r="H603">
            <v>37.29</v>
          </cell>
        </row>
        <row r="609">
          <cell r="H609">
            <v>32.9</v>
          </cell>
        </row>
        <row r="611">
          <cell r="H611">
            <v>16.57</v>
          </cell>
        </row>
        <row r="621">
          <cell r="H621">
            <v>7.31</v>
          </cell>
        </row>
        <row r="635">
          <cell r="H635">
            <v>15.43</v>
          </cell>
        </row>
        <row r="640">
          <cell r="H640">
            <v>10.67</v>
          </cell>
        </row>
        <row r="641">
          <cell r="H641">
            <v>11.85</v>
          </cell>
        </row>
        <row r="642">
          <cell r="H642">
            <v>1.84</v>
          </cell>
        </row>
        <row r="644">
          <cell r="H644">
            <v>3.91</v>
          </cell>
        </row>
        <row r="646">
          <cell r="H646">
            <v>152.21</v>
          </cell>
        </row>
        <row r="647">
          <cell r="H647">
            <v>133.1</v>
          </cell>
        </row>
        <row r="648">
          <cell r="H648">
            <v>14.77</v>
          </cell>
        </row>
        <row r="649">
          <cell r="H649">
            <v>16</v>
          </cell>
        </row>
        <row r="650">
          <cell r="H650">
            <v>17.23</v>
          </cell>
        </row>
        <row r="651">
          <cell r="H651">
            <v>19.3</v>
          </cell>
        </row>
        <row r="655">
          <cell r="H655">
            <v>1.1000000000000001</v>
          </cell>
        </row>
        <row r="656">
          <cell r="H656">
            <v>93.63</v>
          </cell>
        </row>
        <row r="657">
          <cell r="H657">
            <v>93.63</v>
          </cell>
        </row>
        <row r="659">
          <cell r="H659">
            <v>66.45</v>
          </cell>
        </row>
        <row r="660">
          <cell r="H660">
            <v>66.45</v>
          </cell>
        </row>
        <row r="661">
          <cell r="H661">
            <v>66.45</v>
          </cell>
        </row>
        <row r="662">
          <cell r="H662">
            <v>66.45</v>
          </cell>
        </row>
        <row r="663">
          <cell r="H663">
            <v>66.45</v>
          </cell>
        </row>
        <row r="669">
          <cell r="H669">
            <v>4.01</v>
          </cell>
        </row>
        <row r="670">
          <cell r="H670">
            <v>4.4800000000000004</v>
          </cell>
        </row>
        <row r="671">
          <cell r="H671">
            <v>5.27</v>
          </cell>
        </row>
        <row r="672">
          <cell r="H672">
            <v>9.17</v>
          </cell>
        </row>
        <row r="673">
          <cell r="H673">
            <v>0.68</v>
          </cell>
        </row>
        <row r="675">
          <cell r="H675">
            <v>3</v>
          </cell>
        </row>
        <row r="676">
          <cell r="H676">
            <v>4.0599999999999996</v>
          </cell>
        </row>
        <row r="677">
          <cell r="H677">
            <v>5.12</v>
          </cell>
        </row>
        <row r="678">
          <cell r="H678">
            <v>7.9</v>
          </cell>
        </row>
        <row r="679">
          <cell r="H679">
            <v>2.31</v>
          </cell>
        </row>
        <row r="680">
          <cell r="H680">
            <v>3.85</v>
          </cell>
        </row>
        <row r="681">
          <cell r="H681">
            <v>7.7</v>
          </cell>
        </row>
        <row r="682">
          <cell r="H682">
            <v>11.89</v>
          </cell>
        </row>
        <row r="683">
          <cell r="H683">
            <v>16.43</v>
          </cell>
        </row>
        <row r="684">
          <cell r="H684">
            <v>22.88</v>
          </cell>
        </row>
        <row r="685">
          <cell r="H685">
            <v>1.56</v>
          </cell>
        </row>
        <row r="687">
          <cell r="H687">
            <v>0.77</v>
          </cell>
        </row>
        <row r="694">
          <cell r="H694">
            <v>9.1199999999999992</v>
          </cell>
        </row>
        <row r="695">
          <cell r="H695">
            <v>10.84</v>
          </cell>
        </row>
        <row r="696">
          <cell r="H696">
            <v>27.38</v>
          </cell>
        </row>
        <row r="697">
          <cell r="H697">
            <v>0.84</v>
          </cell>
        </row>
        <row r="698">
          <cell r="H698">
            <v>1</v>
          </cell>
        </row>
        <row r="699">
          <cell r="H699">
            <v>1.08</v>
          </cell>
        </row>
        <row r="700">
          <cell r="H700">
            <v>1.86</v>
          </cell>
        </row>
        <row r="701">
          <cell r="H701">
            <v>0.96</v>
          </cell>
        </row>
        <row r="702">
          <cell r="H702">
            <v>1.2</v>
          </cell>
        </row>
        <row r="703">
          <cell r="H703">
            <v>1.86</v>
          </cell>
        </row>
        <row r="704">
          <cell r="H704">
            <v>2.59</v>
          </cell>
        </row>
        <row r="705">
          <cell r="H705">
            <v>3.37</v>
          </cell>
        </row>
        <row r="706">
          <cell r="H706">
            <v>1.8</v>
          </cell>
        </row>
        <row r="707">
          <cell r="H707">
            <v>1.82</v>
          </cell>
        </row>
        <row r="708">
          <cell r="H708">
            <v>2.76</v>
          </cell>
        </row>
        <row r="709">
          <cell r="H709">
            <v>3.11</v>
          </cell>
        </row>
        <row r="710">
          <cell r="H710">
            <v>3.77</v>
          </cell>
        </row>
        <row r="718">
          <cell r="H718">
            <v>0.25</v>
          </cell>
        </row>
        <row r="721">
          <cell r="H721">
            <v>1.1200000000000001</v>
          </cell>
        </row>
        <row r="722">
          <cell r="H722">
            <v>27.18</v>
          </cell>
        </row>
        <row r="723">
          <cell r="H723">
            <v>36.630000000000003</v>
          </cell>
        </row>
        <row r="726">
          <cell r="H726">
            <v>2.35</v>
          </cell>
        </row>
        <row r="727">
          <cell r="H727">
            <v>3.59</v>
          </cell>
        </row>
        <row r="728">
          <cell r="H728">
            <v>4.8</v>
          </cell>
        </row>
        <row r="729">
          <cell r="H729">
            <v>6.01</v>
          </cell>
        </row>
        <row r="730">
          <cell r="H730">
            <v>36.630000000000003</v>
          </cell>
        </row>
        <row r="731">
          <cell r="H731">
            <v>36.630000000000003</v>
          </cell>
        </row>
        <row r="732">
          <cell r="H732">
            <v>36.630000000000003</v>
          </cell>
        </row>
        <row r="733">
          <cell r="H733">
            <v>36.630000000000003</v>
          </cell>
        </row>
        <row r="737">
          <cell r="H737">
            <v>2250</v>
          </cell>
        </row>
        <row r="741">
          <cell r="H741">
            <v>3623</v>
          </cell>
        </row>
        <row r="746">
          <cell r="H746">
            <v>1800</v>
          </cell>
        </row>
        <row r="747">
          <cell r="H747">
            <v>1990</v>
          </cell>
        </row>
        <row r="748">
          <cell r="H748">
            <v>3123</v>
          </cell>
        </row>
        <row r="749">
          <cell r="H749">
            <v>450</v>
          </cell>
        </row>
        <row r="750">
          <cell r="H750">
            <v>500</v>
          </cell>
        </row>
        <row r="751">
          <cell r="H751">
            <v>450</v>
          </cell>
        </row>
        <row r="752">
          <cell r="H752">
            <v>500</v>
          </cell>
        </row>
        <row r="753">
          <cell r="H753">
            <v>610.44000000000005</v>
          </cell>
        </row>
        <row r="754">
          <cell r="H754">
            <v>1819</v>
          </cell>
        </row>
        <row r="756">
          <cell r="H756">
            <v>53.02</v>
          </cell>
        </row>
        <row r="757">
          <cell r="H757">
            <v>200</v>
          </cell>
        </row>
        <row r="759">
          <cell r="H759">
            <v>1.7</v>
          </cell>
        </row>
        <row r="761">
          <cell r="H761">
            <v>8.91</v>
          </cell>
        </row>
        <row r="762">
          <cell r="H762">
            <v>14.85</v>
          </cell>
        </row>
        <row r="763">
          <cell r="H763">
            <v>355.24</v>
          </cell>
        </row>
        <row r="764">
          <cell r="H764">
            <v>674.93</v>
          </cell>
        </row>
        <row r="765">
          <cell r="H765">
            <v>5409.49</v>
          </cell>
        </row>
        <row r="766">
          <cell r="H766">
            <v>724.85</v>
          </cell>
        </row>
        <row r="767">
          <cell r="H767">
            <v>1553.17</v>
          </cell>
        </row>
        <row r="768">
          <cell r="H768">
            <v>319.72000000000003</v>
          </cell>
        </row>
        <row r="769">
          <cell r="H769">
            <v>68.400000000000006</v>
          </cell>
        </row>
        <row r="772">
          <cell r="H772">
            <v>561.38</v>
          </cell>
        </row>
        <row r="776">
          <cell r="H776">
            <v>2325</v>
          </cell>
        </row>
        <row r="777">
          <cell r="H777">
            <v>5118</v>
          </cell>
        </row>
        <row r="778">
          <cell r="H778">
            <v>5971</v>
          </cell>
        </row>
        <row r="793">
          <cell r="H793">
            <v>16.38</v>
          </cell>
        </row>
        <row r="794">
          <cell r="H794">
            <v>1.05</v>
          </cell>
        </row>
        <row r="795">
          <cell r="H795">
            <v>1.85</v>
          </cell>
        </row>
        <row r="796">
          <cell r="H796">
            <v>3.58</v>
          </cell>
        </row>
        <row r="797">
          <cell r="H797">
            <v>4.37</v>
          </cell>
        </row>
        <row r="799">
          <cell r="H799">
            <v>0.48</v>
          </cell>
        </row>
        <row r="800">
          <cell r="H800">
            <v>1.24</v>
          </cell>
        </row>
        <row r="801">
          <cell r="H801">
            <v>3.03</v>
          </cell>
        </row>
        <row r="802">
          <cell r="H802">
            <v>3.37</v>
          </cell>
        </row>
        <row r="803">
          <cell r="H803">
            <v>5.52</v>
          </cell>
        </row>
        <row r="804">
          <cell r="H804">
            <v>6.04</v>
          </cell>
        </row>
        <row r="806">
          <cell r="H806">
            <v>0.8</v>
          </cell>
        </row>
        <row r="807">
          <cell r="H807">
            <v>1.99</v>
          </cell>
        </row>
        <row r="808">
          <cell r="H808">
            <v>5.15</v>
          </cell>
        </row>
        <row r="809">
          <cell r="H809">
            <v>5.82</v>
          </cell>
        </row>
        <row r="810">
          <cell r="H810">
            <v>0.37</v>
          </cell>
        </row>
        <row r="811">
          <cell r="H811">
            <v>1.59</v>
          </cell>
        </row>
        <row r="812">
          <cell r="H812">
            <v>0.71</v>
          </cell>
        </row>
        <row r="813">
          <cell r="H813">
            <v>2.33</v>
          </cell>
        </row>
        <row r="814">
          <cell r="H814">
            <v>2.57</v>
          </cell>
        </row>
        <row r="815">
          <cell r="H815">
            <v>1.5</v>
          </cell>
        </row>
        <row r="816">
          <cell r="H816">
            <v>2.75</v>
          </cell>
        </row>
        <row r="817">
          <cell r="H817">
            <v>3.37</v>
          </cell>
        </row>
        <row r="818">
          <cell r="H818">
            <v>3.68</v>
          </cell>
        </row>
        <row r="819">
          <cell r="H819">
            <v>2.65</v>
          </cell>
        </row>
        <row r="821">
          <cell r="H821">
            <v>12.46</v>
          </cell>
        </row>
        <row r="822">
          <cell r="H822">
            <v>4.3</v>
          </cell>
        </row>
        <row r="823">
          <cell r="H823">
            <v>75.63</v>
          </cell>
        </row>
        <row r="824">
          <cell r="H824">
            <v>83.19</v>
          </cell>
        </row>
        <row r="825">
          <cell r="H825">
            <v>30.93</v>
          </cell>
        </row>
        <row r="826">
          <cell r="H826">
            <v>1.97</v>
          </cell>
        </row>
        <row r="827">
          <cell r="H827">
            <v>29</v>
          </cell>
        </row>
        <row r="828">
          <cell r="H828">
            <v>46.22</v>
          </cell>
        </row>
        <row r="829">
          <cell r="H829">
            <v>46.22</v>
          </cell>
        </row>
        <row r="830">
          <cell r="H830">
            <v>47.46</v>
          </cell>
        </row>
        <row r="831">
          <cell r="H831">
            <v>14.49</v>
          </cell>
        </row>
        <row r="832">
          <cell r="H832">
            <v>93.19</v>
          </cell>
        </row>
        <row r="833">
          <cell r="H833">
            <v>54.91</v>
          </cell>
        </row>
        <row r="834">
          <cell r="H834">
            <v>244.5</v>
          </cell>
        </row>
        <row r="838">
          <cell r="H838">
            <v>75.53</v>
          </cell>
        </row>
        <row r="839">
          <cell r="H839">
            <v>11.18</v>
          </cell>
        </row>
        <row r="840">
          <cell r="H840">
            <v>12.28</v>
          </cell>
        </row>
        <row r="841">
          <cell r="H841">
            <v>16.63</v>
          </cell>
        </row>
        <row r="842">
          <cell r="H842">
            <v>26.93</v>
          </cell>
        </row>
        <row r="843">
          <cell r="H843">
            <v>35.9</v>
          </cell>
        </row>
        <row r="844">
          <cell r="H844">
            <v>44.69</v>
          </cell>
        </row>
        <row r="845">
          <cell r="H845">
            <v>7.7900000000000009</v>
          </cell>
        </row>
        <row r="846">
          <cell r="H846">
            <v>3.65</v>
          </cell>
        </row>
        <row r="847">
          <cell r="H847">
            <v>16.599999999999998</v>
          </cell>
        </row>
        <row r="848">
          <cell r="H848">
            <v>17.59</v>
          </cell>
        </row>
        <row r="850">
          <cell r="H850">
            <v>39.550000000000004</v>
          </cell>
        </row>
        <row r="851">
          <cell r="H851">
            <v>50.13</v>
          </cell>
        </row>
        <row r="852">
          <cell r="H852">
            <v>75.42</v>
          </cell>
        </row>
        <row r="853">
          <cell r="H853">
            <v>12.07</v>
          </cell>
        </row>
        <row r="854">
          <cell r="H854">
            <v>14.35</v>
          </cell>
        </row>
        <row r="855">
          <cell r="H855">
            <v>37.550000000000004</v>
          </cell>
        </row>
        <row r="856">
          <cell r="H856">
            <v>38.92</v>
          </cell>
        </row>
        <row r="857">
          <cell r="H857">
            <v>36.520000000000003</v>
          </cell>
        </row>
        <row r="858">
          <cell r="H858">
            <v>41.2</v>
          </cell>
        </row>
        <row r="859">
          <cell r="H859">
            <v>51.32</v>
          </cell>
        </row>
        <row r="860">
          <cell r="H860">
            <v>72.36</v>
          </cell>
        </row>
        <row r="861">
          <cell r="H861">
            <v>76.8</v>
          </cell>
        </row>
        <row r="862">
          <cell r="H862">
            <v>0.53</v>
          </cell>
        </row>
        <row r="863">
          <cell r="H863">
            <v>0.6</v>
          </cell>
        </row>
        <row r="864">
          <cell r="H864">
            <v>1.18</v>
          </cell>
        </row>
        <row r="865">
          <cell r="H865">
            <v>2.14</v>
          </cell>
        </row>
        <row r="866">
          <cell r="H866">
            <v>2.8</v>
          </cell>
        </row>
        <row r="867">
          <cell r="H867">
            <v>6.7</v>
          </cell>
        </row>
        <row r="868">
          <cell r="H868">
            <v>10.88</v>
          </cell>
        </row>
        <row r="869">
          <cell r="H869">
            <v>0.78</v>
          </cell>
        </row>
        <row r="873">
          <cell r="H873" t="e">
            <v>#N/A</v>
          </cell>
        </row>
        <row r="874">
          <cell r="H874">
            <v>4.92</v>
          </cell>
        </row>
        <row r="877">
          <cell r="H877">
            <v>136.54</v>
          </cell>
        </row>
        <row r="878">
          <cell r="H878">
            <v>195.3</v>
          </cell>
        </row>
        <row r="879">
          <cell r="H879">
            <v>268.41000000000003</v>
          </cell>
        </row>
        <row r="881">
          <cell r="H881">
            <v>7.35</v>
          </cell>
        </row>
        <row r="882">
          <cell r="H882">
            <v>9.51</v>
          </cell>
        </row>
        <row r="883">
          <cell r="H883">
            <v>11.97</v>
          </cell>
        </row>
        <row r="885">
          <cell r="H885">
            <v>22.4</v>
          </cell>
        </row>
        <row r="886">
          <cell r="H886">
            <v>27.24</v>
          </cell>
        </row>
        <row r="887">
          <cell r="H887">
            <v>660.27</v>
          </cell>
        </row>
        <row r="888">
          <cell r="H888">
            <v>1173.81</v>
          </cell>
        </row>
        <row r="889">
          <cell r="H889">
            <v>12.58</v>
          </cell>
        </row>
        <row r="891">
          <cell r="H891">
            <v>87.13</v>
          </cell>
        </row>
        <row r="892">
          <cell r="H892">
            <v>34.270000000000003</v>
          </cell>
        </row>
        <row r="893">
          <cell r="H893">
            <v>5.3</v>
          </cell>
        </row>
        <row r="894">
          <cell r="H894">
            <v>6.36</v>
          </cell>
        </row>
        <row r="895">
          <cell r="H895">
            <v>0.56999999999999995</v>
          </cell>
        </row>
        <row r="896">
          <cell r="H896">
            <v>0.84</v>
          </cell>
        </row>
        <row r="899">
          <cell r="H899">
            <v>1489.09</v>
          </cell>
        </row>
        <row r="900">
          <cell r="H900">
            <v>1414.6</v>
          </cell>
        </row>
        <row r="901">
          <cell r="H901">
            <v>422.79</v>
          </cell>
        </row>
        <row r="902">
          <cell r="H902">
            <v>600</v>
          </cell>
        </row>
        <row r="904">
          <cell r="H904">
            <v>231</v>
          </cell>
        </row>
        <row r="905">
          <cell r="H905">
            <v>5.42</v>
          </cell>
        </row>
        <row r="906">
          <cell r="H906">
            <v>7.28</v>
          </cell>
        </row>
        <row r="907">
          <cell r="H907">
            <v>5.71</v>
          </cell>
        </row>
        <row r="908">
          <cell r="H908">
            <v>57.2</v>
          </cell>
        </row>
        <row r="909">
          <cell r="H909">
            <v>25.36</v>
          </cell>
        </row>
        <row r="910">
          <cell r="H910">
            <v>43.99</v>
          </cell>
        </row>
        <row r="911">
          <cell r="H911">
            <v>18.09</v>
          </cell>
        </row>
        <row r="912">
          <cell r="H912">
            <v>12.82</v>
          </cell>
        </row>
        <row r="913">
          <cell r="H913">
            <v>6.64</v>
          </cell>
        </row>
        <row r="914">
          <cell r="H914">
            <v>84.17</v>
          </cell>
        </row>
        <row r="915">
          <cell r="H915">
            <v>56.11</v>
          </cell>
        </row>
        <row r="916">
          <cell r="H916">
            <v>14.49</v>
          </cell>
        </row>
        <row r="917">
          <cell r="H917">
            <v>96.46</v>
          </cell>
        </row>
        <row r="918">
          <cell r="H918">
            <v>9.68</v>
          </cell>
        </row>
        <row r="919">
          <cell r="H919">
            <v>3.98</v>
          </cell>
        </row>
        <row r="920">
          <cell r="H920">
            <v>191.31</v>
          </cell>
        </row>
        <row r="921">
          <cell r="H921">
            <v>364.41</v>
          </cell>
        </row>
        <row r="922">
          <cell r="H922">
            <v>516</v>
          </cell>
        </row>
        <row r="923">
          <cell r="H923">
            <v>645</v>
          </cell>
        </row>
        <row r="926">
          <cell r="H926">
            <v>138.82</v>
          </cell>
        </row>
        <row r="927">
          <cell r="H927">
            <v>87.73</v>
          </cell>
        </row>
        <row r="928">
          <cell r="H928">
            <v>50.61</v>
          </cell>
        </row>
        <row r="929">
          <cell r="H929">
            <v>16.36</v>
          </cell>
        </row>
        <row r="931">
          <cell r="H931">
            <v>6.07</v>
          </cell>
        </row>
        <row r="934">
          <cell r="H934">
            <v>30.92</v>
          </cell>
        </row>
        <row r="936">
          <cell r="H936">
            <v>14.57</v>
          </cell>
        </row>
        <row r="939">
          <cell r="H939">
            <v>14.82</v>
          </cell>
        </row>
        <row r="940">
          <cell r="H940">
            <v>4.9400000000000004</v>
          </cell>
        </row>
        <row r="941">
          <cell r="H941">
            <v>3.76</v>
          </cell>
        </row>
        <row r="942">
          <cell r="H942">
            <v>1.47</v>
          </cell>
        </row>
        <row r="943">
          <cell r="H943">
            <v>0.96</v>
          </cell>
        </row>
        <row r="944">
          <cell r="H944">
            <v>14.97</v>
          </cell>
        </row>
        <row r="945">
          <cell r="H945">
            <v>4.99</v>
          </cell>
        </row>
        <row r="946">
          <cell r="H946">
            <v>4.41</v>
          </cell>
        </row>
        <row r="947">
          <cell r="H947">
            <v>1.92</v>
          </cell>
        </row>
        <row r="948">
          <cell r="H948">
            <v>1.58</v>
          </cell>
        </row>
        <row r="949">
          <cell r="H949">
            <v>18.72</v>
          </cell>
        </row>
        <row r="951">
          <cell r="H951">
            <v>8.2200000000000006</v>
          </cell>
        </row>
        <row r="953">
          <cell r="H953">
            <v>8.6199999999999992</v>
          </cell>
        </row>
        <row r="957">
          <cell r="H957">
            <v>93.1</v>
          </cell>
        </row>
        <row r="958">
          <cell r="H958">
            <v>33.200000000000003</v>
          </cell>
        </row>
        <row r="959">
          <cell r="H959">
            <v>21.05</v>
          </cell>
        </row>
        <row r="960">
          <cell r="H960">
            <v>8.2899999999999991</v>
          </cell>
        </row>
        <row r="961">
          <cell r="H961">
            <v>5.51</v>
          </cell>
        </row>
        <row r="962">
          <cell r="H962">
            <v>5.25</v>
          </cell>
        </row>
        <row r="970">
          <cell r="H970">
            <v>6.48</v>
          </cell>
        </row>
        <row r="971">
          <cell r="H971">
            <v>8.6300000000000008</v>
          </cell>
        </row>
        <row r="972">
          <cell r="H972">
            <v>26.45</v>
          </cell>
        </row>
        <row r="976">
          <cell r="H976">
            <v>9</v>
          </cell>
        </row>
        <row r="977">
          <cell r="H977">
            <v>15.09</v>
          </cell>
        </row>
        <row r="979">
          <cell r="H979">
            <v>28.74</v>
          </cell>
        </row>
        <row r="980">
          <cell r="H980">
            <v>30.73</v>
          </cell>
        </row>
        <row r="981">
          <cell r="H981">
            <v>44.7</v>
          </cell>
        </row>
        <row r="982">
          <cell r="H982">
            <v>5.86</v>
          </cell>
        </row>
        <row r="983">
          <cell r="H983">
            <v>7.19</v>
          </cell>
        </row>
        <row r="984">
          <cell r="H984">
            <v>9.32</v>
          </cell>
        </row>
        <row r="985">
          <cell r="H985">
            <v>13.32</v>
          </cell>
        </row>
        <row r="986">
          <cell r="H986">
            <v>14.65</v>
          </cell>
        </row>
        <row r="987">
          <cell r="H987">
            <v>15.98</v>
          </cell>
        </row>
        <row r="988">
          <cell r="H988">
            <v>17.32</v>
          </cell>
        </row>
        <row r="991">
          <cell r="H991">
            <v>15.59</v>
          </cell>
        </row>
        <row r="992">
          <cell r="H992">
            <v>10.39</v>
          </cell>
        </row>
        <row r="993">
          <cell r="H993">
            <v>6.66</v>
          </cell>
        </row>
        <row r="994">
          <cell r="H994">
            <v>7.99</v>
          </cell>
        </row>
        <row r="995">
          <cell r="H995">
            <v>11.98</v>
          </cell>
        </row>
        <row r="996">
          <cell r="H996">
            <v>9.99</v>
          </cell>
        </row>
        <row r="998">
          <cell r="H998">
            <v>7.03</v>
          </cell>
        </row>
        <row r="999">
          <cell r="H999">
            <v>3.9943181818181821</v>
          </cell>
        </row>
        <row r="1000">
          <cell r="H1000">
            <v>5.24</v>
          </cell>
        </row>
        <row r="1001">
          <cell r="H1001">
            <v>4.6100000000000003</v>
          </cell>
        </row>
        <row r="1002">
          <cell r="H1002">
            <v>4.25</v>
          </cell>
        </row>
        <row r="1003">
          <cell r="H1003">
            <v>2.41</v>
          </cell>
        </row>
        <row r="1004">
          <cell r="H1004">
            <v>6.9</v>
          </cell>
        </row>
        <row r="1005">
          <cell r="H1005">
            <v>6.07</v>
          </cell>
        </row>
        <row r="1006">
          <cell r="H1006">
            <v>3.45</v>
          </cell>
        </row>
        <row r="1007">
          <cell r="H1007">
            <v>2.42</v>
          </cell>
        </row>
        <row r="1008">
          <cell r="H1008">
            <v>5.83</v>
          </cell>
        </row>
        <row r="1009">
          <cell r="H1009">
            <v>11.31</v>
          </cell>
        </row>
        <row r="1010">
          <cell r="H1010">
            <v>2.4300000000000002</v>
          </cell>
        </row>
        <row r="1011">
          <cell r="H1011">
            <v>3.36</v>
          </cell>
        </row>
        <row r="1012">
          <cell r="H1012">
            <v>3.36</v>
          </cell>
        </row>
        <row r="1013">
          <cell r="H1013">
            <v>6.75</v>
          </cell>
        </row>
        <row r="1014">
          <cell r="H1014">
            <v>9.57</v>
          </cell>
        </row>
        <row r="1015">
          <cell r="H1015">
            <v>9.57</v>
          </cell>
        </row>
        <row r="1016">
          <cell r="H1016">
            <v>8.3800000000000008</v>
          </cell>
        </row>
        <row r="1017">
          <cell r="H1017">
            <v>9.27</v>
          </cell>
        </row>
        <row r="1018">
          <cell r="H1018">
            <v>1.93</v>
          </cell>
        </row>
        <row r="1019">
          <cell r="H1019">
            <v>0.26</v>
          </cell>
        </row>
        <row r="1021">
          <cell r="H1021">
            <v>10.61</v>
          </cell>
        </row>
        <row r="1022">
          <cell r="H1022">
            <v>50.03</v>
          </cell>
        </row>
        <row r="1023">
          <cell r="H1023">
            <v>174.78</v>
          </cell>
        </row>
        <row r="1024">
          <cell r="H1024">
            <v>226.18</v>
          </cell>
        </row>
        <row r="1025">
          <cell r="H1025">
            <v>231.28</v>
          </cell>
        </row>
        <row r="1026">
          <cell r="H1026">
            <v>357.44</v>
          </cell>
        </row>
        <row r="1027">
          <cell r="H1027">
            <v>729.47</v>
          </cell>
        </row>
        <row r="1028">
          <cell r="H1028">
            <v>273.93</v>
          </cell>
        </row>
        <row r="1031">
          <cell r="H1031">
            <v>146.4</v>
          </cell>
        </row>
        <row r="1032">
          <cell r="H1032">
            <v>174.1</v>
          </cell>
        </row>
        <row r="1033">
          <cell r="H1033">
            <v>151.6</v>
          </cell>
        </row>
        <row r="1034">
          <cell r="H1034">
            <v>88.46</v>
          </cell>
        </row>
        <row r="1035">
          <cell r="H1035">
            <v>110.57</v>
          </cell>
        </row>
        <row r="1036">
          <cell r="H1036">
            <v>11.95</v>
          </cell>
        </row>
        <row r="1037">
          <cell r="H1037">
            <v>49.89</v>
          </cell>
        </row>
        <row r="1038">
          <cell r="H1038">
            <v>5.9</v>
          </cell>
        </row>
        <row r="1043">
          <cell r="H1043">
            <v>196.37</v>
          </cell>
        </row>
        <row r="1044">
          <cell r="H1044">
            <v>158.82</v>
          </cell>
        </row>
        <row r="1048">
          <cell r="H1048">
            <v>34.4</v>
          </cell>
        </row>
        <row r="1050">
          <cell r="H1050">
            <v>224.45</v>
          </cell>
        </row>
        <row r="1052">
          <cell r="H1052">
            <v>48.29</v>
          </cell>
        </row>
        <row r="1053">
          <cell r="H1053">
            <v>50.35</v>
          </cell>
        </row>
        <row r="1061">
          <cell r="H1061">
            <v>123.26</v>
          </cell>
        </row>
        <row r="1063">
          <cell r="H1063">
            <v>1440.9</v>
          </cell>
        </row>
        <row r="1064">
          <cell r="H1064">
            <v>1221.0999999999999</v>
          </cell>
        </row>
        <row r="1066">
          <cell r="H1066">
            <v>472.16</v>
          </cell>
        </row>
        <row r="1067">
          <cell r="H1067">
            <v>184.09</v>
          </cell>
        </row>
        <row r="1068">
          <cell r="H1068">
            <v>478.63</v>
          </cell>
        </row>
        <row r="1069">
          <cell r="H1069">
            <v>579.27</v>
          </cell>
        </row>
        <row r="1070">
          <cell r="H1070">
            <v>5.75</v>
          </cell>
        </row>
        <row r="1071">
          <cell r="H1071">
            <v>23</v>
          </cell>
        </row>
        <row r="1074">
          <cell r="H1074">
            <v>42.06</v>
          </cell>
        </row>
        <row r="1075">
          <cell r="H1075">
            <v>87.88</v>
          </cell>
        </row>
        <row r="1077">
          <cell r="H1077">
            <v>35.81</v>
          </cell>
        </row>
        <row r="1078">
          <cell r="H1078">
            <v>15.76</v>
          </cell>
        </row>
        <row r="1079">
          <cell r="H1079">
            <v>3.01</v>
          </cell>
        </row>
        <row r="1080">
          <cell r="H1080">
            <v>5.15</v>
          </cell>
        </row>
        <row r="1084">
          <cell r="H1084">
            <v>30.11</v>
          </cell>
        </row>
        <row r="1085">
          <cell r="H1085">
            <v>24.6</v>
          </cell>
        </row>
        <row r="1086">
          <cell r="H1086">
            <v>49.38</v>
          </cell>
        </row>
        <row r="1090">
          <cell r="H1090">
            <v>139.5</v>
          </cell>
        </row>
        <row r="1091">
          <cell r="H1091">
            <v>617.23</v>
          </cell>
        </row>
        <row r="1092">
          <cell r="H1092">
            <v>433.19</v>
          </cell>
        </row>
        <row r="1093">
          <cell r="H1093">
            <v>246.56</v>
          </cell>
        </row>
        <row r="1094">
          <cell r="H1094">
            <v>295.88</v>
          </cell>
        </row>
        <row r="1095">
          <cell r="H1095">
            <v>385.77</v>
          </cell>
        </row>
        <row r="1096">
          <cell r="H1096">
            <v>273.61</v>
          </cell>
        </row>
        <row r="1097">
          <cell r="H1097">
            <v>165.08</v>
          </cell>
        </row>
        <row r="1099">
          <cell r="H1099">
            <v>177.53</v>
          </cell>
        </row>
        <row r="1100">
          <cell r="H1100">
            <v>142.02000000000001</v>
          </cell>
        </row>
        <row r="1104">
          <cell r="H1104">
            <v>38.9</v>
          </cell>
        </row>
        <row r="1108">
          <cell r="H1108">
            <v>88.79</v>
          </cell>
        </row>
        <row r="1114">
          <cell r="H1114">
            <v>105.41</v>
          </cell>
        </row>
        <row r="1115">
          <cell r="H1115">
            <v>43.44</v>
          </cell>
        </row>
        <row r="1117">
          <cell r="H1117">
            <v>86.88</v>
          </cell>
        </row>
        <row r="1120">
          <cell r="H1120">
            <v>52.66</v>
          </cell>
        </row>
        <row r="1121">
          <cell r="H1121">
            <v>59.24</v>
          </cell>
        </row>
        <row r="1122">
          <cell r="H1122">
            <v>92.37</v>
          </cell>
        </row>
        <row r="1123">
          <cell r="H1123">
            <v>22.17</v>
          </cell>
        </row>
        <row r="1124">
          <cell r="H1124">
            <v>36.950000000000003</v>
          </cell>
        </row>
        <row r="1125">
          <cell r="H1125">
            <v>41.57</v>
          </cell>
        </row>
        <row r="1127">
          <cell r="H1127">
            <v>110.86</v>
          </cell>
        </row>
        <row r="1128">
          <cell r="H1128">
            <v>21</v>
          </cell>
        </row>
        <row r="1132">
          <cell r="H1132">
            <v>6.57</v>
          </cell>
        </row>
        <row r="1133">
          <cell r="H1133">
            <v>10.84</v>
          </cell>
        </row>
        <row r="1134">
          <cell r="H1134">
            <v>19</v>
          </cell>
        </row>
        <row r="1137">
          <cell r="H1137">
            <v>18.489999999999998</v>
          </cell>
        </row>
        <row r="1138">
          <cell r="H1138">
            <v>9.8699999999999992</v>
          </cell>
        </row>
        <row r="1140">
          <cell r="H1140">
            <v>3.9</v>
          </cell>
        </row>
        <row r="1141">
          <cell r="H1141">
            <v>3.62</v>
          </cell>
        </row>
        <row r="1143">
          <cell r="H1143">
            <v>10.09</v>
          </cell>
        </row>
        <row r="1146">
          <cell r="H1146">
            <v>8.41</v>
          </cell>
        </row>
        <row r="1147">
          <cell r="H1147">
            <v>5.04</v>
          </cell>
        </row>
        <row r="1148">
          <cell r="H1148">
            <v>11.77</v>
          </cell>
        </row>
        <row r="1149">
          <cell r="H1149">
            <v>36.9</v>
          </cell>
        </row>
        <row r="1150">
          <cell r="H1150">
            <v>36.69</v>
          </cell>
        </row>
        <row r="1152">
          <cell r="H1152">
            <v>34.11</v>
          </cell>
        </row>
        <row r="1153">
          <cell r="H1153">
            <v>38.25</v>
          </cell>
        </row>
        <row r="1154">
          <cell r="H1154">
            <v>47.81</v>
          </cell>
        </row>
        <row r="1157">
          <cell r="H1157">
            <v>31.95</v>
          </cell>
        </row>
        <row r="1158">
          <cell r="H1158">
            <v>30.71</v>
          </cell>
        </row>
        <row r="1159">
          <cell r="H1159">
            <v>10.59</v>
          </cell>
        </row>
        <row r="1161">
          <cell r="H1161">
            <v>11.98</v>
          </cell>
        </row>
        <row r="1171">
          <cell r="H1171">
            <v>15.03</v>
          </cell>
        </row>
        <row r="1174">
          <cell r="H1174">
            <v>22.1</v>
          </cell>
        </row>
        <row r="1175">
          <cell r="H1175">
            <v>24.32</v>
          </cell>
        </row>
        <row r="1176">
          <cell r="H1176">
            <v>44.74</v>
          </cell>
        </row>
        <row r="1177">
          <cell r="H1177">
            <v>53.69</v>
          </cell>
        </row>
        <row r="1178">
          <cell r="H1178">
            <v>50.96</v>
          </cell>
        </row>
        <row r="1182">
          <cell r="H1182">
            <v>2.0099999999999998</v>
          </cell>
        </row>
        <row r="1186">
          <cell r="H1186">
            <v>28.59</v>
          </cell>
        </row>
        <row r="1187">
          <cell r="H1187">
            <v>37.75</v>
          </cell>
        </row>
        <row r="1188">
          <cell r="H1188">
            <v>8.33</v>
          </cell>
        </row>
        <row r="1189">
          <cell r="H1189">
            <v>8.33</v>
          </cell>
        </row>
        <row r="1190">
          <cell r="H1190">
            <v>90.78</v>
          </cell>
        </row>
        <row r="1191">
          <cell r="H1191">
            <v>5.64</v>
          </cell>
        </row>
        <row r="1194">
          <cell r="H1194">
            <v>5.09</v>
          </cell>
        </row>
        <row r="1196">
          <cell r="H1196">
            <v>4.8899999999999997</v>
          </cell>
        </row>
        <row r="1198">
          <cell r="H1198">
            <v>26.2</v>
          </cell>
        </row>
        <row r="1199">
          <cell r="H1199">
            <v>35.880000000000003</v>
          </cell>
        </row>
        <row r="1200">
          <cell r="H1200">
            <v>10.63</v>
          </cell>
        </row>
        <row r="1205">
          <cell r="H1205">
            <v>184.33</v>
          </cell>
        </row>
        <row r="1207">
          <cell r="H1207">
            <v>72.91</v>
          </cell>
        </row>
        <row r="1209">
          <cell r="H1209">
            <v>87.49</v>
          </cell>
        </row>
        <row r="1218">
          <cell r="H1218">
            <v>3.1</v>
          </cell>
        </row>
        <row r="1219">
          <cell r="H1219">
            <v>3.15</v>
          </cell>
        </row>
        <row r="1221">
          <cell r="H1221">
            <v>3</v>
          </cell>
        </row>
        <row r="1222">
          <cell r="H1222">
            <v>12</v>
          </cell>
        </row>
        <row r="1223">
          <cell r="H1223">
            <v>8.57</v>
          </cell>
        </row>
        <row r="1224">
          <cell r="H1224">
            <v>8.57</v>
          </cell>
        </row>
        <row r="1225">
          <cell r="H1225">
            <v>63.79</v>
          </cell>
        </row>
        <row r="1229">
          <cell r="H1229">
            <v>2.2400000000000002</v>
          </cell>
        </row>
        <row r="1232">
          <cell r="H1232">
            <v>18.5</v>
          </cell>
        </row>
        <row r="1234">
          <cell r="H1234">
            <v>4.13</v>
          </cell>
        </row>
        <row r="1235">
          <cell r="H1235">
            <v>4.34</v>
          </cell>
        </row>
        <row r="1238">
          <cell r="H1238">
            <v>50</v>
          </cell>
        </row>
        <row r="1241">
          <cell r="H1241">
            <v>2431.71</v>
          </cell>
        </row>
        <row r="1242">
          <cell r="H1242">
            <v>747750</v>
          </cell>
        </row>
        <row r="1243">
          <cell r="H1243">
            <v>11971.23</v>
          </cell>
        </row>
        <row r="1246">
          <cell r="H1246">
            <v>182.47</v>
          </cell>
        </row>
        <row r="1247">
          <cell r="H1247">
            <v>1259.04</v>
          </cell>
        </row>
        <row r="1250">
          <cell r="H1250">
            <v>1.39</v>
          </cell>
        </row>
        <row r="1253">
          <cell r="H1253">
            <v>1450</v>
          </cell>
        </row>
        <row r="1254">
          <cell r="H1254">
            <v>4.45</v>
          </cell>
        </row>
        <row r="1258">
          <cell r="H1258">
            <v>2399.6999999999998</v>
          </cell>
        </row>
        <row r="1261">
          <cell r="H1261">
            <v>1015.3440000000001</v>
          </cell>
        </row>
        <row r="1262">
          <cell r="H1262">
            <v>1107.71</v>
          </cell>
        </row>
        <row r="1263">
          <cell r="H1263">
            <v>34.549999999999997</v>
          </cell>
        </row>
        <row r="1264">
          <cell r="H1264">
            <v>57.815999999999995</v>
          </cell>
        </row>
        <row r="1266">
          <cell r="H1266">
            <v>3952.8</v>
          </cell>
        </row>
        <row r="1268">
          <cell r="H1268">
            <v>2047.47</v>
          </cell>
        </row>
        <row r="1269">
          <cell r="H1269">
            <v>1349.62</v>
          </cell>
        </row>
        <row r="1270">
          <cell r="H1270">
            <v>1784.13</v>
          </cell>
        </row>
        <row r="1271">
          <cell r="H1271">
            <v>3620.93</v>
          </cell>
        </row>
        <row r="1272">
          <cell r="H1272">
            <v>2080.39</v>
          </cell>
        </row>
        <row r="1273">
          <cell r="H1273">
            <v>1626.12</v>
          </cell>
        </row>
        <row r="1274">
          <cell r="H1274">
            <v>3291.75</v>
          </cell>
        </row>
        <row r="1275">
          <cell r="H1275">
            <v>1554.9</v>
          </cell>
        </row>
        <row r="1276">
          <cell r="H1276">
            <v>3109.81</v>
          </cell>
        </row>
        <row r="1277">
          <cell r="H1277">
            <v>1881</v>
          </cell>
        </row>
        <row r="1278">
          <cell r="H1278">
            <v>2713.2</v>
          </cell>
        </row>
        <row r="1279">
          <cell r="H1279">
            <v>4580</v>
          </cell>
        </row>
        <row r="1280">
          <cell r="H1280">
            <v>4780</v>
          </cell>
        </row>
        <row r="1283">
          <cell r="H1283">
            <v>500</v>
          </cell>
        </row>
        <row r="1284">
          <cell r="H1284">
            <v>670</v>
          </cell>
        </row>
        <row r="1285">
          <cell r="H1285">
            <v>850</v>
          </cell>
        </row>
        <row r="1286">
          <cell r="H1286">
            <v>3500</v>
          </cell>
        </row>
        <row r="1287">
          <cell r="H1287">
            <v>450</v>
          </cell>
        </row>
        <row r="1288">
          <cell r="H1288">
            <v>420</v>
          </cell>
        </row>
        <row r="1289">
          <cell r="H1289">
            <v>300</v>
          </cell>
        </row>
        <row r="1290">
          <cell r="H1290">
            <v>895</v>
          </cell>
        </row>
        <row r="1291">
          <cell r="H1291">
            <v>500</v>
          </cell>
        </row>
        <row r="1294">
          <cell r="H1294">
            <v>30</v>
          </cell>
        </row>
        <row r="1295">
          <cell r="H1295">
            <v>187.2</v>
          </cell>
        </row>
        <row r="1296">
          <cell r="H1296">
            <v>25.27</v>
          </cell>
        </row>
        <row r="1297">
          <cell r="H1297">
            <v>70.2</v>
          </cell>
        </row>
        <row r="1298">
          <cell r="H1298">
            <v>98.45</v>
          </cell>
        </row>
        <row r="1299">
          <cell r="H1299">
            <v>273.45999999999998</v>
          </cell>
        </row>
        <row r="1300">
          <cell r="H1300">
            <v>82.04</v>
          </cell>
        </row>
        <row r="1301">
          <cell r="H1301">
            <v>65.63</v>
          </cell>
        </row>
        <row r="1305">
          <cell r="H1305">
            <v>200</v>
          </cell>
        </row>
        <row r="1306">
          <cell r="H1306">
            <v>800</v>
          </cell>
        </row>
        <row r="1307">
          <cell r="H1307">
            <v>1820</v>
          </cell>
        </row>
        <row r="1308">
          <cell r="H1308">
            <v>9.11</v>
          </cell>
        </row>
        <row r="1309">
          <cell r="H1309">
            <v>5.53</v>
          </cell>
        </row>
        <row r="1310">
          <cell r="H1310">
            <v>4.43</v>
          </cell>
        </row>
        <row r="1311">
          <cell r="H1311">
            <v>21.76</v>
          </cell>
        </row>
        <row r="1312">
          <cell r="H1312">
            <v>16</v>
          </cell>
        </row>
        <row r="1313">
          <cell r="H1313">
            <v>498.34</v>
          </cell>
        </row>
        <row r="1314">
          <cell r="H1314">
            <v>355.3</v>
          </cell>
        </row>
        <row r="1315">
          <cell r="H1315">
            <v>313.5</v>
          </cell>
        </row>
        <row r="1316">
          <cell r="H1316">
            <v>295.49</v>
          </cell>
        </row>
        <row r="1317">
          <cell r="H1317">
            <v>171</v>
          </cell>
        </row>
        <row r="1318">
          <cell r="H1318">
            <v>222.73</v>
          </cell>
        </row>
        <row r="1319">
          <cell r="H1319">
            <v>221</v>
          </cell>
        </row>
        <row r="1322">
          <cell r="H1322">
            <v>0.08</v>
          </cell>
        </row>
        <row r="1327">
          <cell r="H1327">
            <v>1.36</v>
          </cell>
        </row>
        <row r="1329">
          <cell r="H1329">
            <v>0.72</v>
          </cell>
        </row>
        <row r="1355">
          <cell r="H1355">
            <v>0.75</v>
          </cell>
        </row>
        <row r="1356">
          <cell r="H1356">
            <v>94</v>
          </cell>
        </row>
        <row r="1358">
          <cell r="H1358">
            <v>161</v>
          </cell>
        </row>
        <row r="1359">
          <cell r="H1359">
            <v>151</v>
          </cell>
        </row>
        <row r="1360">
          <cell r="H1360">
            <v>151</v>
          </cell>
        </row>
        <row r="1361">
          <cell r="H1361">
            <v>151</v>
          </cell>
        </row>
        <row r="1362">
          <cell r="H1362">
            <v>151</v>
          </cell>
        </row>
        <row r="1363">
          <cell r="H1363">
            <v>151</v>
          </cell>
        </row>
        <row r="1389">
          <cell r="H1389">
            <v>0.37</v>
          </cell>
        </row>
        <row r="1400">
          <cell r="H1400">
            <v>50</v>
          </cell>
        </row>
        <row r="1403">
          <cell r="H1403">
            <v>50</v>
          </cell>
        </row>
        <row r="1409">
          <cell r="H1409">
            <v>500</v>
          </cell>
        </row>
        <row r="1410">
          <cell r="H1410">
            <v>150</v>
          </cell>
        </row>
        <row r="1411">
          <cell r="H1411">
            <v>100</v>
          </cell>
        </row>
        <row r="1412">
          <cell r="H1412">
            <v>8.33</v>
          </cell>
        </row>
        <row r="1413">
          <cell r="H1413">
            <v>2.27</v>
          </cell>
        </row>
        <row r="1414">
          <cell r="H1414">
            <v>2.27</v>
          </cell>
        </row>
        <row r="1415">
          <cell r="H1415">
            <v>12.15</v>
          </cell>
        </row>
        <row r="1416">
          <cell r="H1416">
            <v>13.01</v>
          </cell>
        </row>
        <row r="1417">
          <cell r="H1417">
            <v>1.3</v>
          </cell>
        </row>
        <row r="1418">
          <cell r="H1418">
            <v>130.57</v>
          </cell>
        </row>
        <row r="1419">
          <cell r="H1419">
            <v>73.069999999999993</v>
          </cell>
        </row>
        <row r="1420">
          <cell r="H1420">
            <v>27.88</v>
          </cell>
        </row>
        <row r="1421">
          <cell r="H1421">
            <v>155.44999999999999</v>
          </cell>
        </row>
        <row r="1422">
          <cell r="H1422">
            <v>140.31</v>
          </cell>
        </row>
        <row r="1423">
          <cell r="H1423">
            <v>3.09</v>
          </cell>
        </row>
        <row r="1424">
          <cell r="H1424">
            <v>0.43</v>
          </cell>
        </row>
        <row r="1425">
          <cell r="H1425">
            <v>1.1000000000000001</v>
          </cell>
        </row>
        <row r="1426">
          <cell r="H1426">
            <v>0.31</v>
          </cell>
        </row>
        <row r="1427">
          <cell r="H1427">
            <v>4.07</v>
          </cell>
        </row>
        <row r="1428">
          <cell r="H1428">
            <v>0.39</v>
          </cell>
        </row>
        <row r="1429">
          <cell r="H1429">
            <v>1.04</v>
          </cell>
        </row>
        <row r="1430">
          <cell r="H1430">
            <v>0.3</v>
          </cell>
        </row>
        <row r="1431">
          <cell r="H1431">
            <v>2.88</v>
          </cell>
        </row>
        <row r="1432">
          <cell r="H1432">
            <v>300</v>
          </cell>
        </row>
        <row r="1433">
          <cell r="H1433">
            <v>123.47</v>
          </cell>
        </row>
        <row r="1434">
          <cell r="H1434">
            <v>150.86000000000001</v>
          </cell>
        </row>
        <row r="1435">
          <cell r="H1435">
            <v>133.91</v>
          </cell>
        </row>
        <row r="1436">
          <cell r="H1436">
            <v>51.81</v>
          </cell>
        </row>
        <row r="1437">
          <cell r="H1437">
            <v>43.8</v>
          </cell>
        </row>
        <row r="1438">
          <cell r="H1438">
            <v>324.99</v>
          </cell>
        </row>
        <row r="1439">
          <cell r="H1439">
            <v>494.11</v>
          </cell>
        </row>
        <row r="1443">
          <cell r="H1443">
            <v>1287.06</v>
          </cell>
        </row>
        <row r="1444">
          <cell r="H1444">
            <v>405.54</v>
          </cell>
        </row>
        <row r="1451">
          <cell r="H1451">
            <v>235.75</v>
          </cell>
        </row>
        <row r="1456">
          <cell r="H1456">
            <v>0.3</v>
          </cell>
        </row>
        <row r="1458">
          <cell r="H1458">
            <v>0.3</v>
          </cell>
        </row>
        <row r="1459">
          <cell r="H1459">
            <v>2.1</v>
          </cell>
        </row>
        <row r="1460">
          <cell r="H1460">
            <v>51.6</v>
          </cell>
        </row>
        <row r="1461">
          <cell r="H1461">
            <v>50</v>
          </cell>
        </row>
        <row r="1462">
          <cell r="H1462">
            <v>1.5</v>
          </cell>
        </row>
        <row r="1465">
          <cell r="H1465">
            <v>2</v>
          </cell>
        </row>
        <row r="1466">
          <cell r="H1466">
            <v>4.5</v>
          </cell>
        </row>
        <row r="1467">
          <cell r="H1467">
            <v>2.2000000000000002</v>
          </cell>
        </row>
        <row r="1468">
          <cell r="H1468">
            <v>0.5</v>
          </cell>
        </row>
        <row r="1469">
          <cell r="H1469">
            <v>3.6</v>
          </cell>
        </row>
        <row r="1470">
          <cell r="H1470">
            <v>2.7</v>
          </cell>
        </row>
        <row r="1471">
          <cell r="H1471">
            <v>3.5</v>
          </cell>
        </row>
        <row r="1472">
          <cell r="H1472">
            <v>2</v>
          </cell>
        </row>
        <row r="1473">
          <cell r="H1473">
            <v>1.6</v>
          </cell>
        </row>
        <row r="1476">
          <cell r="H1476">
            <v>3.5</v>
          </cell>
        </row>
      </sheetData>
      <sheetData sheetId="14"/>
      <sheetData sheetId="15"/>
      <sheetData sheetId="16" refreshError="1"/>
      <sheetData sheetId="17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960887"/>
      <sheetName val="comp1"/>
      <sheetName val="PROJETO"/>
      <sheetName val="Capa"/>
      <sheetName val="Sumário"/>
      <sheetName val="Capa Apres"/>
      <sheetName val="Apres"/>
      <sheetName val="Capa Mapa"/>
      <sheetName val="Mapa"/>
      <sheetName val="Capa Premissas"/>
      <sheetName val="Premissas"/>
      <sheetName val="Capa Caract. Seg."/>
      <sheetName val="Áreas gramadas"/>
      <sheetName val="OAE"/>
      <sheetName val="Drenagem"/>
      <sheetName val="Capa Memória de Calc"/>
      <sheetName val="Características"/>
      <sheetName val="Percentual"/>
      <sheetName val="M2"/>
      <sheetName val="Quantitativos"/>
      <sheetName val="CMB"/>
      <sheetName val="ESP"/>
      <sheetName val="Fresagem"/>
      <sheetName val="Capa Resumo"/>
      <sheetName val="Unifilar"/>
      <sheetName val="Orçamento Total"/>
      <sheetName val="Crono. Financ. (kmf) (2)"/>
      <sheetName val="Orçamento por Kmf"/>
      <sheetName val="Orçamento por solução"/>
      <sheetName val="Orçamento Kmf"/>
      <sheetName val="Orçam. Resumo"/>
      <sheetName val="Crono. Financ."/>
      <sheetName val="Canteiro"/>
      <sheetName val="Capa Documentação"/>
      <sheetName val="Capa Anexo I"/>
      <sheetName val="LVC"/>
      <sheetName val="Capa Anexo II"/>
      <sheetName val="Capa Anexo III"/>
      <sheetName val="Capa Anexo IV"/>
      <sheetName val="AVS"/>
      <sheetName val="Ctr."/>
      <sheetName val="SIIG 2010-Jun"/>
      <sheetName val="Estimativa"/>
      <sheetName val="Orçamento"/>
      <sheetName val="QuQuant"/>
      <sheetName val="DADOS"/>
      <sheetName val="Orçamentária"/>
    </sheetNames>
    <definedNames>
      <definedName name="PassaExtenso"/>
    </defined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-OK"/>
      <sheetName val="elétrica-alta-OK"/>
      <sheetName val="COMP ELÉTRICA ALTA-OK"/>
      <sheetName val="elétrica-baixa-OK"/>
      <sheetName val="COMP.ELÉTRICA BAIXA"/>
      <sheetName val="lógica-ok"/>
      <sheetName val="COMP.LÓGICA"/>
      <sheetName val="som-ok"/>
      <sheetName val="COMP SOM"/>
      <sheetName val="incêndio-ok"/>
      <sheetName val="COMP INCÊNDIO"/>
      <sheetName val="spda-ok"/>
      <sheetName val="COMP SPDA"/>
      <sheetName val="hidráulica-ok"/>
      <sheetName val="COMP HIDRAULICA"/>
      <sheetName val="sanit-dren-ok"/>
      <sheetName val="COMP. SANITÁRIA"/>
      <sheetName val="Drenagem Pluvial-ok"/>
      <sheetName val="COMP DRENAGEM"/>
      <sheetName val="climatização-ok"/>
      <sheetName val="COMP CLIMATIZAÇÃO"/>
      <sheetName val="GLP"/>
      <sheetName val="COMP G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E9">
            <v>3.66</v>
          </cell>
        </row>
        <row r="36">
          <cell r="E36">
            <v>12.94</v>
          </cell>
        </row>
        <row r="45">
          <cell r="E45">
            <v>22.79</v>
          </cell>
        </row>
        <row r="54">
          <cell r="E54">
            <v>33.880000000000003</v>
          </cell>
        </row>
        <row r="63">
          <cell r="E63">
            <v>44.57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Insumos (2)"/>
      <sheetName val="Cronograma"/>
      <sheetName val="Orçamento"/>
      <sheetName val="Instalações"/>
      <sheetName val="ORÇ DET"/>
      <sheetName val="Equipamentos"/>
      <sheetName val="Res.M.deCálculo"/>
      <sheetName val="M.deCálculoTérreo"/>
      <sheetName val="Comp3"/>
      <sheetName val="Comp2"/>
      <sheetName val="Comp1"/>
      <sheetName val="Fossa-sumidouro"/>
      <sheetName val="Plan1 (2)"/>
      <sheetName val="Eletrica"/>
    </sheetNames>
    <sheetDataSet>
      <sheetData sheetId="0">
        <row r="2">
          <cell r="C2">
            <v>415</v>
          </cell>
        </row>
        <row r="3">
          <cell r="C3">
            <v>0.75</v>
          </cell>
        </row>
        <row r="7">
          <cell r="C7">
            <v>775</v>
          </cell>
        </row>
        <row r="8">
          <cell r="C8">
            <v>306.24</v>
          </cell>
        </row>
        <row r="13">
          <cell r="E13">
            <v>5.9</v>
          </cell>
        </row>
        <row r="14">
          <cell r="E14">
            <v>4.71</v>
          </cell>
        </row>
        <row r="15">
          <cell r="E15">
            <v>3.54</v>
          </cell>
        </row>
        <row r="16">
          <cell r="E16">
            <v>2.4300000000000002</v>
          </cell>
        </row>
        <row r="17">
          <cell r="E17">
            <v>2.36</v>
          </cell>
        </row>
        <row r="20">
          <cell r="E20">
            <v>0.57999999999999996</v>
          </cell>
        </row>
        <row r="21">
          <cell r="E21">
            <v>3.5</v>
          </cell>
        </row>
        <row r="22">
          <cell r="E22">
            <v>0.34</v>
          </cell>
        </row>
        <row r="23">
          <cell r="E23">
            <v>48.75</v>
          </cell>
        </row>
        <row r="24">
          <cell r="E24">
            <v>48.75</v>
          </cell>
        </row>
        <row r="25">
          <cell r="E25">
            <v>27.5</v>
          </cell>
        </row>
        <row r="26">
          <cell r="E26">
            <v>25</v>
          </cell>
        </row>
        <row r="27">
          <cell r="E27">
            <v>75</v>
          </cell>
        </row>
        <row r="28">
          <cell r="E28">
            <v>0.45</v>
          </cell>
        </row>
        <row r="29">
          <cell r="E29">
            <v>40.630000000000003</v>
          </cell>
        </row>
        <row r="30">
          <cell r="E30">
            <v>21.88</v>
          </cell>
        </row>
        <row r="31">
          <cell r="E31">
            <v>28.13</v>
          </cell>
        </row>
        <row r="32">
          <cell r="E32">
            <v>0.13</v>
          </cell>
        </row>
        <row r="35">
          <cell r="E35">
            <v>0.26</v>
          </cell>
        </row>
        <row r="36">
          <cell r="E36">
            <v>0.11</v>
          </cell>
        </row>
        <row r="37">
          <cell r="E37">
            <v>0.17</v>
          </cell>
        </row>
        <row r="38">
          <cell r="E38">
            <v>0.41</v>
          </cell>
        </row>
        <row r="39">
          <cell r="E39">
            <v>15.24</v>
          </cell>
        </row>
        <row r="42">
          <cell r="E42">
            <v>0.3</v>
          </cell>
        </row>
        <row r="43">
          <cell r="E43">
            <v>0.26</v>
          </cell>
        </row>
        <row r="44">
          <cell r="E44">
            <v>0.44</v>
          </cell>
        </row>
        <row r="45">
          <cell r="E45">
            <v>11.96</v>
          </cell>
        </row>
        <row r="46">
          <cell r="E46">
            <v>14.45</v>
          </cell>
        </row>
        <row r="47">
          <cell r="E47">
            <v>20.94</v>
          </cell>
        </row>
        <row r="48">
          <cell r="E48">
            <v>21.88</v>
          </cell>
        </row>
        <row r="54">
          <cell r="E54">
            <v>6.75</v>
          </cell>
        </row>
        <row r="55">
          <cell r="E55">
            <v>6.79</v>
          </cell>
        </row>
        <row r="56">
          <cell r="E56">
            <v>4.99</v>
          </cell>
        </row>
        <row r="57">
          <cell r="E57">
            <v>12.19</v>
          </cell>
        </row>
        <row r="58">
          <cell r="E58">
            <v>25.21</v>
          </cell>
        </row>
        <row r="59">
          <cell r="E59">
            <v>37.81</v>
          </cell>
        </row>
        <row r="60">
          <cell r="E60">
            <v>35.42</v>
          </cell>
        </row>
        <row r="62">
          <cell r="E62">
            <v>6.25</v>
          </cell>
        </row>
        <row r="63">
          <cell r="E63">
            <v>6.88</v>
          </cell>
        </row>
        <row r="64">
          <cell r="E64">
            <v>4.38</v>
          </cell>
        </row>
        <row r="65">
          <cell r="E65">
            <v>3.04</v>
          </cell>
        </row>
        <row r="66">
          <cell r="E66">
            <v>2.89</v>
          </cell>
        </row>
        <row r="67">
          <cell r="E67">
            <v>43.45</v>
          </cell>
        </row>
        <row r="68">
          <cell r="E68">
            <v>35.799999999999997</v>
          </cell>
        </row>
        <row r="69">
          <cell r="E69">
            <v>45</v>
          </cell>
        </row>
        <row r="70">
          <cell r="E70">
            <v>15</v>
          </cell>
        </row>
        <row r="71">
          <cell r="E71">
            <v>14.38</v>
          </cell>
        </row>
        <row r="72">
          <cell r="E72">
            <v>12.5</v>
          </cell>
        </row>
        <row r="75">
          <cell r="E75">
            <v>21.25</v>
          </cell>
        </row>
        <row r="76">
          <cell r="E76">
            <v>26.25</v>
          </cell>
        </row>
        <row r="77">
          <cell r="E77">
            <v>15</v>
          </cell>
        </row>
        <row r="78">
          <cell r="E78">
            <v>27.34</v>
          </cell>
        </row>
        <row r="79">
          <cell r="E79">
            <v>20.399999999999999</v>
          </cell>
        </row>
        <row r="80">
          <cell r="E80">
            <v>15</v>
          </cell>
        </row>
        <row r="81">
          <cell r="E81">
            <v>20.38</v>
          </cell>
        </row>
        <row r="82">
          <cell r="E82">
            <v>21.88</v>
          </cell>
        </row>
        <row r="83">
          <cell r="E83">
            <v>17.399999999999999</v>
          </cell>
        </row>
        <row r="84">
          <cell r="E84">
            <v>9.7899999999999991</v>
          </cell>
        </row>
        <row r="85">
          <cell r="E85">
            <v>26.25</v>
          </cell>
        </row>
        <row r="86">
          <cell r="E86">
            <v>40</v>
          </cell>
        </row>
        <row r="87">
          <cell r="E87">
            <v>33.75</v>
          </cell>
        </row>
        <row r="88">
          <cell r="E88">
            <v>1.25</v>
          </cell>
        </row>
        <row r="89">
          <cell r="E89">
            <v>0.46</v>
          </cell>
        </row>
        <row r="90">
          <cell r="E90">
            <v>0.25</v>
          </cell>
        </row>
        <row r="93">
          <cell r="E93">
            <v>18.75</v>
          </cell>
        </row>
        <row r="94">
          <cell r="E94">
            <v>28.13</v>
          </cell>
        </row>
        <row r="95">
          <cell r="E95">
            <v>62.5</v>
          </cell>
        </row>
        <row r="96">
          <cell r="E96">
            <v>0.28000000000000003</v>
          </cell>
        </row>
        <row r="99">
          <cell r="E99">
            <v>16.579999999999998</v>
          </cell>
        </row>
        <row r="100">
          <cell r="E100">
            <v>686.66</v>
          </cell>
        </row>
        <row r="101">
          <cell r="E101">
            <v>38.04</v>
          </cell>
        </row>
        <row r="102">
          <cell r="E102">
            <v>36.94</v>
          </cell>
        </row>
        <row r="105">
          <cell r="E105">
            <v>60.63</v>
          </cell>
        </row>
        <row r="106">
          <cell r="E106">
            <v>78.75</v>
          </cell>
        </row>
        <row r="107">
          <cell r="E107">
            <v>87.5</v>
          </cell>
        </row>
        <row r="108">
          <cell r="E108">
            <v>32.5</v>
          </cell>
        </row>
        <row r="109">
          <cell r="E109">
            <v>43.75</v>
          </cell>
        </row>
        <row r="110">
          <cell r="E110">
            <v>50</v>
          </cell>
        </row>
        <row r="111">
          <cell r="E111">
            <v>225</v>
          </cell>
        </row>
        <row r="112">
          <cell r="E112">
            <v>112.5</v>
          </cell>
        </row>
        <row r="115">
          <cell r="E115">
            <v>545.94000000000005</v>
          </cell>
        </row>
        <row r="116">
          <cell r="E116">
            <v>545.27</v>
          </cell>
        </row>
        <row r="117">
          <cell r="E117">
            <v>274.48</v>
          </cell>
        </row>
        <row r="120">
          <cell r="E120">
            <v>390.78</v>
          </cell>
        </row>
        <row r="121">
          <cell r="E121">
            <v>648.27</v>
          </cell>
        </row>
        <row r="122">
          <cell r="E122">
            <v>187.5</v>
          </cell>
        </row>
        <row r="125">
          <cell r="E125">
            <v>27.5</v>
          </cell>
        </row>
        <row r="126">
          <cell r="E126">
            <v>32.5</v>
          </cell>
        </row>
        <row r="127">
          <cell r="E127">
            <v>13.75</v>
          </cell>
        </row>
        <row r="128">
          <cell r="E128">
            <v>32.5</v>
          </cell>
        </row>
        <row r="129">
          <cell r="E129">
            <v>17.38</v>
          </cell>
        </row>
        <row r="130">
          <cell r="E130">
            <v>0.63</v>
          </cell>
        </row>
        <row r="131">
          <cell r="E131">
            <v>1.5</v>
          </cell>
        </row>
        <row r="132">
          <cell r="E132">
            <v>3.11</v>
          </cell>
        </row>
        <row r="136">
          <cell r="E136">
            <v>16.25</v>
          </cell>
        </row>
        <row r="137">
          <cell r="E137">
            <v>22.5</v>
          </cell>
        </row>
        <row r="138">
          <cell r="E138">
            <v>25</v>
          </cell>
        </row>
        <row r="139">
          <cell r="E139">
            <v>15</v>
          </cell>
        </row>
        <row r="140">
          <cell r="E140">
            <v>64.38</v>
          </cell>
        </row>
        <row r="141">
          <cell r="E141">
            <v>3.25</v>
          </cell>
        </row>
        <row r="142">
          <cell r="E142">
            <v>188.1</v>
          </cell>
        </row>
        <row r="143">
          <cell r="E143">
            <v>3</v>
          </cell>
        </row>
        <row r="144">
          <cell r="E144">
            <v>487.5</v>
          </cell>
        </row>
        <row r="145">
          <cell r="E145">
            <v>6</v>
          </cell>
        </row>
        <row r="146">
          <cell r="E146">
            <v>131.76</v>
          </cell>
        </row>
        <row r="147">
          <cell r="E147">
            <v>3.19</v>
          </cell>
        </row>
        <row r="148">
          <cell r="E148">
            <v>31.25</v>
          </cell>
        </row>
        <row r="149">
          <cell r="E149">
            <v>31.25</v>
          </cell>
        </row>
        <row r="150">
          <cell r="E150">
            <v>31.25</v>
          </cell>
        </row>
        <row r="151">
          <cell r="E151">
            <v>28.75</v>
          </cell>
        </row>
        <row r="152">
          <cell r="E152">
            <v>28.75</v>
          </cell>
        </row>
        <row r="153">
          <cell r="E153">
            <v>28.75</v>
          </cell>
        </row>
        <row r="154">
          <cell r="E154">
            <v>3.83</v>
          </cell>
        </row>
        <row r="155">
          <cell r="E155">
            <v>37.5</v>
          </cell>
        </row>
        <row r="156">
          <cell r="E156">
            <v>37.5</v>
          </cell>
        </row>
        <row r="157">
          <cell r="E157">
            <v>37.5</v>
          </cell>
        </row>
        <row r="158">
          <cell r="E158">
            <v>25</v>
          </cell>
        </row>
        <row r="159">
          <cell r="E159">
            <v>25</v>
          </cell>
        </row>
        <row r="160">
          <cell r="E160">
            <v>25</v>
          </cell>
        </row>
        <row r="161">
          <cell r="E161">
            <v>0.63</v>
          </cell>
        </row>
        <row r="164">
          <cell r="E164">
            <v>0.31</v>
          </cell>
        </row>
        <row r="165">
          <cell r="E165">
            <v>0.56000000000000005</v>
          </cell>
        </row>
        <row r="166">
          <cell r="E166">
            <v>0.44</v>
          </cell>
        </row>
        <row r="167">
          <cell r="E167">
            <v>0.25</v>
          </cell>
        </row>
        <row r="168">
          <cell r="E168">
            <v>0.38</v>
          </cell>
        </row>
        <row r="169">
          <cell r="E169">
            <v>7.5</v>
          </cell>
        </row>
        <row r="172">
          <cell r="E172">
            <v>162</v>
          </cell>
        </row>
        <row r="173">
          <cell r="E173">
            <v>630</v>
          </cell>
        </row>
        <row r="174">
          <cell r="E174">
            <v>945</v>
          </cell>
        </row>
        <row r="176">
          <cell r="E176">
            <v>102.5</v>
          </cell>
        </row>
        <row r="177">
          <cell r="E177">
            <v>100</v>
          </cell>
        </row>
        <row r="178">
          <cell r="E178">
            <v>945</v>
          </cell>
        </row>
        <row r="179">
          <cell r="E179">
            <v>187.5</v>
          </cell>
        </row>
        <row r="180">
          <cell r="E180">
            <v>315</v>
          </cell>
        </row>
        <row r="181">
          <cell r="E181">
            <v>247.54</v>
          </cell>
        </row>
        <row r="182">
          <cell r="E182">
            <v>125</v>
          </cell>
        </row>
        <row r="183">
          <cell r="E183">
            <v>187.5</v>
          </cell>
        </row>
        <row r="184">
          <cell r="E184">
            <v>125</v>
          </cell>
        </row>
        <row r="185">
          <cell r="E185">
            <v>45</v>
          </cell>
        </row>
        <row r="186">
          <cell r="E186">
            <v>90</v>
          </cell>
        </row>
        <row r="187">
          <cell r="E187">
            <v>150</v>
          </cell>
        </row>
        <row r="188">
          <cell r="E188">
            <v>62.5</v>
          </cell>
        </row>
        <row r="189">
          <cell r="E189">
            <v>37.5</v>
          </cell>
        </row>
        <row r="190">
          <cell r="E190">
            <v>37.5</v>
          </cell>
        </row>
        <row r="191">
          <cell r="E191">
            <v>125</v>
          </cell>
        </row>
        <row r="193">
          <cell r="E193">
            <v>187.5</v>
          </cell>
        </row>
        <row r="194">
          <cell r="E194">
            <v>62.5</v>
          </cell>
        </row>
        <row r="196">
          <cell r="E196">
            <v>50</v>
          </cell>
        </row>
        <row r="197">
          <cell r="E197">
            <v>90</v>
          </cell>
        </row>
        <row r="198">
          <cell r="E198">
            <v>206.25</v>
          </cell>
        </row>
        <row r="199">
          <cell r="E199">
            <v>116.88</v>
          </cell>
        </row>
        <row r="200">
          <cell r="E200">
            <v>106.25</v>
          </cell>
        </row>
        <row r="201">
          <cell r="E201">
            <v>75</v>
          </cell>
        </row>
        <row r="202">
          <cell r="E202">
            <v>60.99</v>
          </cell>
        </row>
        <row r="204">
          <cell r="E204">
            <v>150</v>
          </cell>
        </row>
        <row r="205">
          <cell r="E205">
            <v>247.5</v>
          </cell>
        </row>
        <row r="206">
          <cell r="E206">
            <v>165</v>
          </cell>
        </row>
        <row r="207">
          <cell r="E207">
            <v>150</v>
          </cell>
        </row>
        <row r="208">
          <cell r="E208">
            <v>330</v>
          </cell>
        </row>
        <row r="209">
          <cell r="E209">
            <v>247.5</v>
          </cell>
        </row>
        <row r="210">
          <cell r="E210">
            <v>297</v>
          </cell>
        </row>
        <row r="211">
          <cell r="E211">
            <v>87.5</v>
          </cell>
        </row>
        <row r="214">
          <cell r="E214">
            <v>54.01</v>
          </cell>
        </row>
        <row r="215">
          <cell r="E215">
            <v>71.430000000000007</v>
          </cell>
        </row>
        <row r="216">
          <cell r="E216">
            <v>85.71</v>
          </cell>
        </row>
        <row r="217">
          <cell r="E217">
            <v>150</v>
          </cell>
        </row>
        <row r="218">
          <cell r="E218">
            <v>35.71</v>
          </cell>
        </row>
        <row r="219">
          <cell r="E219">
            <v>56.25</v>
          </cell>
        </row>
        <row r="220">
          <cell r="E220">
            <v>56.25</v>
          </cell>
        </row>
        <row r="221">
          <cell r="E221">
            <v>56.25</v>
          </cell>
        </row>
        <row r="222">
          <cell r="E222">
            <v>82.5</v>
          </cell>
        </row>
        <row r="223">
          <cell r="E223">
            <v>830.3</v>
          </cell>
        </row>
        <row r="224">
          <cell r="E224">
            <v>1556.81</v>
          </cell>
        </row>
        <row r="225">
          <cell r="E225">
            <v>1712.5</v>
          </cell>
        </row>
        <row r="226">
          <cell r="E226">
            <v>150</v>
          </cell>
        </row>
        <row r="227">
          <cell r="E227">
            <v>150</v>
          </cell>
        </row>
        <row r="228">
          <cell r="E228">
            <v>150</v>
          </cell>
        </row>
        <row r="229">
          <cell r="E229">
            <v>150</v>
          </cell>
        </row>
        <row r="230">
          <cell r="E230">
            <v>153.13</v>
          </cell>
        </row>
        <row r="231">
          <cell r="E231">
            <v>93.75</v>
          </cell>
        </row>
        <row r="232">
          <cell r="E232">
            <v>82.5</v>
          </cell>
        </row>
        <row r="233">
          <cell r="E233">
            <v>99</v>
          </cell>
        </row>
        <row r="234">
          <cell r="E234">
            <v>123.75</v>
          </cell>
        </row>
        <row r="235">
          <cell r="E235">
            <v>312.5</v>
          </cell>
        </row>
        <row r="238">
          <cell r="E238">
            <v>170</v>
          </cell>
        </row>
        <row r="239">
          <cell r="E239">
            <v>285</v>
          </cell>
        </row>
        <row r="240">
          <cell r="E240">
            <v>974.5</v>
          </cell>
        </row>
        <row r="241">
          <cell r="E241">
            <v>2227.5</v>
          </cell>
        </row>
        <row r="242">
          <cell r="E242">
            <v>2442.5</v>
          </cell>
        </row>
        <row r="243">
          <cell r="E243">
            <v>1332.5</v>
          </cell>
        </row>
        <row r="246">
          <cell r="E246">
            <v>15</v>
          </cell>
        </row>
        <row r="247">
          <cell r="E247">
            <v>11.5</v>
          </cell>
        </row>
        <row r="248">
          <cell r="E248">
            <v>7.38</v>
          </cell>
        </row>
        <row r="249">
          <cell r="E249">
            <v>4.5</v>
          </cell>
        </row>
        <row r="250">
          <cell r="E250">
            <v>22.25</v>
          </cell>
        </row>
        <row r="251">
          <cell r="E251">
            <v>23.03</v>
          </cell>
        </row>
        <row r="252">
          <cell r="E252">
            <v>5.35</v>
          </cell>
        </row>
        <row r="253">
          <cell r="E253">
            <v>4.75</v>
          </cell>
        </row>
        <row r="256">
          <cell r="E256">
            <v>33.75</v>
          </cell>
        </row>
        <row r="257">
          <cell r="E257">
            <v>80.63</v>
          </cell>
        </row>
        <row r="258">
          <cell r="E258">
            <v>3.59</v>
          </cell>
        </row>
        <row r="259">
          <cell r="E259">
            <v>1.78</v>
          </cell>
        </row>
        <row r="260">
          <cell r="E260">
            <v>3.48</v>
          </cell>
        </row>
        <row r="261">
          <cell r="E261">
            <v>187.5</v>
          </cell>
        </row>
        <row r="262">
          <cell r="E262">
            <v>6.25</v>
          </cell>
        </row>
        <row r="263">
          <cell r="E263">
            <v>187.5</v>
          </cell>
        </row>
        <row r="264">
          <cell r="E264">
            <v>112.5</v>
          </cell>
        </row>
        <row r="267">
          <cell r="E267">
            <v>12.5</v>
          </cell>
        </row>
        <row r="268">
          <cell r="E268">
            <v>45</v>
          </cell>
        </row>
        <row r="269">
          <cell r="E269">
            <v>11.25</v>
          </cell>
        </row>
        <row r="270">
          <cell r="E270">
            <v>199.24</v>
          </cell>
        </row>
        <row r="271">
          <cell r="E271">
            <v>110.5</v>
          </cell>
        </row>
        <row r="272">
          <cell r="E272">
            <v>109.74</v>
          </cell>
        </row>
        <row r="273">
          <cell r="E273">
            <v>69.38</v>
          </cell>
        </row>
        <row r="274">
          <cell r="E274">
            <v>37.5</v>
          </cell>
        </row>
        <row r="275">
          <cell r="E275">
            <v>25</v>
          </cell>
        </row>
        <row r="276">
          <cell r="E276">
            <v>15.81</v>
          </cell>
        </row>
        <row r="277">
          <cell r="E277">
            <v>25.11</v>
          </cell>
        </row>
        <row r="278">
          <cell r="E278">
            <v>3.7</v>
          </cell>
        </row>
        <row r="279">
          <cell r="E279">
            <v>8.43</v>
          </cell>
        </row>
        <row r="280">
          <cell r="E280">
            <v>3.21</v>
          </cell>
        </row>
        <row r="281">
          <cell r="E281">
            <v>2</v>
          </cell>
        </row>
        <row r="282">
          <cell r="E282">
            <v>2</v>
          </cell>
        </row>
        <row r="283">
          <cell r="E283">
            <v>2</v>
          </cell>
        </row>
        <row r="284">
          <cell r="E284">
            <v>1.25</v>
          </cell>
        </row>
        <row r="285">
          <cell r="E285">
            <v>46.88</v>
          </cell>
        </row>
        <row r="286">
          <cell r="E286">
            <v>42.38</v>
          </cell>
        </row>
        <row r="287">
          <cell r="E287">
            <v>25.38</v>
          </cell>
        </row>
        <row r="288">
          <cell r="E288">
            <v>6.88</v>
          </cell>
        </row>
        <row r="289">
          <cell r="E289">
            <v>6.13</v>
          </cell>
        </row>
        <row r="290">
          <cell r="E290">
            <v>6.88</v>
          </cell>
        </row>
        <row r="291">
          <cell r="E291">
            <v>6.88</v>
          </cell>
        </row>
        <row r="292">
          <cell r="E292">
            <v>48.03</v>
          </cell>
        </row>
        <row r="293">
          <cell r="E293">
            <v>68.680000000000007</v>
          </cell>
        </row>
        <row r="294">
          <cell r="E294">
            <v>39.380000000000003</v>
          </cell>
        </row>
        <row r="295">
          <cell r="E295">
            <v>61.25</v>
          </cell>
        </row>
        <row r="296">
          <cell r="E296">
            <v>34</v>
          </cell>
        </row>
        <row r="297">
          <cell r="E297">
            <v>42.5</v>
          </cell>
        </row>
        <row r="298">
          <cell r="E298">
            <v>98.13</v>
          </cell>
        </row>
        <row r="299">
          <cell r="E299">
            <v>81.25</v>
          </cell>
        </row>
        <row r="300">
          <cell r="E300">
            <v>35.25</v>
          </cell>
        </row>
        <row r="301">
          <cell r="E301">
            <v>27.88</v>
          </cell>
        </row>
        <row r="302">
          <cell r="E302">
            <v>11.88</v>
          </cell>
        </row>
        <row r="303">
          <cell r="E303">
            <v>6.25</v>
          </cell>
        </row>
        <row r="304">
          <cell r="E304">
            <v>1.88</v>
          </cell>
        </row>
        <row r="305">
          <cell r="E305">
            <v>2.69</v>
          </cell>
        </row>
        <row r="306">
          <cell r="E306">
            <v>3.13</v>
          </cell>
        </row>
        <row r="307">
          <cell r="E307">
            <v>4.5</v>
          </cell>
        </row>
        <row r="308">
          <cell r="E308">
            <v>6</v>
          </cell>
        </row>
        <row r="309">
          <cell r="E309">
            <v>10</v>
          </cell>
        </row>
        <row r="310">
          <cell r="E310">
            <v>15</v>
          </cell>
        </row>
        <row r="311">
          <cell r="E311">
            <v>9</v>
          </cell>
        </row>
        <row r="312">
          <cell r="E312">
            <v>10.5</v>
          </cell>
        </row>
        <row r="313">
          <cell r="E313">
            <v>6</v>
          </cell>
        </row>
        <row r="314">
          <cell r="E314">
            <v>6.38</v>
          </cell>
        </row>
        <row r="315">
          <cell r="E315">
            <v>6.69</v>
          </cell>
        </row>
        <row r="316">
          <cell r="E316">
            <v>6.5</v>
          </cell>
        </row>
        <row r="317">
          <cell r="E317">
            <v>8.5</v>
          </cell>
        </row>
        <row r="318">
          <cell r="E318">
            <v>6.69</v>
          </cell>
        </row>
        <row r="319">
          <cell r="E319">
            <v>36.380000000000003</v>
          </cell>
        </row>
        <row r="320">
          <cell r="E320">
            <v>8.75</v>
          </cell>
        </row>
        <row r="321">
          <cell r="E321">
            <v>6.5</v>
          </cell>
        </row>
        <row r="322">
          <cell r="E322">
            <v>8.5</v>
          </cell>
        </row>
        <row r="323">
          <cell r="E323">
            <v>8.5</v>
          </cell>
        </row>
        <row r="324">
          <cell r="E324">
            <v>8.5</v>
          </cell>
        </row>
        <row r="325">
          <cell r="E325">
            <v>6.04</v>
          </cell>
        </row>
        <row r="326">
          <cell r="E326">
            <v>18.75</v>
          </cell>
        </row>
        <row r="327">
          <cell r="E327">
            <v>18.88</v>
          </cell>
        </row>
        <row r="328">
          <cell r="E328">
            <v>18.75</v>
          </cell>
        </row>
        <row r="329">
          <cell r="E329">
            <v>2</v>
          </cell>
        </row>
        <row r="330">
          <cell r="E330">
            <v>5.88</v>
          </cell>
        </row>
        <row r="331">
          <cell r="E331">
            <v>2.6</v>
          </cell>
        </row>
        <row r="332">
          <cell r="E332">
            <v>17.25</v>
          </cell>
        </row>
        <row r="333">
          <cell r="E333">
            <v>30.14</v>
          </cell>
        </row>
        <row r="334">
          <cell r="E334">
            <v>1.51</v>
          </cell>
        </row>
        <row r="335">
          <cell r="E335">
            <v>1.63</v>
          </cell>
        </row>
        <row r="336">
          <cell r="E336">
            <v>0.81</v>
          </cell>
        </row>
        <row r="337">
          <cell r="E337">
            <v>0.75</v>
          </cell>
        </row>
        <row r="338">
          <cell r="E338">
            <v>38.43</v>
          </cell>
        </row>
        <row r="339">
          <cell r="E339">
            <v>6.25</v>
          </cell>
        </row>
        <row r="340">
          <cell r="E340">
            <v>6</v>
          </cell>
        </row>
        <row r="341">
          <cell r="E341">
            <v>5.53</v>
          </cell>
        </row>
        <row r="342">
          <cell r="E342">
            <v>5.53</v>
          </cell>
        </row>
        <row r="343">
          <cell r="E343">
            <v>5.53</v>
          </cell>
        </row>
        <row r="344">
          <cell r="E344">
            <v>1.24</v>
          </cell>
        </row>
        <row r="345">
          <cell r="E345">
            <v>1.54</v>
          </cell>
        </row>
        <row r="346">
          <cell r="E346">
            <v>1.71</v>
          </cell>
        </row>
        <row r="347">
          <cell r="E347">
            <v>0.71</v>
          </cell>
        </row>
        <row r="348">
          <cell r="E348">
            <v>0.84</v>
          </cell>
        </row>
        <row r="349">
          <cell r="E349">
            <v>1.25</v>
          </cell>
        </row>
        <row r="350">
          <cell r="E350">
            <v>0.24</v>
          </cell>
        </row>
        <row r="351">
          <cell r="E351">
            <v>0.9</v>
          </cell>
        </row>
        <row r="352">
          <cell r="E352">
            <v>2.08</v>
          </cell>
        </row>
        <row r="353">
          <cell r="E353">
            <v>0.75</v>
          </cell>
        </row>
        <row r="354">
          <cell r="E354">
            <v>1.47</v>
          </cell>
        </row>
        <row r="355">
          <cell r="E355">
            <v>1.94</v>
          </cell>
        </row>
        <row r="356">
          <cell r="E356">
            <v>1.94</v>
          </cell>
        </row>
        <row r="357">
          <cell r="E357">
            <v>1.42</v>
          </cell>
        </row>
        <row r="358">
          <cell r="E358">
            <v>7.27</v>
          </cell>
        </row>
        <row r="359">
          <cell r="E359">
            <v>0.4</v>
          </cell>
        </row>
        <row r="360">
          <cell r="E360">
            <v>2.7</v>
          </cell>
        </row>
        <row r="361">
          <cell r="E361">
            <v>1.25</v>
          </cell>
        </row>
        <row r="362">
          <cell r="E362">
            <v>7.73</v>
          </cell>
        </row>
        <row r="363">
          <cell r="E363">
            <v>0.31</v>
          </cell>
        </row>
        <row r="364">
          <cell r="E364">
            <v>1.1100000000000001</v>
          </cell>
        </row>
        <row r="365">
          <cell r="E365">
            <v>1.74</v>
          </cell>
        </row>
        <row r="366">
          <cell r="E366">
            <v>9.48</v>
          </cell>
        </row>
        <row r="367">
          <cell r="E367">
            <v>1.71</v>
          </cell>
        </row>
        <row r="368">
          <cell r="E368">
            <v>111.25</v>
          </cell>
        </row>
        <row r="369">
          <cell r="E369">
            <v>746.75</v>
          </cell>
        </row>
        <row r="370">
          <cell r="E370">
            <v>1217</v>
          </cell>
        </row>
        <row r="371">
          <cell r="E371">
            <v>2847.5</v>
          </cell>
        </row>
        <row r="372">
          <cell r="E372">
            <v>3550</v>
          </cell>
        </row>
        <row r="373">
          <cell r="E373">
            <v>4375</v>
          </cell>
        </row>
        <row r="374">
          <cell r="E374">
            <v>1575</v>
          </cell>
        </row>
        <row r="375">
          <cell r="E375">
            <v>1875</v>
          </cell>
        </row>
        <row r="376">
          <cell r="E376">
            <v>2312.5</v>
          </cell>
        </row>
        <row r="377">
          <cell r="E377">
            <v>2625</v>
          </cell>
        </row>
        <row r="378">
          <cell r="E378">
            <v>400</v>
          </cell>
        </row>
        <row r="379">
          <cell r="E379">
            <v>437.5</v>
          </cell>
        </row>
        <row r="382">
          <cell r="E382">
            <v>1000</v>
          </cell>
        </row>
        <row r="383">
          <cell r="E383">
            <v>1302.0899999999999</v>
          </cell>
        </row>
        <row r="384">
          <cell r="E384">
            <v>1875</v>
          </cell>
        </row>
        <row r="385">
          <cell r="E385">
            <v>3.66</v>
          </cell>
        </row>
        <row r="386">
          <cell r="E386">
            <v>4.3600000000000003</v>
          </cell>
        </row>
        <row r="387">
          <cell r="E387">
            <v>5.59</v>
          </cell>
        </row>
        <row r="388">
          <cell r="E388">
            <v>5.56</v>
          </cell>
        </row>
        <row r="389">
          <cell r="E389">
            <v>6.65</v>
          </cell>
        </row>
        <row r="390">
          <cell r="E390">
            <v>8.5</v>
          </cell>
        </row>
        <row r="391">
          <cell r="E391">
            <v>7.39</v>
          </cell>
        </row>
        <row r="392">
          <cell r="E392">
            <v>8.7899999999999991</v>
          </cell>
        </row>
        <row r="393">
          <cell r="E393">
            <v>11.25</v>
          </cell>
        </row>
        <row r="394">
          <cell r="E394">
            <v>12.39</v>
          </cell>
        </row>
        <row r="395">
          <cell r="E395">
            <v>14.74</v>
          </cell>
        </row>
        <row r="396">
          <cell r="E396">
            <v>18.850000000000001</v>
          </cell>
        </row>
        <row r="397">
          <cell r="E397">
            <v>1.1299999999999999</v>
          </cell>
        </row>
        <row r="398">
          <cell r="E398">
            <v>1.46</v>
          </cell>
        </row>
        <row r="399">
          <cell r="E399">
            <v>2.94</v>
          </cell>
        </row>
        <row r="400">
          <cell r="E400">
            <v>5.4</v>
          </cell>
        </row>
        <row r="401">
          <cell r="E401">
            <v>5.56</v>
          </cell>
        </row>
        <row r="402">
          <cell r="E402">
            <v>0.85</v>
          </cell>
        </row>
        <row r="403">
          <cell r="E403">
            <v>0.26</v>
          </cell>
        </row>
        <row r="404">
          <cell r="E404">
            <v>46.14</v>
          </cell>
        </row>
        <row r="405">
          <cell r="E405">
            <v>0.5</v>
          </cell>
        </row>
        <row r="406">
          <cell r="E406">
            <v>2.64</v>
          </cell>
        </row>
        <row r="407">
          <cell r="E407">
            <v>38.69</v>
          </cell>
        </row>
        <row r="408">
          <cell r="E408">
            <v>2.75</v>
          </cell>
        </row>
        <row r="409">
          <cell r="E409">
            <v>1.88</v>
          </cell>
        </row>
        <row r="410">
          <cell r="E410">
            <v>6.51</v>
          </cell>
        </row>
        <row r="411">
          <cell r="E411">
            <v>7.7</v>
          </cell>
        </row>
        <row r="412">
          <cell r="E412">
            <v>14.74</v>
          </cell>
        </row>
        <row r="413">
          <cell r="E413">
            <v>5.13</v>
          </cell>
        </row>
        <row r="414">
          <cell r="E414">
            <v>43.75</v>
          </cell>
        </row>
        <row r="415">
          <cell r="E415">
            <v>2.92</v>
          </cell>
        </row>
        <row r="416">
          <cell r="E416">
            <v>0.94</v>
          </cell>
        </row>
        <row r="417">
          <cell r="E417">
            <v>1.29</v>
          </cell>
        </row>
        <row r="418">
          <cell r="E418">
            <v>47.5</v>
          </cell>
        </row>
        <row r="419">
          <cell r="E419">
            <v>3.15</v>
          </cell>
        </row>
        <row r="420">
          <cell r="E420">
            <v>4.38</v>
          </cell>
        </row>
        <row r="421">
          <cell r="E421">
            <v>11.81</v>
          </cell>
        </row>
        <row r="422">
          <cell r="E422">
            <v>20.65</v>
          </cell>
        </row>
        <row r="423">
          <cell r="E423">
            <v>37.5</v>
          </cell>
        </row>
        <row r="424">
          <cell r="E424">
            <v>17.34</v>
          </cell>
        </row>
        <row r="425">
          <cell r="E425">
            <v>15</v>
          </cell>
        </row>
        <row r="426">
          <cell r="E426">
            <v>14.58</v>
          </cell>
        </row>
        <row r="427">
          <cell r="E427">
            <v>6.25</v>
          </cell>
        </row>
        <row r="428">
          <cell r="E428">
            <v>0.59</v>
          </cell>
        </row>
        <row r="429">
          <cell r="E429">
            <v>1.1299999999999999</v>
          </cell>
        </row>
        <row r="430">
          <cell r="E430">
            <v>5.59</v>
          </cell>
        </row>
        <row r="431">
          <cell r="E431">
            <v>3.94</v>
          </cell>
        </row>
        <row r="432">
          <cell r="E432">
            <v>0.85</v>
          </cell>
        </row>
        <row r="433">
          <cell r="E433">
            <v>1.78</v>
          </cell>
        </row>
        <row r="434">
          <cell r="E434">
            <v>111.31</v>
          </cell>
        </row>
        <row r="435">
          <cell r="E435">
            <v>175</v>
          </cell>
        </row>
        <row r="436">
          <cell r="E436">
            <v>39.21</v>
          </cell>
        </row>
        <row r="437">
          <cell r="E437">
            <v>9.7799999999999994</v>
          </cell>
        </row>
        <row r="438">
          <cell r="E438">
            <v>13.31</v>
          </cell>
        </row>
        <row r="439">
          <cell r="E439">
            <v>12.5</v>
          </cell>
        </row>
        <row r="440">
          <cell r="E440">
            <v>23.75</v>
          </cell>
        </row>
        <row r="443">
          <cell r="E443">
            <v>4.88</v>
          </cell>
        </row>
        <row r="444">
          <cell r="E444">
            <v>3.25</v>
          </cell>
        </row>
        <row r="445">
          <cell r="E445">
            <v>1.83</v>
          </cell>
        </row>
        <row r="446">
          <cell r="E446">
            <v>5</v>
          </cell>
        </row>
        <row r="447">
          <cell r="E447">
            <v>2.88</v>
          </cell>
        </row>
        <row r="448">
          <cell r="E448">
            <v>2.1800000000000002</v>
          </cell>
        </row>
        <row r="449">
          <cell r="E449">
            <v>7.7</v>
          </cell>
        </row>
        <row r="450">
          <cell r="E450">
            <v>3.43</v>
          </cell>
        </row>
        <row r="451">
          <cell r="E451">
            <v>3.99</v>
          </cell>
        </row>
        <row r="452">
          <cell r="E452">
            <v>1.45</v>
          </cell>
        </row>
        <row r="453">
          <cell r="E453">
            <v>2.5</v>
          </cell>
        </row>
        <row r="454">
          <cell r="E454">
            <v>0.91</v>
          </cell>
        </row>
        <row r="455">
          <cell r="E455">
            <v>4.4800000000000004</v>
          </cell>
        </row>
        <row r="456">
          <cell r="E456">
            <v>8.2899999999999991</v>
          </cell>
        </row>
        <row r="457">
          <cell r="E457">
            <v>15.93</v>
          </cell>
        </row>
        <row r="458">
          <cell r="E458">
            <v>1.75</v>
          </cell>
        </row>
        <row r="459">
          <cell r="E459">
            <v>36.58</v>
          </cell>
        </row>
        <row r="460">
          <cell r="E460">
            <v>6.88</v>
          </cell>
        </row>
        <row r="463">
          <cell r="E463">
            <v>6.93</v>
          </cell>
        </row>
        <row r="464">
          <cell r="E464">
            <v>31.25</v>
          </cell>
        </row>
        <row r="465">
          <cell r="E465">
            <v>30</v>
          </cell>
        </row>
        <row r="466">
          <cell r="E466">
            <v>27.63</v>
          </cell>
        </row>
        <row r="467">
          <cell r="E467">
            <v>6.05</v>
          </cell>
        </row>
        <row r="468">
          <cell r="E468">
            <v>15</v>
          </cell>
        </row>
        <row r="471">
          <cell r="E471">
            <v>16.38</v>
          </cell>
        </row>
        <row r="472">
          <cell r="E472">
            <v>53.75</v>
          </cell>
        </row>
        <row r="473">
          <cell r="E473">
            <v>68.75</v>
          </cell>
        </row>
        <row r="474">
          <cell r="E474">
            <v>94.71</v>
          </cell>
        </row>
        <row r="475">
          <cell r="E475">
            <v>116.38</v>
          </cell>
        </row>
        <row r="476">
          <cell r="E476">
            <v>52.38</v>
          </cell>
        </row>
        <row r="478">
          <cell r="E478">
            <v>137.63</v>
          </cell>
        </row>
        <row r="479">
          <cell r="E479">
            <v>97.69</v>
          </cell>
        </row>
        <row r="480">
          <cell r="E480">
            <v>112.5</v>
          </cell>
        </row>
        <row r="481">
          <cell r="E481">
            <v>117.11</v>
          </cell>
        </row>
        <row r="482">
          <cell r="E482">
            <v>12.63</v>
          </cell>
        </row>
        <row r="483">
          <cell r="E483">
            <v>20.88</v>
          </cell>
        </row>
        <row r="484">
          <cell r="E484">
            <v>156.88</v>
          </cell>
        </row>
        <row r="485">
          <cell r="E485">
            <v>62.5</v>
          </cell>
        </row>
        <row r="486">
          <cell r="E486">
            <v>83.13</v>
          </cell>
        </row>
        <row r="487">
          <cell r="E487">
            <v>176</v>
          </cell>
        </row>
        <row r="488">
          <cell r="E488">
            <v>11.38</v>
          </cell>
        </row>
        <row r="489">
          <cell r="E489">
            <v>8.75</v>
          </cell>
        </row>
        <row r="490">
          <cell r="E490">
            <v>17.5</v>
          </cell>
        </row>
        <row r="491">
          <cell r="E491">
            <v>7.5</v>
          </cell>
        </row>
        <row r="492">
          <cell r="E492">
            <v>11.43</v>
          </cell>
        </row>
        <row r="493">
          <cell r="E493">
            <v>11</v>
          </cell>
        </row>
        <row r="494">
          <cell r="E494">
            <v>8.75</v>
          </cell>
        </row>
        <row r="495">
          <cell r="E495">
            <v>37.5</v>
          </cell>
        </row>
        <row r="496">
          <cell r="E496">
            <v>16.25</v>
          </cell>
        </row>
        <row r="497">
          <cell r="E497">
            <v>50</v>
          </cell>
        </row>
        <row r="498">
          <cell r="E498">
            <v>56.25</v>
          </cell>
        </row>
        <row r="499">
          <cell r="E499">
            <v>55</v>
          </cell>
        </row>
        <row r="500">
          <cell r="E500">
            <v>150</v>
          </cell>
        </row>
        <row r="501">
          <cell r="E501">
            <v>122.13</v>
          </cell>
        </row>
        <row r="504">
          <cell r="E504">
            <v>78</v>
          </cell>
        </row>
        <row r="505">
          <cell r="E505">
            <v>105</v>
          </cell>
        </row>
        <row r="506">
          <cell r="E506">
            <v>118.75</v>
          </cell>
        </row>
        <row r="507">
          <cell r="E507">
            <v>25</v>
          </cell>
        </row>
        <row r="508">
          <cell r="E508">
            <v>22.5</v>
          </cell>
        </row>
        <row r="509">
          <cell r="E509">
            <v>31.25</v>
          </cell>
        </row>
        <row r="510">
          <cell r="E510">
            <v>35</v>
          </cell>
        </row>
        <row r="511">
          <cell r="E511">
            <v>37.5</v>
          </cell>
        </row>
        <row r="512">
          <cell r="E512">
            <v>17.5</v>
          </cell>
        </row>
        <row r="513">
          <cell r="E513">
            <v>17.5</v>
          </cell>
        </row>
        <row r="514">
          <cell r="E514">
            <v>18.75</v>
          </cell>
        </row>
        <row r="515">
          <cell r="E515">
            <v>28.75</v>
          </cell>
        </row>
        <row r="516">
          <cell r="E516">
            <v>15</v>
          </cell>
        </row>
        <row r="517">
          <cell r="E517">
            <v>8.1300000000000008</v>
          </cell>
        </row>
        <row r="518">
          <cell r="E518">
            <v>7</v>
          </cell>
        </row>
        <row r="519">
          <cell r="E519">
            <v>4.5</v>
          </cell>
        </row>
        <row r="520">
          <cell r="E520">
            <v>5.63</v>
          </cell>
        </row>
        <row r="521">
          <cell r="E521">
            <v>3.29</v>
          </cell>
        </row>
        <row r="522">
          <cell r="E522">
            <v>16.350000000000001</v>
          </cell>
        </row>
        <row r="525">
          <cell r="E525">
            <v>2.08</v>
          </cell>
        </row>
        <row r="529">
          <cell r="E529">
            <v>13.87</v>
          </cell>
        </row>
        <row r="530">
          <cell r="E530">
            <v>6.54</v>
          </cell>
        </row>
        <row r="531">
          <cell r="E531">
            <v>1.97</v>
          </cell>
        </row>
        <row r="532">
          <cell r="E532">
            <v>3.94</v>
          </cell>
        </row>
        <row r="533">
          <cell r="E533">
            <v>8.33</v>
          </cell>
        </row>
        <row r="534">
          <cell r="E534">
            <v>2.91</v>
          </cell>
        </row>
        <row r="535">
          <cell r="E535">
            <v>7.38</v>
          </cell>
        </row>
        <row r="536">
          <cell r="E536">
            <v>9.24</v>
          </cell>
        </row>
        <row r="537">
          <cell r="E537">
            <v>8.44</v>
          </cell>
        </row>
        <row r="538">
          <cell r="E538">
            <v>13.19</v>
          </cell>
        </row>
        <row r="539">
          <cell r="E539">
            <v>11.46</v>
          </cell>
        </row>
        <row r="540">
          <cell r="E540">
            <v>17.989999999999998</v>
          </cell>
        </row>
        <row r="541">
          <cell r="E541">
            <v>9.31</v>
          </cell>
        </row>
        <row r="542">
          <cell r="E542">
            <v>10.18</v>
          </cell>
        </row>
        <row r="543">
          <cell r="E543">
            <v>0.38</v>
          </cell>
        </row>
        <row r="545">
          <cell r="E545">
            <v>2.81</v>
          </cell>
        </row>
        <row r="546">
          <cell r="E546">
            <v>0.55000000000000004</v>
          </cell>
        </row>
        <row r="547">
          <cell r="E547">
            <v>3.75</v>
          </cell>
        </row>
        <row r="550">
          <cell r="E550">
            <v>4.87</v>
          </cell>
        </row>
        <row r="553">
          <cell r="E553" t="str">
            <v>c/bdi</v>
          </cell>
        </row>
        <row r="554">
          <cell r="E554">
            <v>61.41</v>
          </cell>
        </row>
        <row r="555">
          <cell r="E555">
            <v>84.1</v>
          </cell>
        </row>
        <row r="557">
          <cell r="E557">
            <v>40.159999999999997</v>
          </cell>
        </row>
        <row r="558">
          <cell r="E558">
            <v>53.91</v>
          </cell>
        </row>
        <row r="559">
          <cell r="E559">
            <v>102.04</v>
          </cell>
        </row>
        <row r="560">
          <cell r="E560">
            <v>129.54</v>
          </cell>
        </row>
        <row r="565">
          <cell r="E565">
            <v>2.5</v>
          </cell>
        </row>
        <row r="567">
          <cell r="E567" t="str">
            <v>c/bdi</v>
          </cell>
        </row>
        <row r="568">
          <cell r="E568">
            <v>0.19</v>
          </cell>
        </row>
        <row r="571">
          <cell r="E571">
            <v>0.25</v>
          </cell>
        </row>
        <row r="572">
          <cell r="E572">
            <v>1.93</v>
          </cell>
        </row>
        <row r="573">
          <cell r="E573">
            <v>7.5</v>
          </cell>
        </row>
        <row r="574">
          <cell r="E574">
            <v>15</v>
          </cell>
        </row>
        <row r="575">
          <cell r="E575">
            <v>13.75</v>
          </cell>
        </row>
        <row r="577">
          <cell r="E577">
            <v>1250.6099999999999</v>
          </cell>
        </row>
        <row r="578">
          <cell r="E578">
            <v>1250.3599999999999</v>
          </cell>
        </row>
        <row r="582">
          <cell r="E582">
            <v>3.03</v>
          </cell>
        </row>
        <row r="583">
          <cell r="E583">
            <v>1.74</v>
          </cell>
        </row>
        <row r="584">
          <cell r="E584">
            <v>94.79</v>
          </cell>
        </row>
        <row r="585">
          <cell r="E585">
            <v>286.49</v>
          </cell>
        </row>
        <row r="588">
          <cell r="E588">
            <v>188.75</v>
          </cell>
        </row>
        <row r="589">
          <cell r="E589">
            <v>53.65</v>
          </cell>
        </row>
        <row r="590">
          <cell r="E590">
            <v>1822.91</v>
          </cell>
        </row>
        <row r="591">
          <cell r="E591">
            <v>541.66</v>
          </cell>
        </row>
        <row r="592">
          <cell r="E592">
            <v>94.79</v>
          </cell>
        </row>
        <row r="595">
          <cell r="E595">
            <v>1050</v>
          </cell>
        </row>
        <row r="596">
          <cell r="E596">
            <v>22.5</v>
          </cell>
        </row>
        <row r="597">
          <cell r="E597">
            <v>1683.1</v>
          </cell>
        </row>
        <row r="602">
          <cell r="E602">
            <v>0.1</v>
          </cell>
        </row>
        <row r="603">
          <cell r="E603">
            <v>0.06</v>
          </cell>
        </row>
        <row r="604">
          <cell r="E604">
            <v>0.04</v>
          </cell>
        </row>
        <row r="605">
          <cell r="E605">
            <v>1.0900000000000001</v>
          </cell>
        </row>
        <row r="606">
          <cell r="E606">
            <v>0.63</v>
          </cell>
        </row>
        <row r="607">
          <cell r="E607">
            <v>0.54</v>
          </cell>
        </row>
        <row r="608">
          <cell r="E608">
            <v>600</v>
          </cell>
        </row>
        <row r="609">
          <cell r="E609">
            <v>0.75</v>
          </cell>
        </row>
        <row r="610">
          <cell r="E610">
            <v>187.5</v>
          </cell>
        </row>
        <row r="613">
          <cell r="E613">
            <v>4</v>
          </cell>
        </row>
        <row r="614">
          <cell r="E614">
            <v>27.55</v>
          </cell>
        </row>
        <row r="615">
          <cell r="E615">
            <v>1.1100000000000001</v>
          </cell>
        </row>
        <row r="616">
          <cell r="E616">
            <v>5</v>
          </cell>
        </row>
        <row r="617">
          <cell r="E617">
            <v>4.16</v>
          </cell>
        </row>
        <row r="618">
          <cell r="E618">
            <v>24.04</v>
          </cell>
        </row>
        <row r="619">
          <cell r="E619">
            <v>111.11</v>
          </cell>
        </row>
        <row r="620">
          <cell r="E620">
            <v>52.63</v>
          </cell>
        </row>
        <row r="621">
          <cell r="E621">
            <v>948</v>
          </cell>
        </row>
        <row r="622">
          <cell r="E622">
            <v>1190.67</v>
          </cell>
        </row>
        <row r="623">
          <cell r="E623">
            <v>96</v>
          </cell>
        </row>
        <row r="624">
          <cell r="E624">
            <v>201.33</v>
          </cell>
        </row>
        <row r="625">
          <cell r="E625">
            <v>75</v>
          </cell>
        </row>
        <row r="626">
          <cell r="E626">
            <v>177.33</v>
          </cell>
        </row>
        <row r="627">
          <cell r="E627">
            <v>402.67</v>
          </cell>
        </row>
        <row r="628">
          <cell r="E628">
            <v>333</v>
          </cell>
        </row>
        <row r="629">
          <cell r="E629">
            <v>333</v>
          </cell>
        </row>
        <row r="630">
          <cell r="E630">
            <v>183.15</v>
          </cell>
        </row>
        <row r="631">
          <cell r="E631">
            <v>1</v>
          </cell>
        </row>
        <row r="632">
          <cell r="E632">
            <v>1</v>
          </cell>
        </row>
        <row r="633">
          <cell r="E633">
            <v>1</v>
          </cell>
        </row>
        <row r="634">
          <cell r="E634">
            <v>125.33</v>
          </cell>
        </row>
        <row r="635">
          <cell r="E635">
            <v>201.33</v>
          </cell>
        </row>
        <row r="636">
          <cell r="E636">
            <v>214.67</v>
          </cell>
        </row>
        <row r="637">
          <cell r="E637">
            <v>201.33</v>
          </cell>
        </row>
        <row r="638">
          <cell r="E638">
            <v>201.33</v>
          </cell>
        </row>
        <row r="639">
          <cell r="E639">
            <v>201.33</v>
          </cell>
        </row>
        <row r="640">
          <cell r="E640">
            <v>201.33</v>
          </cell>
        </row>
        <row r="641">
          <cell r="E641">
            <v>201.33</v>
          </cell>
        </row>
        <row r="644">
          <cell r="E644">
            <v>9942.58</v>
          </cell>
        </row>
        <row r="645">
          <cell r="E645">
            <v>4339</v>
          </cell>
        </row>
        <row r="646">
          <cell r="E646">
            <v>4452</v>
          </cell>
        </row>
        <row r="647">
          <cell r="E647">
            <v>3644</v>
          </cell>
        </row>
        <row r="648">
          <cell r="E648">
            <v>3818</v>
          </cell>
        </row>
        <row r="651">
          <cell r="E651">
            <v>26.25</v>
          </cell>
        </row>
        <row r="652">
          <cell r="E652">
            <v>27.36</v>
          </cell>
        </row>
        <row r="653">
          <cell r="E653">
            <v>54.73</v>
          </cell>
        </row>
        <row r="654">
          <cell r="E654">
            <v>70.86</v>
          </cell>
        </row>
        <row r="655">
          <cell r="E655">
            <v>109.49</v>
          </cell>
        </row>
        <row r="656">
          <cell r="E656">
            <v>130.01</v>
          </cell>
        </row>
        <row r="657">
          <cell r="E657">
            <v>157.38</v>
          </cell>
        </row>
        <row r="658">
          <cell r="E658">
            <v>171.08</v>
          </cell>
        </row>
        <row r="659">
          <cell r="E659">
            <v>26.25</v>
          </cell>
        </row>
        <row r="660">
          <cell r="E660">
            <v>41.06</v>
          </cell>
        </row>
        <row r="661">
          <cell r="E661">
            <v>82.11</v>
          </cell>
        </row>
        <row r="662">
          <cell r="E662">
            <v>123.18</v>
          </cell>
        </row>
        <row r="663">
          <cell r="E663">
            <v>164.23</v>
          </cell>
        </row>
        <row r="664">
          <cell r="E664">
            <v>195</v>
          </cell>
        </row>
        <row r="665">
          <cell r="E665">
            <v>236.08</v>
          </cell>
        </row>
        <row r="666">
          <cell r="E666">
            <v>256.60000000000002</v>
          </cell>
        </row>
        <row r="667">
          <cell r="E667">
            <v>26.25</v>
          </cell>
        </row>
        <row r="668">
          <cell r="E668">
            <v>68.75</v>
          </cell>
        </row>
        <row r="669">
          <cell r="E669">
            <v>136.25</v>
          </cell>
        </row>
        <row r="670">
          <cell r="E670">
            <v>205</v>
          </cell>
        </row>
        <row r="671">
          <cell r="E671">
            <v>273.75</v>
          </cell>
        </row>
        <row r="672">
          <cell r="E672">
            <v>325</v>
          </cell>
        </row>
        <row r="673">
          <cell r="E673">
            <v>393.75</v>
          </cell>
        </row>
        <row r="674">
          <cell r="E674">
            <v>427.5</v>
          </cell>
        </row>
        <row r="675">
          <cell r="E675">
            <v>26.25</v>
          </cell>
        </row>
        <row r="676">
          <cell r="E676">
            <v>68.75</v>
          </cell>
        </row>
        <row r="677">
          <cell r="E677">
            <v>136.25</v>
          </cell>
        </row>
        <row r="678">
          <cell r="E678">
            <v>205</v>
          </cell>
        </row>
        <row r="679">
          <cell r="E679">
            <v>273.75</v>
          </cell>
        </row>
        <row r="680">
          <cell r="E680">
            <v>325</v>
          </cell>
        </row>
        <row r="681">
          <cell r="E681">
            <v>393.75</v>
          </cell>
        </row>
        <row r="682">
          <cell r="E682">
            <v>427.5</v>
          </cell>
        </row>
        <row r="683">
          <cell r="E683">
            <v>24.98</v>
          </cell>
        </row>
        <row r="684">
          <cell r="E684">
            <v>187.34</v>
          </cell>
        </row>
        <row r="685">
          <cell r="E685">
            <v>3.33</v>
          </cell>
        </row>
        <row r="686">
          <cell r="E686">
            <v>3.33</v>
          </cell>
        </row>
        <row r="687">
          <cell r="E687">
            <v>3.33</v>
          </cell>
        </row>
        <row r="688">
          <cell r="E688">
            <v>3.75</v>
          </cell>
        </row>
        <row r="689">
          <cell r="E689">
            <v>3.75</v>
          </cell>
        </row>
        <row r="690">
          <cell r="E690">
            <v>6.25</v>
          </cell>
        </row>
        <row r="691">
          <cell r="E691">
            <v>6.25</v>
          </cell>
        </row>
        <row r="694">
          <cell r="E694">
            <v>3.75</v>
          </cell>
        </row>
        <row r="695">
          <cell r="E695">
            <v>1000</v>
          </cell>
        </row>
        <row r="696">
          <cell r="E696">
            <v>0.38</v>
          </cell>
        </row>
        <row r="697">
          <cell r="E697">
            <v>2.5</v>
          </cell>
        </row>
        <row r="698">
          <cell r="E698">
            <v>150</v>
          </cell>
        </row>
        <row r="699">
          <cell r="E699">
            <v>201.93</v>
          </cell>
        </row>
        <row r="700">
          <cell r="E700">
            <v>1000</v>
          </cell>
        </row>
        <row r="701">
          <cell r="E701">
            <v>27.5</v>
          </cell>
        </row>
        <row r="702">
          <cell r="E702">
            <v>125</v>
          </cell>
        </row>
        <row r="703">
          <cell r="E703">
            <v>262.5</v>
          </cell>
        </row>
        <row r="706">
          <cell r="E706">
            <v>2.11</v>
          </cell>
        </row>
        <row r="707">
          <cell r="E707">
            <v>47.5</v>
          </cell>
        </row>
        <row r="708">
          <cell r="E708">
            <v>37.5</v>
          </cell>
        </row>
        <row r="709">
          <cell r="E709">
            <v>21.25</v>
          </cell>
        </row>
        <row r="710">
          <cell r="E710">
            <v>375</v>
          </cell>
        </row>
        <row r="711">
          <cell r="E711">
            <v>343.75</v>
          </cell>
        </row>
        <row r="712">
          <cell r="E712">
            <v>312.5</v>
          </cell>
        </row>
        <row r="713">
          <cell r="E713">
            <v>87.63</v>
          </cell>
        </row>
        <row r="714">
          <cell r="E714">
            <v>0.57999999999999996</v>
          </cell>
        </row>
        <row r="715">
          <cell r="E715">
            <v>0.57999999999999996</v>
          </cell>
        </row>
        <row r="716">
          <cell r="E716">
            <v>0.57999999999999996</v>
          </cell>
        </row>
        <row r="718">
          <cell r="E718">
            <v>0.57999999999999996</v>
          </cell>
        </row>
      </sheetData>
      <sheetData sheetId="1"/>
      <sheetData sheetId="2"/>
      <sheetData sheetId="3"/>
      <sheetData sheetId="4"/>
      <sheetData sheetId="5"/>
      <sheetData sheetId="6">
        <row r="10">
          <cell r="F10">
            <v>0.8</v>
          </cell>
        </row>
        <row r="12">
          <cell r="A12">
            <v>2.11</v>
          </cell>
          <cell r="F12">
            <v>0.1</v>
          </cell>
        </row>
        <row r="13">
          <cell r="A13">
            <v>2.59</v>
          </cell>
        </row>
        <row r="14">
          <cell r="A14">
            <v>0.63</v>
          </cell>
        </row>
        <row r="15">
          <cell r="A15">
            <v>2.2000000000000002</v>
          </cell>
        </row>
        <row r="16">
          <cell r="A16">
            <v>0.5</v>
          </cell>
          <cell r="F16">
            <v>0.2</v>
          </cell>
        </row>
        <row r="21">
          <cell r="N21">
            <v>290.38437181507879</v>
          </cell>
          <cell r="P21">
            <v>85.459371065078784</v>
          </cell>
        </row>
        <row r="22">
          <cell r="N22">
            <v>133.60474754067704</v>
          </cell>
          <cell r="P22">
            <v>42.139747790677049</v>
          </cell>
        </row>
        <row r="23">
          <cell r="N23">
            <v>114.1515373339458</v>
          </cell>
          <cell r="P23">
            <v>37.80778673394579</v>
          </cell>
        </row>
        <row r="26">
          <cell r="N26">
            <v>94.164194901878531</v>
          </cell>
          <cell r="P26">
            <v>25.177588562592817</v>
          </cell>
        </row>
        <row r="27">
          <cell r="N27">
            <v>64.848834786054383</v>
          </cell>
          <cell r="P27">
            <v>21.535692089625812</v>
          </cell>
        </row>
        <row r="28">
          <cell r="N28">
            <v>40.577919612318155</v>
          </cell>
          <cell r="P28">
            <v>16.072847380175304</v>
          </cell>
        </row>
        <row r="29">
          <cell r="N29">
            <v>94.580279728142301</v>
          </cell>
          <cell r="P29">
            <v>19.714743853142309</v>
          </cell>
        </row>
        <row r="30">
          <cell r="N30">
            <v>1.016992142649882</v>
          </cell>
          <cell r="P30">
            <v>0.74355448639988198</v>
          </cell>
        </row>
        <row r="31">
          <cell r="N31">
            <v>73.830445761869171</v>
          </cell>
          <cell r="P31">
            <v>17.10794476186917</v>
          </cell>
        </row>
        <row r="32">
          <cell r="N32">
            <v>86.355168164530241</v>
          </cell>
        </row>
        <row r="33">
          <cell r="N33">
            <v>114.96516305045743</v>
          </cell>
          <cell r="P33">
            <v>21.152829300457448</v>
          </cell>
        </row>
        <row r="34">
          <cell r="N34">
            <v>90.788342298191594</v>
          </cell>
          <cell r="P34">
            <v>20.389007923191585</v>
          </cell>
        </row>
        <row r="35">
          <cell r="N35">
            <v>68.035766453577878</v>
          </cell>
          <cell r="P35">
            <v>19.625183745244541</v>
          </cell>
        </row>
        <row r="36">
          <cell r="N36">
            <v>11.570883307907778</v>
          </cell>
          <cell r="P36">
            <v>8.7771321079077786</v>
          </cell>
        </row>
        <row r="37">
          <cell r="N37">
            <v>95.350129098237545</v>
          </cell>
          <cell r="P37">
            <v>21.635128098237537</v>
          </cell>
        </row>
        <row r="38">
          <cell r="N38">
            <v>87.837742953866439</v>
          </cell>
          <cell r="P38">
            <v>17.396741953866435</v>
          </cell>
        </row>
        <row r="39">
          <cell r="N39">
            <v>9.4804934293339596</v>
          </cell>
          <cell r="P39">
            <v>8.4367777348895139</v>
          </cell>
        </row>
        <row r="40">
          <cell r="N40">
            <v>9.8250963185466489</v>
          </cell>
          <cell r="P40">
            <v>8.3072829435466495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Orçamento Analítico"/>
      <sheetName val="Composições"/>
      <sheetName val="Cronograma"/>
      <sheetName val="LSO"/>
      <sheetName val="BDI"/>
      <sheetName val="BDI (MATERIAL)"/>
      <sheetName val="IA"/>
      <sheetName val="CM"/>
      <sheetName val="M_deCálculo"/>
      <sheetName val="Res_M_deCálculo"/>
      <sheetName val="DistPolos"/>
      <sheetName val="Insumos"/>
      <sheetName val="CPU-04-17"/>
      <sheetName val="INS-04-17"/>
    </sheetNames>
    <sheetDataSet>
      <sheetData sheetId="0">
        <row r="1">
          <cell r="A1" t="str">
            <v>TJ/PI – Departamento de Engenharia – Projeto Básico – Revisão nº ____ em ___/___/_____</v>
          </cell>
        </row>
      </sheetData>
      <sheetData sheetId="1">
        <row r="9">
          <cell r="A9" t="str">
            <v>REFORMA ESTRUTURAL E MELHORIAS NO PRÉDIO DO FÓRUM DA COMARCA DE SÃO RAIMUNDO NONATO-PI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D2">
            <v>956.99999999999989</v>
          </cell>
        </row>
        <row r="61">
          <cell r="F61">
            <v>0.16</v>
          </cell>
        </row>
        <row r="153">
          <cell r="F153">
            <v>49.05</v>
          </cell>
        </row>
        <row r="288">
          <cell r="F288" t="e">
            <v>#N/A</v>
          </cell>
        </row>
        <row r="522">
          <cell r="F522">
            <v>59.98</v>
          </cell>
        </row>
        <row r="567">
          <cell r="F567" t="e">
            <v>#N/A</v>
          </cell>
        </row>
        <row r="578">
          <cell r="F578" t="e">
            <v>#N/A</v>
          </cell>
        </row>
        <row r="1060">
          <cell r="F1060" t="e">
            <v>#N/A</v>
          </cell>
        </row>
        <row r="1134">
          <cell r="F1134" t="e">
            <v>#N/A</v>
          </cell>
        </row>
        <row r="1290">
          <cell r="F1290" t="e">
            <v>#N/A</v>
          </cell>
        </row>
        <row r="1404">
          <cell r="F1404" t="e">
            <v>#N/A</v>
          </cell>
        </row>
        <row r="1405">
          <cell r="F1405" t="e">
            <v>#N/A</v>
          </cell>
        </row>
        <row r="1406">
          <cell r="F1406" t="e">
            <v>#N/A</v>
          </cell>
        </row>
        <row r="1407">
          <cell r="F1407" t="e">
            <v>#N/A</v>
          </cell>
        </row>
        <row r="1408">
          <cell r="F1408" t="e">
            <v>#N/A</v>
          </cell>
        </row>
        <row r="1409">
          <cell r="F1409" t="e">
            <v>#N/A</v>
          </cell>
        </row>
        <row r="1410">
          <cell r="F1410" t="e">
            <v>#N/A</v>
          </cell>
        </row>
        <row r="1413">
          <cell r="F1413" t="e">
            <v>#N/A</v>
          </cell>
        </row>
      </sheetData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"/>
      <sheetName val="Venda"/>
      <sheetName val="Custo"/>
      <sheetName val="Composições"/>
      <sheetName val="Comp aux"/>
      <sheetName val="Insumos"/>
      <sheetName val="Instalações"/>
      <sheetName val="BDI"/>
      <sheetName val="LS Com aliment e vale transp"/>
      <sheetName val="Demonstra L.S."/>
      <sheetName val="Jornada"/>
      <sheetName val="Composiçõ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Orçamento"/>
      <sheetName val="Cronograma"/>
      <sheetName val="LSO"/>
      <sheetName val="BDI"/>
      <sheetName val="IA"/>
      <sheetName val="CM"/>
      <sheetName val="Composições"/>
      <sheetName val="M_deCálculo"/>
      <sheetName val="Res_M_deCálculo"/>
      <sheetName val="DistPolos"/>
      <sheetName val="Insumos"/>
      <sheetName val="CPU-01-16"/>
      <sheetName val="INS-01-16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35">
          <cell r="F535">
            <v>22.46</v>
          </cell>
        </row>
        <row r="1373">
          <cell r="F1373">
            <v>130.15</v>
          </cell>
        </row>
      </sheetData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ÃO TP 15"/>
      <sheetName val="INSUMOS"/>
    </sheetNames>
    <sheetDataSet>
      <sheetData sheetId="0" refreshError="1"/>
      <sheetData sheetId="1" refreshError="1">
        <row r="18">
          <cell r="C18">
            <v>2.2999999999999998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ÇÃO"/>
      <sheetName val="FUNDAÇÕES"/>
      <sheetName val="ESTRUTURA"/>
      <sheetName val="ALVENARIA"/>
      <sheetName val="PAVIMENTAÇÃO"/>
      <sheetName val="REVESTIMENTO"/>
      <sheetName val="ESQUADRIAS"/>
      <sheetName val="COBERTURA TERMOACUSTICA"/>
      <sheetName val="COBERTURA ACESS"/>
      <sheetName val="COBERTURA"/>
      <sheetName val="PINTURA"/>
      <sheetName val="DIVERSOS"/>
      <sheetName val="INST_ELET"/>
      <sheetName val="INST_CABEAMENTO"/>
      <sheetName val="Plan1"/>
    </sheetNames>
    <sheetDataSet>
      <sheetData sheetId="0">
        <row r="9">
          <cell r="E9">
            <v>8.09</v>
          </cell>
        </row>
      </sheetData>
      <sheetData sheetId="1" refreshError="1">
        <row r="19">
          <cell r="F19">
            <v>257.95999999999998</v>
          </cell>
        </row>
        <row r="48">
          <cell r="E48">
            <v>8.09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Quantitativos"/>
      <sheetName val="Orçamento"/>
      <sheetName val="Composições"/>
      <sheetName val="Cronograma"/>
      <sheetName val="Insumos (não imprimir)"/>
      <sheetName val="Insumos _não imprimir_"/>
    </sheetNames>
    <sheetDataSet>
      <sheetData sheetId="0"/>
      <sheetData sheetId="1"/>
      <sheetData sheetId="2"/>
      <sheetData sheetId="3"/>
      <sheetData sheetId="4"/>
      <sheetData sheetId="5" refreshError="1">
        <row r="2">
          <cell r="C2">
            <v>126</v>
          </cell>
        </row>
        <row r="3">
          <cell r="C3">
            <v>30</v>
          </cell>
        </row>
      </sheetData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CAMENTO"/>
      <sheetName val="RESUMO"/>
      <sheetName val="COMPOSICOES"/>
      <sheetName val="COMPOSICOES PROPRIAS"/>
      <sheetName val="CURVA ABC SERVICOS"/>
      <sheetName val="CRONOGRAMA"/>
      <sheetName val="BDI"/>
      <sheetName val="ENCARGOS SOCIAIS"/>
      <sheetName val="S-I-09-20"/>
      <sheetName val="S-C-09-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FF0000"/>
    <outlinePr summaryBelow="0"/>
  </sheetPr>
  <dimension ref="A2:J1192"/>
  <sheetViews>
    <sheetView view="pageBreakPreview" topLeftCell="A1153" zoomScaleSheetLayoutView="100" workbookViewId="0">
      <selection activeCell="AN7" sqref="AN7"/>
    </sheetView>
  </sheetViews>
  <sheetFormatPr defaultColWidth="9.140625" defaultRowHeight="15" x14ac:dyDescent="0.25"/>
  <cols>
    <col min="1" max="1" width="10.85546875" style="1" bestFit="1" customWidth="1"/>
    <col min="2" max="2" width="48.7109375" style="1" customWidth="1"/>
    <col min="3" max="3" width="6.5703125" style="1" bestFit="1" customWidth="1"/>
    <col min="4" max="4" width="9.42578125" style="1" bestFit="1" customWidth="1"/>
    <col min="5" max="5" width="11.5703125" style="1" bestFit="1" customWidth="1"/>
    <col min="6" max="6" width="11" style="1" bestFit="1" customWidth="1"/>
    <col min="7" max="7" width="14.28515625" style="1" bestFit="1" customWidth="1"/>
    <col min="8" max="8" width="15.42578125" style="103" hidden="1" customWidth="1"/>
    <col min="9" max="9" width="15.85546875" style="77" hidden="1" customWidth="1"/>
    <col min="10" max="10" width="11.42578125" style="1" hidden="1" customWidth="1"/>
    <col min="11" max="36" width="0" style="1" hidden="1" customWidth="1"/>
    <col min="37" max="16384" width="9.140625" style="1"/>
  </cols>
  <sheetData>
    <row r="2" spans="1:8" ht="18.75" customHeight="1" x14ac:dyDescent="0.25">
      <c r="B2" s="98" t="s">
        <v>4703</v>
      </c>
      <c r="C2" s="99"/>
      <c r="D2" s="99"/>
      <c r="E2" s="99"/>
      <c r="F2" s="99"/>
      <c r="G2" s="99"/>
    </row>
    <row r="3" spans="1:8" ht="18.75" customHeight="1" x14ac:dyDescent="0.25">
      <c r="B3" s="98" t="s">
        <v>4704</v>
      </c>
      <c r="C3" s="99"/>
      <c r="D3" s="99"/>
      <c r="E3" s="99"/>
      <c r="F3" s="99"/>
      <c r="G3" s="99"/>
    </row>
    <row r="4" spans="1:8" ht="22.5" customHeight="1" x14ac:dyDescent="0.25">
      <c r="B4" s="458" t="s">
        <v>4705</v>
      </c>
      <c r="C4" s="458"/>
      <c r="D4" s="458"/>
      <c r="E4" s="458"/>
      <c r="F4" s="99"/>
      <c r="G4" s="99"/>
    </row>
    <row r="5" spans="1:8" ht="41.25" customHeight="1" x14ac:dyDescent="0.25">
      <c r="B5" s="458" t="s">
        <v>4706</v>
      </c>
      <c r="C5" s="458"/>
      <c r="D5" s="458"/>
      <c r="E5" s="458"/>
      <c r="F5" s="458"/>
      <c r="G5" s="458"/>
    </row>
    <row r="6" spans="1:8" ht="75.75" customHeight="1" x14ac:dyDescent="0.25">
      <c r="B6" s="458" t="s">
        <v>4707</v>
      </c>
      <c r="C6" s="458"/>
      <c r="D6" s="458"/>
      <c r="E6" s="458"/>
      <c r="F6" s="458"/>
      <c r="G6" s="458"/>
    </row>
    <row r="7" spans="1:8" ht="60" customHeight="1" x14ac:dyDescent="0.25">
      <c r="A7" s="459" t="s">
        <v>3363</v>
      </c>
      <c r="B7" s="459"/>
      <c r="C7" s="459"/>
      <c r="D7" s="459"/>
      <c r="E7" s="459"/>
      <c r="F7" s="459"/>
      <c r="G7" s="459"/>
    </row>
    <row r="8" spans="1:8" x14ac:dyDescent="0.25">
      <c r="A8" s="460" t="s">
        <v>1600</v>
      </c>
      <c r="B8" s="461"/>
      <c r="C8" s="462" t="s">
        <v>4702</v>
      </c>
      <c r="D8" s="462"/>
      <c r="E8" s="5"/>
      <c r="F8" s="5"/>
      <c r="G8" s="6" t="s">
        <v>1603</v>
      </c>
    </row>
    <row r="9" spans="1:8" ht="15" customHeight="1" x14ac:dyDescent="0.25">
      <c r="A9" s="460"/>
      <c r="B9" s="461"/>
      <c r="C9" s="462" t="s">
        <v>3349</v>
      </c>
      <c r="D9" s="462"/>
      <c r="E9" s="7"/>
      <c r="F9" s="9"/>
      <c r="G9" s="8" t="s">
        <v>3097</v>
      </c>
      <c r="H9" s="111">
        <v>0.26579999999999998</v>
      </c>
    </row>
    <row r="10" spans="1:8" ht="15" customHeight="1" thickBot="1" x14ac:dyDescent="0.3">
      <c r="A10" s="460" t="s">
        <v>1601</v>
      </c>
      <c r="B10" s="461"/>
      <c r="C10" s="462" t="s">
        <v>3350</v>
      </c>
      <c r="D10" s="462"/>
      <c r="E10" s="7"/>
      <c r="F10" s="9"/>
      <c r="G10" s="8" t="s">
        <v>4662</v>
      </c>
      <c r="H10" s="111">
        <v>0.1474</v>
      </c>
    </row>
    <row r="11" spans="1:8" ht="15.75" thickBot="1" x14ac:dyDescent="0.3">
      <c r="A11" s="460"/>
      <c r="B11" s="463"/>
      <c r="C11" s="462" t="s">
        <v>3351</v>
      </c>
      <c r="D11" s="462"/>
      <c r="E11" s="7"/>
      <c r="F11" s="9"/>
      <c r="G11" s="97" t="s">
        <v>3098</v>
      </c>
      <c r="H11" s="112">
        <v>0</v>
      </c>
    </row>
    <row r="12" spans="1:8" ht="28.5" customHeight="1" x14ac:dyDescent="0.25">
      <c r="A12" s="4" t="s">
        <v>1602</v>
      </c>
      <c r="B12" s="134"/>
      <c r="C12" s="135"/>
      <c r="D12" s="135"/>
      <c r="E12" s="7"/>
      <c r="F12" s="9"/>
      <c r="G12" s="8" t="s">
        <v>4663</v>
      </c>
    </row>
    <row r="13" spans="1:8" x14ac:dyDescent="0.25">
      <c r="A13" s="80" t="s">
        <v>3119</v>
      </c>
      <c r="B13" s="134">
        <f>D1162</f>
        <v>3005.63</v>
      </c>
      <c r="C13" s="135"/>
      <c r="D13" s="135"/>
      <c r="E13" s="464" t="s">
        <v>1604</v>
      </c>
      <c r="F13" s="465"/>
      <c r="G13" s="466"/>
    </row>
    <row r="14" spans="1:8" ht="0.75" customHeight="1" x14ac:dyDescent="0.25"/>
    <row r="15" spans="1:8" ht="24" customHeight="1" x14ac:dyDescent="0.25">
      <c r="A15" s="456" t="s">
        <v>0</v>
      </c>
      <c r="B15" s="456" t="s">
        <v>2</v>
      </c>
      <c r="C15" s="456" t="s">
        <v>4</v>
      </c>
      <c r="D15" s="456" t="s">
        <v>1567</v>
      </c>
      <c r="E15" s="456" t="s">
        <v>5</v>
      </c>
      <c r="F15" s="457"/>
      <c r="G15" s="456" t="s">
        <v>6</v>
      </c>
    </row>
    <row r="16" spans="1:8" x14ac:dyDescent="0.25">
      <c r="A16" s="457"/>
      <c r="B16" s="457"/>
      <c r="C16" s="457"/>
      <c r="D16" s="457"/>
      <c r="E16" s="2" t="s">
        <v>7</v>
      </c>
      <c r="F16" s="2" t="s">
        <v>8</v>
      </c>
      <c r="G16" s="457"/>
    </row>
    <row r="17" spans="1:9" s="71" customFormat="1" x14ac:dyDescent="0.25">
      <c r="A17" s="69">
        <v>1</v>
      </c>
      <c r="B17" s="452" t="s">
        <v>4860</v>
      </c>
      <c r="C17" s="453"/>
      <c r="D17" s="453"/>
      <c r="E17" s="453"/>
      <c r="F17" s="454"/>
      <c r="G17" s="70">
        <f>ROUND(SUM(G18:G27),2)</f>
        <v>580863.77</v>
      </c>
      <c r="H17" s="113">
        <f>659843.7-G17</f>
        <v>78979.929999999935</v>
      </c>
      <c r="I17" s="79"/>
    </row>
    <row r="18" spans="1:9" s="16" customFormat="1" ht="60" x14ac:dyDescent="0.25">
      <c r="A18" s="13" t="s">
        <v>2529</v>
      </c>
      <c r="B18" s="94" t="s">
        <v>10</v>
      </c>
      <c r="C18" s="119" t="s">
        <v>12</v>
      </c>
      <c r="D18" s="93">
        <v>3</v>
      </c>
      <c r="E18" s="93">
        <f>H18*0.85</f>
        <v>12063.352999999999</v>
      </c>
      <c r="F18" s="93">
        <f t="shared" ref="F18:F27" si="0">ROUND(E18*(1+$H$9),2)</f>
        <v>15269.79</v>
      </c>
      <c r="G18" s="15">
        <f>ROUND(F18*D18,2)</f>
        <v>45809.37</v>
      </c>
      <c r="H18" s="100" t="s">
        <v>3212</v>
      </c>
      <c r="I18" s="78">
        <f>E18-H18</f>
        <v>-2128.8270000000011</v>
      </c>
    </row>
    <row r="19" spans="1:9" s="16" customFormat="1" ht="27.6" x14ac:dyDescent="0.25">
      <c r="A19" s="13" t="s">
        <v>2530</v>
      </c>
      <c r="B19" s="94" t="s">
        <v>13</v>
      </c>
      <c r="C19" s="119" t="s">
        <v>12</v>
      </c>
      <c r="D19" s="93">
        <v>12</v>
      </c>
      <c r="E19" s="93">
        <f>H19*0.85</f>
        <v>12063.352999999999</v>
      </c>
      <c r="F19" s="93">
        <f t="shared" si="0"/>
        <v>15269.79</v>
      </c>
      <c r="G19" s="15">
        <f t="shared" ref="G19:G27" si="1">ROUND(F19*D19,2)</f>
        <v>183237.48</v>
      </c>
      <c r="H19" s="100" t="s">
        <v>3212</v>
      </c>
      <c r="I19" s="78">
        <f t="shared" ref="I19:I81" si="2">E19-H19</f>
        <v>-2128.8270000000011</v>
      </c>
    </row>
    <row r="20" spans="1:9" s="16" customFormat="1" x14ac:dyDescent="0.25">
      <c r="A20" s="13" t="s">
        <v>2531</v>
      </c>
      <c r="B20" s="94" t="s">
        <v>14</v>
      </c>
      <c r="C20" s="119" t="s">
        <v>16</v>
      </c>
      <c r="D20" s="93">
        <v>1</v>
      </c>
      <c r="E20" s="93">
        <f t="shared" ref="E20" si="3">H20-H20*$H$11</f>
        <v>233.94</v>
      </c>
      <c r="F20" s="93">
        <f t="shared" si="0"/>
        <v>296.12</v>
      </c>
      <c r="G20" s="15">
        <f t="shared" si="1"/>
        <v>296.12</v>
      </c>
      <c r="H20" s="100">
        <v>233.94</v>
      </c>
      <c r="I20" s="78">
        <f t="shared" si="2"/>
        <v>0</v>
      </c>
    </row>
    <row r="21" spans="1:9" s="16" customFormat="1" ht="27.6" x14ac:dyDescent="0.25">
      <c r="A21" s="13" t="s">
        <v>2532</v>
      </c>
      <c r="B21" s="94" t="s">
        <v>17</v>
      </c>
      <c r="C21" s="119" t="s">
        <v>18</v>
      </c>
      <c r="D21" s="93">
        <f>44*10</f>
        <v>440</v>
      </c>
      <c r="E21" s="93">
        <f>H21*0.85</f>
        <v>66.996999999999986</v>
      </c>
      <c r="F21" s="93">
        <f t="shared" si="0"/>
        <v>84.8</v>
      </c>
      <c r="G21" s="15">
        <f t="shared" si="1"/>
        <v>37312</v>
      </c>
      <c r="H21" s="100" t="s">
        <v>2926</v>
      </c>
      <c r="I21" s="78">
        <f t="shared" si="2"/>
        <v>-11.823000000000008</v>
      </c>
    </row>
    <row r="22" spans="1:9" s="16" customFormat="1" ht="27.6" x14ac:dyDescent="0.25">
      <c r="A22" s="13" t="s">
        <v>2533</v>
      </c>
      <c r="B22" s="94" t="s">
        <v>19</v>
      </c>
      <c r="C22" s="119" t="s">
        <v>12</v>
      </c>
      <c r="D22" s="93">
        <v>12</v>
      </c>
      <c r="E22" s="93">
        <f>H22*0.85</f>
        <v>5611.2239999999993</v>
      </c>
      <c r="F22" s="93">
        <f t="shared" si="0"/>
        <v>7102.69</v>
      </c>
      <c r="G22" s="139">
        <f t="shared" si="1"/>
        <v>85232.28</v>
      </c>
      <c r="H22" s="100" t="s">
        <v>3779</v>
      </c>
      <c r="I22" s="78">
        <f t="shared" si="2"/>
        <v>-990.21600000000035</v>
      </c>
    </row>
    <row r="23" spans="1:9" s="16" customFormat="1" ht="30" x14ac:dyDescent="0.25">
      <c r="A23" s="13" t="s">
        <v>2534</v>
      </c>
      <c r="B23" s="94" t="s">
        <v>20</v>
      </c>
      <c r="C23" s="119" t="s">
        <v>12</v>
      </c>
      <c r="D23" s="93">
        <v>12</v>
      </c>
      <c r="E23" s="93">
        <f>H23*0.85</f>
        <v>2397.5355</v>
      </c>
      <c r="F23" s="93">
        <f t="shared" si="0"/>
        <v>3034.8</v>
      </c>
      <c r="G23" s="15">
        <f t="shared" si="1"/>
        <v>36417.599999999999</v>
      </c>
      <c r="H23" s="100" t="s">
        <v>3211</v>
      </c>
      <c r="I23" s="78">
        <f t="shared" si="2"/>
        <v>-423.09450000000015</v>
      </c>
    </row>
    <row r="24" spans="1:9" s="16" customFormat="1" ht="30" x14ac:dyDescent="0.25">
      <c r="A24" s="13" t="s">
        <v>2535</v>
      </c>
      <c r="B24" s="92" t="s">
        <v>3110</v>
      </c>
      <c r="C24" s="136" t="s">
        <v>12</v>
      </c>
      <c r="D24" s="93">
        <v>2</v>
      </c>
      <c r="E24" s="93">
        <f>H24*0.85</f>
        <v>6181.2</v>
      </c>
      <c r="F24" s="93">
        <f t="shared" si="0"/>
        <v>7824.16</v>
      </c>
      <c r="G24" s="15">
        <f t="shared" ref="G24" si="4">ROUND(F24*D24,2)</f>
        <v>15648.32</v>
      </c>
      <c r="H24" s="101">
        <v>7272</v>
      </c>
      <c r="I24" s="78">
        <f t="shared" si="2"/>
        <v>-1090.8000000000002</v>
      </c>
    </row>
    <row r="25" spans="1:9" s="16" customFormat="1" ht="30" x14ac:dyDescent="0.25">
      <c r="A25" s="13" t="s">
        <v>2536</v>
      </c>
      <c r="B25" s="94" t="s">
        <v>21</v>
      </c>
      <c r="C25" s="119" t="s">
        <v>18</v>
      </c>
      <c r="D25" s="93">
        <f>360*12</f>
        <v>4320</v>
      </c>
      <c r="E25" s="93">
        <f t="shared" ref="E25" si="5">H25-H25*$H$11</f>
        <v>19.420000000000002</v>
      </c>
      <c r="F25" s="93">
        <f t="shared" si="0"/>
        <v>24.58</v>
      </c>
      <c r="G25" s="15">
        <f t="shared" si="1"/>
        <v>106185.60000000001</v>
      </c>
      <c r="H25" s="100" t="s">
        <v>1767</v>
      </c>
      <c r="I25" s="78">
        <f t="shared" si="2"/>
        <v>0</v>
      </c>
    </row>
    <row r="26" spans="1:9" s="16" customFormat="1" ht="30" x14ac:dyDescent="0.25">
      <c r="A26" s="13" t="s">
        <v>2833</v>
      </c>
      <c r="B26" s="94" t="s">
        <v>2106</v>
      </c>
      <c r="C26" s="119" t="s">
        <v>12</v>
      </c>
      <c r="D26" s="93">
        <v>12</v>
      </c>
      <c r="E26" s="93">
        <f>H26*0.85</f>
        <v>2889.0225</v>
      </c>
      <c r="F26" s="93">
        <f t="shared" si="0"/>
        <v>3656.92</v>
      </c>
      <c r="G26" s="15">
        <f t="shared" ref="G26" si="6">ROUND(F26*D26,2)</f>
        <v>43883.040000000001</v>
      </c>
      <c r="H26" s="100" t="s">
        <v>3780</v>
      </c>
      <c r="I26" s="78">
        <f t="shared" si="2"/>
        <v>-509.82749999999987</v>
      </c>
    </row>
    <row r="27" spans="1:9" s="16" customFormat="1" x14ac:dyDescent="0.25">
      <c r="A27" s="13" t="s">
        <v>3402</v>
      </c>
      <c r="B27" s="94" t="s">
        <v>22</v>
      </c>
      <c r="C27" s="119" t="s">
        <v>23</v>
      </c>
      <c r="D27" s="93">
        <v>12</v>
      </c>
      <c r="E27" s="93">
        <f t="shared" ref="E27" si="7">H27-H27*$H$11</f>
        <v>1767.13</v>
      </c>
      <c r="F27" s="93">
        <f t="shared" si="0"/>
        <v>2236.83</v>
      </c>
      <c r="G27" s="15">
        <f t="shared" si="1"/>
        <v>26841.96</v>
      </c>
      <c r="H27" s="102">
        <v>1767.13</v>
      </c>
      <c r="I27" s="78">
        <f t="shared" si="2"/>
        <v>0</v>
      </c>
    </row>
    <row r="28" spans="1:9" ht="20.25" customHeight="1" x14ac:dyDescent="0.25">
      <c r="A28" s="10"/>
      <c r="B28" s="94"/>
      <c r="C28" s="119"/>
      <c r="D28" s="93"/>
      <c r="E28" s="93"/>
      <c r="F28" s="93"/>
      <c r="G28" s="12"/>
      <c r="I28" s="78"/>
    </row>
    <row r="29" spans="1:9" s="71" customFormat="1" x14ac:dyDescent="0.25">
      <c r="A29" s="69">
        <v>2</v>
      </c>
      <c r="B29" s="445" t="s">
        <v>4814</v>
      </c>
      <c r="C29" s="445"/>
      <c r="D29" s="445"/>
      <c r="E29" s="445"/>
      <c r="F29" s="445"/>
      <c r="G29" s="70">
        <f>ROUND(SUM(G30:G42),2)</f>
        <v>263465.05</v>
      </c>
      <c r="H29" s="114"/>
      <c r="I29" s="78"/>
    </row>
    <row r="30" spans="1:9" x14ac:dyDescent="0.25">
      <c r="A30" s="21" t="s">
        <v>2539</v>
      </c>
      <c r="B30" s="455" t="s">
        <v>4715</v>
      </c>
      <c r="C30" s="455"/>
      <c r="D30" s="455"/>
      <c r="E30" s="455"/>
      <c r="F30" s="455"/>
      <c r="G30" s="22"/>
      <c r="I30" s="78"/>
    </row>
    <row r="31" spans="1:9" ht="30" x14ac:dyDescent="0.25">
      <c r="A31" s="13" t="s">
        <v>25</v>
      </c>
      <c r="B31" s="94" t="s">
        <v>26</v>
      </c>
      <c r="C31" s="119" t="s">
        <v>27</v>
      </c>
      <c r="D31" s="93">
        <v>3.6</v>
      </c>
      <c r="E31" s="93">
        <f t="shared" ref="E31:E42" si="8">H31-H31*$H$11</f>
        <v>533.63</v>
      </c>
      <c r="F31" s="93">
        <f t="shared" ref="F31:F40" si="9">ROUND(E31*(1+$H$9),2)</f>
        <v>675.47</v>
      </c>
      <c r="G31" s="15">
        <f t="shared" ref="G31" si="10">ROUND(F31*D31,2)</f>
        <v>2431.69</v>
      </c>
      <c r="H31" s="103">
        <v>533.63</v>
      </c>
      <c r="I31" s="78">
        <f t="shared" si="2"/>
        <v>0</v>
      </c>
    </row>
    <row r="32" spans="1:9" ht="45" x14ac:dyDescent="0.25">
      <c r="A32" s="13" t="s">
        <v>28</v>
      </c>
      <c r="B32" s="92" t="s">
        <v>2537</v>
      </c>
      <c r="C32" s="119" t="s">
        <v>16</v>
      </c>
      <c r="D32" s="93">
        <v>1</v>
      </c>
      <c r="E32" s="93">
        <f t="shared" si="8"/>
        <v>2225.8000000000002</v>
      </c>
      <c r="F32" s="93">
        <f t="shared" si="9"/>
        <v>2817.42</v>
      </c>
      <c r="G32" s="15">
        <f t="shared" ref="G32:G34" si="11">ROUND(F32*D32,2)</f>
        <v>2817.42</v>
      </c>
      <c r="H32" s="103" t="s">
        <v>3630</v>
      </c>
      <c r="I32" s="78">
        <f t="shared" si="2"/>
        <v>0</v>
      </c>
    </row>
    <row r="33" spans="1:9" x14ac:dyDescent="0.25">
      <c r="A33" s="13" t="s">
        <v>29</v>
      </c>
      <c r="B33" s="92" t="s">
        <v>2538</v>
      </c>
      <c r="C33" s="119" t="s">
        <v>27</v>
      </c>
      <c r="D33" s="93">
        <v>642.5</v>
      </c>
      <c r="E33" s="93">
        <f>H33*0.85</f>
        <v>67.09899999999999</v>
      </c>
      <c r="F33" s="93">
        <f t="shared" si="9"/>
        <v>84.93</v>
      </c>
      <c r="G33" s="15">
        <f t="shared" si="11"/>
        <v>54567.53</v>
      </c>
      <c r="H33" s="103" t="s">
        <v>3524</v>
      </c>
      <c r="I33" s="78">
        <f t="shared" si="2"/>
        <v>-11.841000000000008</v>
      </c>
    </row>
    <row r="34" spans="1:9" ht="45" x14ac:dyDescent="0.25">
      <c r="A34" s="13" t="s">
        <v>30</v>
      </c>
      <c r="B34" s="94" t="s">
        <v>1326</v>
      </c>
      <c r="C34" s="119" t="s">
        <v>27</v>
      </c>
      <c r="D34" s="93">
        <v>47.63</v>
      </c>
      <c r="E34" s="93">
        <f>H34*0.85</f>
        <v>818.55849999999998</v>
      </c>
      <c r="F34" s="93">
        <f t="shared" si="9"/>
        <v>1036.1300000000001</v>
      </c>
      <c r="G34" s="15">
        <f t="shared" si="11"/>
        <v>49350.87</v>
      </c>
      <c r="H34" s="103" t="s">
        <v>3521</v>
      </c>
      <c r="I34" s="78">
        <f t="shared" si="2"/>
        <v>-144.45150000000001</v>
      </c>
    </row>
    <row r="35" spans="1:9" ht="45" x14ac:dyDescent="0.25">
      <c r="A35" s="13" t="s">
        <v>31</v>
      </c>
      <c r="B35" s="94" t="s">
        <v>1327</v>
      </c>
      <c r="C35" s="119" t="s">
        <v>27</v>
      </c>
      <c r="D35" s="93">
        <v>47.63</v>
      </c>
      <c r="E35" s="93">
        <f>H35*0.85</f>
        <v>458.37099999999998</v>
      </c>
      <c r="F35" s="93">
        <f t="shared" si="9"/>
        <v>580.21</v>
      </c>
      <c r="G35" s="15">
        <f t="shared" ref="G35" si="12">ROUND(F35*D35,2)</f>
        <v>27635.4</v>
      </c>
      <c r="H35" s="103" t="s">
        <v>3520</v>
      </c>
      <c r="I35" s="78">
        <f t="shared" si="2"/>
        <v>-80.88900000000001</v>
      </c>
    </row>
    <row r="36" spans="1:9" ht="45" x14ac:dyDescent="0.25">
      <c r="A36" s="13" t="s">
        <v>32</v>
      </c>
      <c r="B36" s="94" t="s">
        <v>1328</v>
      </c>
      <c r="C36" s="119" t="s">
        <v>27</v>
      </c>
      <c r="D36" s="93">
        <v>17.86</v>
      </c>
      <c r="E36" s="93">
        <f t="shared" ref="E36:E39" si="13">H36*0.85</f>
        <v>910.83449999999993</v>
      </c>
      <c r="F36" s="93">
        <f t="shared" si="9"/>
        <v>1152.93</v>
      </c>
      <c r="G36" s="15">
        <f t="shared" ref="G36" si="14">ROUND(F36*D36,2)</f>
        <v>20591.330000000002</v>
      </c>
      <c r="H36" s="103" t="s">
        <v>3518</v>
      </c>
      <c r="I36" s="78">
        <f t="shared" si="2"/>
        <v>-160.7355</v>
      </c>
    </row>
    <row r="37" spans="1:9" ht="45" x14ac:dyDescent="0.25">
      <c r="A37" s="13" t="s">
        <v>33</v>
      </c>
      <c r="B37" s="94" t="s">
        <v>1329</v>
      </c>
      <c r="C37" s="119" t="s">
        <v>27</v>
      </c>
      <c r="D37" s="93">
        <v>53.58</v>
      </c>
      <c r="E37" s="93">
        <f t="shared" si="13"/>
        <v>720.69799999999998</v>
      </c>
      <c r="F37" s="93">
        <f t="shared" si="9"/>
        <v>912.26</v>
      </c>
      <c r="G37" s="15">
        <f t="shared" ref="G37" si="15">ROUND(F37*D37,2)</f>
        <v>48878.89</v>
      </c>
      <c r="H37" s="103" t="s">
        <v>3519</v>
      </c>
      <c r="I37" s="78">
        <f t="shared" si="2"/>
        <v>-127.18200000000002</v>
      </c>
    </row>
    <row r="38" spans="1:9" ht="45" x14ac:dyDescent="0.25">
      <c r="A38" s="13" t="s">
        <v>34</v>
      </c>
      <c r="B38" s="94" t="s">
        <v>1330</v>
      </c>
      <c r="C38" s="119" t="s">
        <v>27</v>
      </c>
      <c r="D38" s="93">
        <v>18</v>
      </c>
      <c r="E38" s="93">
        <f t="shared" si="13"/>
        <v>212.6105</v>
      </c>
      <c r="F38" s="93">
        <f t="shared" si="9"/>
        <v>269.12</v>
      </c>
      <c r="G38" s="15">
        <f t="shared" ref="G38" si="16">ROUND(F38*D38,2)</f>
        <v>4844.16</v>
      </c>
      <c r="H38" s="103" t="s">
        <v>3522</v>
      </c>
      <c r="I38" s="78">
        <f t="shared" si="2"/>
        <v>-37.519499999999994</v>
      </c>
    </row>
    <row r="39" spans="1:9" ht="60" x14ac:dyDescent="0.25">
      <c r="A39" s="13" t="s">
        <v>35</v>
      </c>
      <c r="B39" s="94" t="s">
        <v>1331</v>
      </c>
      <c r="C39" s="119" t="s">
        <v>27</v>
      </c>
      <c r="D39" s="93">
        <v>10.35</v>
      </c>
      <c r="E39" s="93">
        <f t="shared" si="13"/>
        <v>354.81549999999999</v>
      </c>
      <c r="F39" s="93">
        <f t="shared" si="9"/>
        <v>449.13</v>
      </c>
      <c r="G39" s="15">
        <f t="shared" ref="G39" si="17">ROUND(F39*D39,2)</f>
        <v>4648.5</v>
      </c>
      <c r="H39" s="103" t="s">
        <v>3523</v>
      </c>
      <c r="I39" s="78">
        <f t="shared" si="2"/>
        <v>-62.614500000000021</v>
      </c>
    </row>
    <row r="40" spans="1:9" ht="39.75" customHeight="1" x14ac:dyDescent="0.25">
      <c r="A40" s="13" t="s">
        <v>2938</v>
      </c>
      <c r="B40" s="94" t="s">
        <v>2939</v>
      </c>
      <c r="C40" s="119" t="s">
        <v>27</v>
      </c>
      <c r="D40" s="93">
        <v>1565.45</v>
      </c>
      <c r="E40" s="93">
        <f t="shared" si="8"/>
        <v>11.66</v>
      </c>
      <c r="F40" s="93">
        <f t="shared" si="9"/>
        <v>14.76</v>
      </c>
      <c r="G40" s="15">
        <f t="shared" ref="G40" si="18">ROUND(F40*D40,2)</f>
        <v>23106.04</v>
      </c>
      <c r="H40" s="103" t="s">
        <v>1854</v>
      </c>
      <c r="I40" s="78">
        <f t="shared" si="2"/>
        <v>0</v>
      </c>
    </row>
    <row r="41" spans="1:9" s="20" customFormat="1" x14ac:dyDescent="0.25">
      <c r="A41" s="21" t="s">
        <v>2540</v>
      </c>
      <c r="B41" s="455" t="s">
        <v>4716</v>
      </c>
      <c r="C41" s="455"/>
      <c r="D41" s="455"/>
      <c r="E41" s="455"/>
      <c r="F41" s="455"/>
      <c r="G41" s="22"/>
      <c r="H41" s="104"/>
      <c r="I41" s="78"/>
    </row>
    <row r="42" spans="1:9" s="20" customFormat="1" ht="60" x14ac:dyDescent="0.25">
      <c r="A42" s="13" t="s">
        <v>36</v>
      </c>
      <c r="B42" s="92" t="s">
        <v>2704</v>
      </c>
      <c r="C42" s="119" t="s">
        <v>27</v>
      </c>
      <c r="D42" s="93">
        <v>1565.45</v>
      </c>
      <c r="E42" s="93">
        <f t="shared" si="8"/>
        <v>12.41</v>
      </c>
      <c r="F42" s="93">
        <f>ROUND(E42*(1+$H$9),2)</f>
        <v>15.71</v>
      </c>
      <c r="G42" s="15">
        <f t="shared" ref="G42" si="19">ROUND(F42*D42,2)</f>
        <v>24593.22</v>
      </c>
      <c r="H42" s="104">
        <v>12.41</v>
      </c>
      <c r="I42" s="78">
        <f t="shared" si="2"/>
        <v>0</v>
      </c>
    </row>
    <row r="43" spans="1:9" ht="26.25" customHeight="1" x14ac:dyDescent="0.25">
      <c r="A43" s="13"/>
      <c r="B43" s="94"/>
      <c r="C43" s="119"/>
      <c r="D43" s="93"/>
      <c r="E43" s="93"/>
      <c r="F43" s="93"/>
      <c r="G43" s="15"/>
      <c r="I43" s="78"/>
    </row>
    <row r="44" spans="1:9" s="71" customFormat="1" x14ac:dyDescent="0.25">
      <c r="A44" s="69">
        <v>3</v>
      </c>
      <c r="B44" s="445" t="s">
        <v>37</v>
      </c>
      <c r="C44" s="445"/>
      <c r="D44" s="445"/>
      <c r="E44" s="445"/>
      <c r="F44" s="445"/>
      <c r="G44" s="70">
        <f>ROUND(SUM(G45:G54),2)</f>
        <v>58844.68</v>
      </c>
      <c r="H44" s="114"/>
      <c r="I44" s="78"/>
    </row>
    <row r="45" spans="1:9" x14ac:dyDescent="0.25">
      <c r="A45" s="21" t="s">
        <v>2728</v>
      </c>
      <c r="B45" s="444" t="s">
        <v>4717</v>
      </c>
      <c r="C45" s="444"/>
      <c r="D45" s="444"/>
      <c r="E45" s="444"/>
      <c r="F45" s="444"/>
      <c r="G45" s="22"/>
      <c r="I45" s="78"/>
    </row>
    <row r="46" spans="1:9" ht="60" x14ac:dyDescent="0.25">
      <c r="A46" s="13" t="s">
        <v>38</v>
      </c>
      <c r="B46" s="13" t="s">
        <v>1239</v>
      </c>
      <c r="C46" s="14" t="s">
        <v>27</v>
      </c>
      <c r="D46" s="15">
        <v>1565.45</v>
      </c>
      <c r="E46" s="15">
        <f t="shared" ref="E46:E51" si="20">H46-H46*$H$11</f>
        <v>0.33</v>
      </c>
      <c r="F46" s="15">
        <f t="shared" ref="F46" si="21">ROUND(E46*(1+$H$9),2)</f>
        <v>0.42</v>
      </c>
      <c r="G46" s="15">
        <f t="shared" ref="G46" si="22">ROUND(F46*D46,2)</f>
        <v>657.49</v>
      </c>
      <c r="H46" s="103" t="s">
        <v>2092</v>
      </c>
      <c r="I46" s="78">
        <f t="shared" si="2"/>
        <v>0</v>
      </c>
    </row>
    <row r="47" spans="1:9" x14ac:dyDescent="0.25">
      <c r="A47" s="21" t="s">
        <v>2729</v>
      </c>
      <c r="B47" s="444" t="s">
        <v>4718</v>
      </c>
      <c r="C47" s="444"/>
      <c r="D47" s="444"/>
      <c r="E47" s="444"/>
      <c r="F47" s="444"/>
      <c r="G47" s="22"/>
      <c r="I47" s="78"/>
    </row>
    <row r="48" spans="1:9" ht="45" x14ac:dyDescent="0.25">
      <c r="A48" s="13" t="s">
        <v>39</v>
      </c>
      <c r="B48" s="13" t="s">
        <v>1240</v>
      </c>
      <c r="C48" s="14" t="s">
        <v>40</v>
      </c>
      <c r="D48" s="15">
        <v>1534.41</v>
      </c>
      <c r="E48" s="15">
        <f t="shared" si="20"/>
        <v>3.44</v>
      </c>
      <c r="F48" s="15">
        <f t="shared" ref="F48:F54" si="23">ROUND(E48*(1+$H$9),2)</f>
        <v>4.3499999999999996</v>
      </c>
      <c r="G48" s="15">
        <f t="shared" ref="G48" si="24">ROUND(F48*D48,2)</f>
        <v>6674.68</v>
      </c>
      <c r="H48" s="105">
        <v>3.44</v>
      </c>
      <c r="I48" s="78">
        <f t="shared" si="2"/>
        <v>0</v>
      </c>
    </row>
    <row r="49" spans="1:9" x14ac:dyDescent="0.25">
      <c r="A49" s="21" t="s">
        <v>2730</v>
      </c>
      <c r="B49" s="444" t="s">
        <v>4719</v>
      </c>
      <c r="C49" s="444"/>
      <c r="D49" s="444"/>
      <c r="E49" s="444"/>
      <c r="F49" s="444"/>
      <c r="G49" s="22"/>
      <c r="I49" s="78">
        <f t="shared" si="2"/>
        <v>0</v>
      </c>
    </row>
    <row r="50" spans="1:9" ht="30" x14ac:dyDescent="0.25">
      <c r="A50" s="13" t="s">
        <v>41</v>
      </c>
      <c r="B50" s="13" t="s">
        <v>1332</v>
      </c>
      <c r="C50" s="14" t="s">
        <v>40</v>
      </c>
      <c r="D50" s="15">
        <v>1357.42</v>
      </c>
      <c r="E50" s="15">
        <f t="shared" si="20"/>
        <v>26.29</v>
      </c>
      <c r="F50" s="15">
        <f t="shared" si="23"/>
        <v>33.28</v>
      </c>
      <c r="G50" s="15">
        <f t="shared" ref="G50" si="25">ROUND(F50*D50,2)</f>
        <v>45174.94</v>
      </c>
      <c r="H50" s="103" t="s">
        <v>2857</v>
      </c>
      <c r="I50" s="78">
        <f t="shared" si="2"/>
        <v>0</v>
      </c>
    </row>
    <row r="51" spans="1:9" ht="45" x14ac:dyDescent="0.25">
      <c r="A51" s="13" t="s">
        <v>42</v>
      </c>
      <c r="B51" s="13" t="s">
        <v>1333</v>
      </c>
      <c r="C51" s="14" t="s">
        <v>27</v>
      </c>
      <c r="D51" s="15">
        <v>65.680999999999997</v>
      </c>
      <c r="E51" s="15">
        <f t="shared" si="20"/>
        <v>2.5299999999999998</v>
      </c>
      <c r="F51" s="15">
        <f t="shared" si="23"/>
        <v>3.2</v>
      </c>
      <c r="G51" s="15">
        <f t="shared" ref="G51" si="26">ROUND(F51*D51,2)</f>
        <v>210.18</v>
      </c>
      <c r="H51" s="103" t="s">
        <v>1759</v>
      </c>
      <c r="I51" s="78">
        <f t="shared" si="2"/>
        <v>0</v>
      </c>
    </row>
    <row r="52" spans="1:9" x14ac:dyDescent="0.25">
      <c r="A52" s="21" t="s">
        <v>2727</v>
      </c>
      <c r="B52" s="444" t="s">
        <v>4720</v>
      </c>
      <c r="C52" s="444"/>
      <c r="D52" s="444"/>
      <c r="E52" s="444"/>
      <c r="F52" s="444"/>
      <c r="G52" s="22"/>
      <c r="I52" s="78">
        <f t="shared" si="2"/>
        <v>0</v>
      </c>
    </row>
    <row r="53" spans="1:9" ht="60" x14ac:dyDescent="0.25">
      <c r="A53" s="13" t="s">
        <v>43</v>
      </c>
      <c r="B53" s="13" t="s">
        <v>1241</v>
      </c>
      <c r="C53" s="14" t="s">
        <v>40</v>
      </c>
      <c r="D53" s="15">
        <v>176.99</v>
      </c>
      <c r="E53" s="15">
        <f t="shared" ref="E53:E54" si="27">H53-H53*$H$11</f>
        <v>26.12</v>
      </c>
      <c r="F53" s="15">
        <f t="shared" si="23"/>
        <v>33.06</v>
      </c>
      <c r="G53" s="15">
        <f t="shared" ref="G53:G54" si="28">ROUND(F53*D53,2)</f>
        <v>5851.29</v>
      </c>
      <c r="H53" s="105">
        <v>26.12</v>
      </c>
      <c r="I53" s="78">
        <f t="shared" si="2"/>
        <v>0</v>
      </c>
    </row>
    <row r="54" spans="1:9" ht="45" x14ac:dyDescent="0.25">
      <c r="A54" s="13" t="s">
        <v>44</v>
      </c>
      <c r="B54" s="13" t="s">
        <v>1242</v>
      </c>
      <c r="C54" s="14" t="s">
        <v>40</v>
      </c>
      <c r="D54" s="15">
        <v>176.99</v>
      </c>
      <c r="E54" s="15">
        <f t="shared" si="27"/>
        <v>1.23</v>
      </c>
      <c r="F54" s="15">
        <f t="shared" si="23"/>
        <v>1.56</v>
      </c>
      <c r="G54" s="15">
        <f t="shared" si="28"/>
        <v>276.10000000000002</v>
      </c>
      <c r="H54" s="105">
        <v>1.23</v>
      </c>
      <c r="I54" s="78">
        <f t="shared" si="2"/>
        <v>0</v>
      </c>
    </row>
    <row r="55" spans="1:9" ht="24.75" customHeight="1" x14ac:dyDescent="0.25">
      <c r="A55" s="13"/>
      <c r="B55" s="13"/>
      <c r="C55" s="14"/>
      <c r="D55" s="15"/>
      <c r="E55" s="15"/>
      <c r="F55" s="15"/>
      <c r="G55" s="15"/>
      <c r="I55" s="78"/>
    </row>
    <row r="56" spans="1:9" s="71" customFormat="1" x14ac:dyDescent="0.25">
      <c r="A56" s="69">
        <v>4</v>
      </c>
      <c r="B56" s="445" t="s">
        <v>45</v>
      </c>
      <c r="C56" s="445"/>
      <c r="D56" s="445"/>
      <c r="E56" s="445"/>
      <c r="F56" s="445"/>
      <c r="G56" s="70">
        <f>ROUND(SUM(G57:G81),2)</f>
        <v>475222.94</v>
      </c>
      <c r="H56" s="114"/>
      <c r="I56" s="78"/>
    </row>
    <row r="57" spans="1:9" x14ac:dyDescent="0.25">
      <c r="A57" s="21" t="s">
        <v>2541</v>
      </c>
      <c r="B57" s="444" t="s">
        <v>4721</v>
      </c>
      <c r="C57" s="444"/>
      <c r="D57" s="444"/>
      <c r="E57" s="444"/>
      <c r="F57" s="444"/>
      <c r="G57" s="22"/>
      <c r="I57" s="78"/>
    </row>
    <row r="58" spans="1:9" ht="45" x14ac:dyDescent="0.25">
      <c r="A58" s="13" t="s">
        <v>46</v>
      </c>
      <c r="B58" s="13" t="s">
        <v>1334</v>
      </c>
      <c r="C58" s="14" t="s">
        <v>27</v>
      </c>
      <c r="D58" s="15">
        <v>311.75</v>
      </c>
      <c r="E58" s="15">
        <f t="shared" ref="E58:E81" si="29">H58-H58*$H$11</f>
        <v>4.71</v>
      </c>
      <c r="F58" s="15">
        <f t="shared" ref="F58:F81" si="30">ROUND(E58*(1+$H$9),2)</f>
        <v>5.96</v>
      </c>
      <c r="G58" s="15">
        <f t="shared" ref="G58" si="31">ROUND(F58*D58,2)</f>
        <v>1858.03</v>
      </c>
      <c r="H58" s="105">
        <v>4.71</v>
      </c>
      <c r="I58" s="78">
        <f t="shared" si="2"/>
        <v>0</v>
      </c>
    </row>
    <row r="59" spans="1:9" s="20" customFormat="1" ht="45" x14ac:dyDescent="0.25">
      <c r="A59" s="13" t="s">
        <v>47</v>
      </c>
      <c r="B59" s="13" t="s">
        <v>1243</v>
      </c>
      <c r="C59" s="14" t="s">
        <v>40</v>
      </c>
      <c r="D59" s="15">
        <v>15.59</v>
      </c>
      <c r="E59" s="15">
        <f t="shared" si="29"/>
        <v>746.76</v>
      </c>
      <c r="F59" s="15">
        <f t="shared" si="30"/>
        <v>945.25</v>
      </c>
      <c r="G59" s="15">
        <f t="shared" ref="G59:G68" si="32">ROUND(F59*D59,2)</f>
        <v>14736.45</v>
      </c>
      <c r="H59" s="106">
        <v>746.76</v>
      </c>
      <c r="I59" s="78">
        <f t="shared" si="2"/>
        <v>0</v>
      </c>
    </row>
    <row r="60" spans="1:9" s="20" customFormat="1" ht="30" x14ac:dyDescent="0.25">
      <c r="A60" s="13" t="s">
        <v>48</v>
      </c>
      <c r="B60" s="13" t="s">
        <v>49</v>
      </c>
      <c r="C60" s="14" t="s">
        <v>27</v>
      </c>
      <c r="D60" s="15">
        <v>403.2</v>
      </c>
      <c r="E60" s="15">
        <f t="shared" si="29"/>
        <v>102.82000000000001</v>
      </c>
      <c r="F60" s="15">
        <f t="shared" si="30"/>
        <v>130.15</v>
      </c>
      <c r="G60" s="15">
        <f t="shared" si="32"/>
        <v>52476.480000000003</v>
      </c>
      <c r="H60" s="106">
        <v>102.82000000000001</v>
      </c>
      <c r="I60" s="78">
        <f t="shared" si="2"/>
        <v>0</v>
      </c>
    </row>
    <row r="61" spans="1:9" s="20" customFormat="1" ht="45" x14ac:dyDescent="0.25">
      <c r="A61" s="13" t="s">
        <v>51</v>
      </c>
      <c r="B61" s="13" t="s">
        <v>3356</v>
      </c>
      <c r="C61" s="14" t="s">
        <v>52</v>
      </c>
      <c r="D61" s="15">
        <v>64</v>
      </c>
      <c r="E61" s="15">
        <f t="shared" si="29"/>
        <v>16.03</v>
      </c>
      <c r="F61" s="15">
        <f t="shared" ref="F61" si="33">ROUND(E61*(1+$H$9),2)</f>
        <v>20.29</v>
      </c>
      <c r="G61" s="15">
        <f t="shared" ref="G61" si="34">ROUND(F61*D61,2)</f>
        <v>1298.56</v>
      </c>
      <c r="H61" s="104" t="s">
        <v>1744</v>
      </c>
      <c r="I61" s="78">
        <f t="shared" si="2"/>
        <v>0</v>
      </c>
    </row>
    <row r="62" spans="1:9" s="20" customFormat="1" ht="45" x14ac:dyDescent="0.25">
      <c r="A62" s="13" t="s">
        <v>53</v>
      </c>
      <c r="B62" s="13" t="s">
        <v>1336</v>
      </c>
      <c r="C62" s="14" t="s">
        <v>52</v>
      </c>
      <c r="D62" s="15">
        <v>6</v>
      </c>
      <c r="E62" s="15">
        <f t="shared" si="29"/>
        <v>15.17</v>
      </c>
      <c r="F62" s="15">
        <f t="shared" si="30"/>
        <v>19.2</v>
      </c>
      <c r="G62" s="15">
        <f t="shared" si="32"/>
        <v>115.2</v>
      </c>
      <c r="H62" s="104" t="s">
        <v>3464</v>
      </c>
      <c r="I62" s="78">
        <f t="shared" si="2"/>
        <v>0</v>
      </c>
    </row>
    <row r="63" spans="1:9" s="20" customFormat="1" ht="45" x14ac:dyDescent="0.25">
      <c r="A63" s="13" t="s">
        <v>3353</v>
      </c>
      <c r="B63" s="13" t="s">
        <v>3357</v>
      </c>
      <c r="C63" s="14" t="s">
        <v>52</v>
      </c>
      <c r="D63" s="15">
        <f>1590+145.93</f>
        <v>1735.93</v>
      </c>
      <c r="E63" s="15">
        <f t="shared" si="29"/>
        <v>13.64</v>
      </c>
      <c r="F63" s="15">
        <f t="shared" ref="F63" si="35">ROUND(E63*(1+$H$9),2)</f>
        <v>17.27</v>
      </c>
      <c r="G63" s="15">
        <f t="shared" ref="G63" si="36">ROUND(F63*D63,2)</f>
        <v>29979.51</v>
      </c>
      <c r="H63" s="104" t="s">
        <v>1858</v>
      </c>
      <c r="I63" s="78">
        <f t="shared" si="2"/>
        <v>0</v>
      </c>
    </row>
    <row r="64" spans="1:9" s="20" customFormat="1" ht="45" x14ac:dyDescent="0.25">
      <c r="A64" s="13" t="s">
        <v>54</v>
      </c>
      <c r="B64" s="13" t="s">
        <v>1337</v>
      </c>
      <c r="C64" s="14" t="s">
        <v>52</v>
      </c>
      <c r="D64" s="15">
        <f>1221.93-145.93</f>
        <v>1076</v>
      </c>
      <c r="E64" s="15">
        <f t="shared" si="29"/>
        <v>11.55</v>
      </c>
      <c r="F64" s="15">
        <f t="shared" si="30"/>
        <v>14.62</v>
      </c>
      <c r="G64" s="15">
        <f t="shared" si="32"/>
        <v>15731.12</v>
      </c>
      <c r="H64" s="104" t="s">
        <v>1726</v>
      </c>
      <c r="I64" s="78">
        <f t="shared" si="2"/>
        <v>0</v>
      </c>
    </row>
    <row r="65" spans="1:9" s="20" customFormat="1" ht="45" x14ac:dyDescent="0.25">
      <c r="A65" s="13" t="s">
        <v>55</v>
      </c>
      <c r="B65" s="13" t="s">
        <v>3358</v>
      </c>
      <c r="C65" s="14" t="s">
        <v>52</v>
      </c>
      <c r="D65" s="15">
        <v>50</v>
      </c>
      <c r="E65" s="15">
        <f t="shared" si="29"/>
        <v>11.01</v>
      </c>
      <c r="F65" s="15">
        <f t="shared" ref="F65" si="37">ROUND(E65*(1+$H$9),2)</f>
        <v>13.94</v>
      </c>
      <c r="G65" s="15">
        <f t="shared" ref="G65" si="38">ROUND(F65*D65,2)</f>
        <v>697</v>
      </c>
      <c r="H65" s="104" t="s">
        <v>1766</v>
      </c>
      <c r="I65" s="78">
        <f t="shared" si="2"/>
        <v>0</v>
      </c>
    </row>
    <row r="66" spans="1:9" s="20" customFormat="1" ht="45" x14ac:dyDescent="0.25">
      <c r="A66" s="13" t="s">
        <v>56</v>
      </c>
      <c r="B66" s="13" t="s">
        <v>1338</v>
      </c>
      <c r="C66" s="14" t="s">
        <v>52</v>
      </c>
      <c r="D66" s="15">
        <v>54</v>
      </c>
      <c r="E66" s="15">
        <f t="shared" si="29"/>
        <v>12.33</v>
      </c>
      <c r="F66" s="15">
        <f t="shared" si="30"/>
        <v>15.61</v>
      </c>
      <c r="G66" s="15">
        <f t="shared" si="32"/>
        <v>842.94</v>
      </c>
      <c r="H66" s="104" t="s">
        <v>1705</v>
      </c>
      <c r="I66" s="78">
        <f t="shared" si="2"/>
        <v>0</v>
      </c>
    </row>
    <row r="67" spans="1:9" ht="45" x14ac:dyDescent="0.25">
      <c r="A67" s="13" t="s">
        <v>3354</v>
      </c>
      <c r="B67" s="13" t="s">
        <v>1339</v>
      </c>
      <c r="C67" s="14" t="s">
        <v>40</v>
      </c>
      <c r="D67" s="15">
        <v>119</v>
      </c>
      <c r="E67" s="15">
        <f t="shared" si="29"/>
        <v>561.41</v>
      </c>
      <c r="F67" s="15">
        <f t="shared" si="30"/>
        <v>710.63</v>
      </c>
      <c r="G67" s="15">
        <f t="shared" si="32"/>
        <v>84564.97</v>
      </c>
      <c r="H67" s="103" t="s">
        <v>3586</v>
      </c>
      <c r="I67" s="78">
        <f t="shared" si="2"/>
        <v>0</v>
      </c>
    </row>
    <row r="68" spans="1:9" ht="30" x14ac:dyDescent="0.25">
      <c r="A68" s="13" t="s">
        <v>3355</v>
      </c>
      <c r="B68" s="13" t="s">
        <v>57</v>
      </c>
      <c r="C68" s="14" t="s">
        <v>40</v>
      </c>
      <c r="D68" s="15">
        <v>119</v>
      </c>
      <c r="E68" s="15">
        <f t="shared" si="29"/>
        <v>104.72</v>
      </c>
      <c r="F68" s="15">
        <f t="shared" si="30"/>
        <v>132.55000000000001</v>
      </c>
      <c r="G68" s="15">
        <f t="shared" si="32"/>
        <v>15773.45</v>
      </c>
      <c r="H68" s="105">
        <v>104.72</v>
      </c>
      <c r="I68" s="78">
        <f t="shared" si="2"/>
        <v>0</v>
      </c>
    </row>
    <row r="69" spans="1:9" x14ac:dyDescent="0.25">
      <c r="A69" s="21" t="s">
        <v>2542</v>
      </c>
      <c r="B69" s="444" t="s">
        <v>4722</v>
      </c>
      <c r="C69" s="444"/>
      <c r="D69" s="444"/>
      <c r="E69" s="444"/>
      <c r="F69" s="444"/>
      <c r="G69" s="22"/>
      <c r="I69" s="78"/>
    </row>
    <row r="70" spans="1:9" ht="45" x14ac:dyDescent="0.25">
      <c r="A70" s="13" t="s">
        <v>58</v>
      </c>
      <c r="B70" s="13" t="s">
        <v>1334</v>
      </c>
      <c r="C70" s="14" t="s">
        <v>27</v>
      </c>
      <c r="D70" s="15">
        <v>63.61</v>
      </c>
      <c r="E70" s="15">
        <f t="shared" si="29"/>
        <v>4.71</v>
      </c>
      <c r="F70" s="15">
        <f t="shared" si="30"/>
        <v>5.96</v>
      </c>
      <c r="G70" s="15">
        <f t="shared" ref="G70" si="39">ROUND(F70*D70,2)</f>
        <v>379.12</v>
      </c>
      <c r="H70" s="105">
        <v>4.71</v>
      </c>
      <c r="I70" s="78">
        <f t="shared" si="2"/>
        <v>0</v>
      </c>
    </row>
    <row r="71" spans="1:9" ht="60" x14ac:dyDescent="0.25">
      <c r="A71" s="13" t="s">
        <v>59</v>
      </c>
      <c r="B71" s="13" t="s">
        <v>1244</v>
      </c>
      <c r="C71" s="14" t="s">
        <v>40</v>
      </c>
      <c r="D71" s="15">
        <v>3.18</v>
      </c>
      <c r="E71" s="15">
        <f t="shared" si="29"/>
        <v>746.76</v>
      </c>
      <c r="F71" s="15">
        <f t="shared" si="30"/>
        <v>945.25</v>
      </c>
      <c r="G71" s="15">
        <f t="shared" ref="G71:G81" si="40">ROUND(F71*D71,2)</f>
        <v>3005.9</v>
      </c>
      <c r="H71" s="105">
        <v>746.76</v>
      </c>
      <c r="I71" s="78">
        <f t="shared" si="2"/>
        <v>0</v>
      </c>
    </row>
    <row r="72" spans="1:9" ht="30" x14ac:dyDescent="0.25">
      <c r="A72" s="13" t="s">
        <v>60</v>
      </c>
      <c r="B72" s="13" t="s">
        <v>49</v>
      </c>
      <c r="C72" s="14" t="s">
        <v>27</v>
      </c>
      <c r="D72" s="15">
        <v>936.19</v>
      </c>
      <c r="E72" s="15">
        <f t="shared" si="29"/>
        <v>102.82000000000001</v>
      </c>
      <c r="F72" s="15">
        <f t="shared" si="30"/>
        <v>130.15</v>
      </c>
      <c r="G72" s="15">
        <f t="shared" si="40"/>
        <v>121845.13</v>
      </c>
      <c r="H72" s="105">
        <v>102.82000000000001</v>
      </c>
      <c r="I72" s="78">
        <f t="shared" si="2"/>
        <v>0</v>
      </c>
    </row>
    <row r="73" spans="1:9" ht="45" x14ac:dyDescent="0.25">
      <c r="A73" s="13" t="s">
        <v>61</v>
      </c>
      <c r="B73" s="13" t="s">
        <v>1340</v>
      </c>
      <c r="C73" s="14" t="s">
        <v>52</v>
      </c>
      <c r="D73" s="15">
        <v>738</v>
      </c>
      <c r="E73" s="15">
        <f t="shared" si="29"/>
        <v>16.809999999999999</v>
      </c>
      <c r="F73" s="15">
        <f t="shared" si="30"/>
        <v>21.28</v>
      </c>
      <c r="G73" s="15">
        <f t="shared" si="40"/>
        <v>15704.64</v>
      </c>
      <c r="H73" s="103" t="s">
        <v>3568</v>
      </c>
      <c r="I73" s="78">
        <f t="shared" si="2"/>
        <v>0</v>
      </c>
    </row>
    <row r="74" spans="1:9" ht="45" x14ac:dyDescent="0.25">
      <c r="A74" s="13" t="s">
        <v>62</v>
      </c>
      <c r="B74" s="13" t="s">
        <v>1335</v>
      </c>
      <c r="C74" s="14" t="s">
        <v>52</v>
      </c>
      <c r="D74" s="15">
        <v>823</v>
      </c>
      <c r="E74" s="15">
        <f t="shared" si="29"/>
        <v>16.03</v>
      </c>
      <c r="F74" s="15">
        <f t="shared" si="30"/>
        <v>20.29</v>
      </c>
      <c r="G74" s="15">
        <f t="shared" si="40"/>
        <v>16698.669999999998</v>
      </c>
      <c r="H74" s="103" t="s">
        <v>1744</v>
      </c>
      <c r="I74" s="78">
        <f t="shared" si="2"/>
        <v>0</v>
      </c>
    </row>
    <row r="75" spans="1:9" ht="45" x14ac:dyDescent="0.25">
      <c r="A75" s="13" t="s">
        <v>63</v>
      </c>
      <c r="B75" s="13" t="s">
        <v>1336</v>
      </c>
      <c r="C75" s="14" t="s">
        <v>52</v>
      </c>
      <c r="D75" s="15">
        <v>76</v>
      </c>
      <c r="E75" s="15">
        <f t="shared" si="29"/>
        <v>15.17</v>
      </c>
      <c r="F75" s="15">
        <f t="shared" si="30"/>
        <v>19.2</v>
      </c>
      <c r="G75" s="15">
        <f t="shared" si="40"/>
        <v>1459.2</v>
      </c>
      <c r="H75" s="103" t="s">
        <v>3464</v>
      </c>
      <c r="I75" s="78">
        <f t="shared" si="2"/>
        <v>0</v>
      </c>
    </row>
    <row r="76" spans="1:9" ht="45" x14ac:dyDescent="0.25">
      <c r="A76" s="13" t="s">
        <v>64</v>
      </c>
      <c r="B76" s="13" t="s">
        <v>1341</v>
      </c>
      <c r="C76" s="14" t="s">
        <v>52</v>
      </c>
      <c r="D76" s="15">
        <v>974</v>
      </c>
      <c r="E76" s="15">
        <f t="shared" si="29"/>
        <v>13.64</v>
      </c>
      <c r="F76" s="15">
        <f t="shared" si="30"/>
        <v>17.27</v>
      </c>
      <c r="G76" s="15">
        <f t="shared" si="40"/>
        <v>16820.98</v>
      </c>
      <c r="H76" s="103" t="s">
        <v>1858</v>
      </c>
      <c r="I76" s="78">
        <f t="shared" si="2"/>
        <v>0</v>
      </c>
    </row>
    <row r="77" spans="1:9" ht="45" x14ac:dyDescent="0.25">
      <c r="A77" s="13" t="s">
        <v>65</v>
      </c>
      <c r="B77" s="13" t="s">
        <v>1337</v>
      </c>
      <c r="C77" s="14" t="s">
        <v>52</v>
      </c>
      <c r="D77" s="15">
        <v>137</v>
      </c>
      <c r="E77" s="15">
        <f t="shared" si="29"/>
        <v>11.55</v>
      </c>
      <c r="F77" s="15">
        <f t="shared" si="30"/>
        <v>14.62</v>
      </c>
      <c r="G77" s="15">
        <f t="shared" si="40"/>
        <v>2002.94</v>
      </c>
      <c r="H77" s="103" t="s">
        <v>1726</v>
      </c>
      <c r="I77" s="78">
        <f t="shared" si="2"/>
        <v>0</v>
      </c>
    </row>
    <row r="78" spans="1:9" ht="45" x14ac:dyDescent="0.25">
      <c r="A78" s="13" t="s">
        <v>3359</v>
      </c>
      <c r="B78" s="13" t="s">
        <v>3358</v>
      </c>
      <c r="C78" s="14" t="s">
        <v>52</v>
      </c>
      <c r="D78" s="15">
        <v>74</v>
      </c>
      <c r="E78" s="15">
        <f t="shared" si="29"/>
        <v>11.01</v>
      </c>
      <c r="F78" s="15">
        <f t="shared" ref="F78:F79" si="41">ROUND(E78*(1+$H$9),2)</f>
        <v>13.94</v>
      </c>
      <c r="G78" s="15">
        <f t="shared" ref="G78:G79" si="42">ROUND(F78*D78,2)</f>
        <v>1031.56</v>
      </c>
      <c r="H78" s="103" t="s">
        <v>1766</v>
      </c>
      <c r="I78" s="78">
        <f t="shared" si="2"/>
        <v>0</v>
      </c>
    </row>
    <row r="79" spans="1:9" ht="45" x14ac:dyDescent="0.25">
      <c r="A79" s="13" t="s">
        <v>3360</v>
      </c>
      <c r="B79" s="13" t="s">
        <v>1338</v>
      </c>
      <c r="C79" s="14" t="s">
        <v>52</v>
      </c>
      <c r="D79" s="15">
        <v>1429</v>
      </c>
      <c r="E79" s="15">
        <f t="shared" si="29"/>
        <v>12.33</v>
      </c>
      <c r="F79" s="15">
        <f t="shared" si="41"/>
        <v>15.61</v>
      </c>
      <c r="G79" s="15">
        <f t="shared" si="42"/>
        <v>22306.69</v>
      </c>
      <c r="H79" s="103" t="s">
        <v>1705</v>
      </c>
      <c r="I79" s="78">
        <f t="shared" si="2"/>
        <v>0</v>
      </c>
    </row>
    <row r="80" spans="1:9" ht="45" x14ac:dyDescent="0.25">
      <c r="A80" s="13" t="s">
        <v>66</v>
      </c>
      <c r="B80" s="13" t="s">
        <v>1339</v>
      </c>
      <c r="C80" s="14" t="s">
        <v>40</v>
      </c>
      <c r="D80" s="15">
        <v>66.290000000000006</v>
      </c>
      <c r="E80" s="15">
        <f t="shared" si="29"/>
        <v>561.41</v>
      </c>
      <c r="F80" s="15">
        <f t="shared" si="30"/>
        <v>710.63</v>
      </c>
      <c r="G80" s="15">
        <f t="shared" si="40"/>
        <v>47107.66</v>
      </c>
      <c r="H80" s="103" t="s">
        <v>3586</v>
      </c>
      <c r="I80" s="78">
        <f t="shared" si="2"/>
        <v>0</v>
      </c>
    </row>
    <row r="81" spans="1:9" ht="30" x14ac:dyDescent="0.25">
      <c r="A81" s="13" t="s">
        <v>67</v>
      </c>
      <c r="B81" s="13" t="s">
        <v>57</v>
      </c>
      <c r="C81" s="14" t="s">
        <v>40</v>
      </c>
      <c r="D81" s="15">
        <v>66.290000000000006</v>
      </c>
      <c r="E81" s="15">
        <f t="shared" si="29"/>
        <v>104.72</v>
      </c>
      <c r="F81" s="15">
        <f t="shared" si="30"/>
        <v>132.55000000000001</v>
      </c>
      <c r="G81" s="15">
        <f t="shared" si="40"/>
        <v>8786.74</v>
      </c>
      <c r="H81" s="105">
        <v>104.72</v>
      </c>
      <c r="I81" s="78">
        <f t="shared" si="2"/>
        <v>0</v>
      </c>
    </row>
    <row r="82" spans="1:9" ht="24" customHeight="1" x14ac:dyDescent="0.25">
      <c r="A82" s="13"/>
      <c r="B82" s="13"/>
      <c r="C82" s="14"/>
      <c r="D82" s="15"/>
      <c r="E82" s="15"/>
      <c r="F82" s="15"/>
      <c r="G82" s="15"/>
      <c r="I82" s="78"/>
    </row>
    <row r="83" spans="1:9" s="71" customFormat="1" x14ac:dyDescent="0.25">
      <c r="A83" s="69">
        <v>5</v>
      </c>
      <c r="B83" s="445" t="s">
        <v>68</v>
      </c>
      <c r="C83" s="445"/>
      <c r="D83" s="445"/>
      <c r="E83" s="445"/>
      <c r="F83" s="445"/>
      <c r="G83" s="70">
        <f>ROUND(SUM(G84:G98),2)</f>
        <v>666563.88</v>
      </c>
      <c r="H83" s="114"/>
      <c r="I83" s="78"/>
    </row>
    <row r="84" spans="1:9" ht="75" x14ac:dyDescent="0.25">
      <c r="A84" s="13" t="s">
        <v>2543</v>
      </c>
      <c r="B84" s="13" t="s">
        <v>3366</v>
      </c>
      <c r="C84" s="14" t="s">
        <v>27</v>
      </c>
      <c r="D84" s="15">
        <v>2357.8200000000002</v>
      </c>
      <c r="E84" s="15">
        <f t="shared" ref="E84:E98" si="43">H84-H84*$H$11</f>
        <v>77.72</v>
      </c>
      <c r="F84" s="15">
        <f t="shared" ref="F84:F85" si="44">ROUND(E84*(1+$H$9),2)</f>
        <v>98.38</v>
      </c>
      <c r="G84" s="15">
        <f t="shared" ref="G84:G86" si="45">ROUND(F84*D84,2)</f>
        <v>231962.33</v>
      </c>
      <c r="H84" s="103" t="s">
        <v>3756</v>
      </c>
      <c r="I84" s="78">
        <f t="shared" ref="I84:I146" si="46">E84-H84</f>
        <v>0</v>
      </c>
    </row>
    <row r="85" spans="1:9" ht="30" x14ac:dyDescent="0.25">
      <c r="A85" s="13" t="s">
        <v>2544</v>
      </c>
      <c r="B85" s="13" t="s">
        <v>1342</v>
      </c>
      <c r="C85" s="14" t="s">
        <v>69</v>
      </c>
      <c r="D85" s="15">
        <v>1221.93</v>
      </c>
      <c r="E85" s="15">
        <f t="shared" si="43"/>
        <v>23.52</v>
      </c>
      <c r="F85" s="15">
        <f t="shared" si="44"/>
        <v>29.77</v>
      </c>
      <c r="G85" s="15">
        <f t="shared" si="45"/>
        <v>36376.86</v>
      </c>
      <c r="H85" s="103" t="s">
        <v>1656</v>
      </c>
      <c r="I85" s="78">
        <f t="shared" si="46"/>
        <v>0</v>
      </c>
    </row>
    <row r="86" spans="1:9" ht="75" x14ac:dyDescent="0.25">
      <c r="A86" s="13" t="s">
        <v>2545</v>
      </c>
      <c r="B86" s="13" t="s">
        <v>1245</v>
      </c>
      <c r="C86" s="14" t="s">
        <v>27</v>
      </c>
      <c r="D86" s="15">
        <v>213.69</v>
      </c>
      <c r="E86" s="15">
        <f t="shared" si="43"/>
        <v>141.38</v>
      </c>
      <c r="F86" s="15">
        <f t="shared" ref="F86:F94" si="47">ROUND(E86*(1+$H$9),2)</f>
        <v>178.96</v>
      </c>
      <c r="G86" s="15">
        <f t="shared" si="45"/>
        <v>38241.96</v>
      </c>
      <c r="H86" s="103" t="s">
        <v>3494</v>
      </c>
      <c r="I86" s="78">
        <f t="shared" si="46"/>
        <v>0</v>
      </c>
    </row>
    <row r="87" spans="1:9" ht="75" x14ac:dyDescent="0.25">
      <c r="A87" s="13" t="s">
        <v>2546</v>
      </c>
      <c r="B87" s="23" t="s">
        <v>2737</v>
      </c>
      <c r="C87" s="14" t="s">
        <v>27</v>
      </c>
      <c r="D87" s="15">
        <v>556.75</v>
      </c>
      <c r="E87" s="15">
        <f t="shared" si="43"/>
        <v>113.63</v>
      </c>
      <c r="F87" s="15">
        <f t="shared" si="47"/>
        <v>143.83000000000001</v>
      </c>
      <c r="G87" s="15">
        <f t="shared" ref="G87:G94" si="48">ROUND(F87*D87,2)</f>
        <v>80077.350000000006</v>
      </c>
      <c r="H87" s="103" t="s">
        <v>3757</v>
      </c>
      <c r="I87" s="78">
        <f t="shared" si="46"/>
        <v>0</v>
      </c>
    </row>
    <row r="88" spans="1:9" ht="30" x14ac:dyDescent="0.25">
      <c r="A88" s="13" t="s">
        <v>2547</v>
      </c>
      <c r="B88" s="13" t="s">
        <v>1343</v>
      </c>
      <c r="C88" s="14" t="s">
        <v>69</v>
      </c>
      <c r="D88" s="15">
        <v>56.4</v>
      </c>
      <c r="E88" s="15">
        <f t="shared" si="43"/>
        <v>66.05</v>
      </c>
      <c r="F88" s="15">
        <f t="shared" si="47"/>
        <v>83.61</v>
      </c>
      <c r="G88" s="15">
        <f t="shared" si="48"/>
        <v>4715.6000000000004</v>
      </c>
      <c r="H88" s="103" t="s">
        <v>3593</v>
      </c>
      <c r="I88" s="78">
        <f t="shared" si="46"/>
        <v>0</v>
      </c>
    </row>
    <row r="89" spans="1:9" ht="30" x14ac:dyDescent="0.25">
      <c r="A89" s="13" t="s">
        <v>2548</v>
      </c>
      <c r="B89" s="13" t="s">
        <v>1344</v>
      </c>
      <c r="C89" s="14" t="s">
        <v>69</v>
      </c>
      <c r="D89" s="15">
        <v>51.2</v>
      </c>
      <c r="E89" s="15">
        <f t="shared" si="43"/>
        <v>78.989999999999995</v>
      </c>
      <c r="F89" s="15">
        <f t="shared" si="47"/>
        <v>99.99</v>
      </c>
      <c r="G89" s="15">
        <f t="shared" si="48"/>
        <v>5119.49</v>
      </c>
      <c r="H89" s="103" t="s">
        <v>3594</v>
      </c>
      <c r="I89" s="78">
        <f t="shared" si="46"/>
        <v>0</v>
      </c>
    </row>
    <row r="90" spans="1:9" ht="30" x14ac:dyDescent="0.25">
      <c r="A90" s="13" t="s">
        <v>2549</v>
      </c>
      <c r="B90" s="13" t="s">
        <v>1345</v>
      </c>
      <c r="C90" s="14" t="s">
        <v>69</v>
      </c>
      <c r="D90" s="15">
        <v>95.24</v>
      </c>
      <c r="E90" s="15">
        <f t="shared" si="43"/>
        <v>67.52</v>
      </c>
      <c r="F90" s="15">
        <f t="shared" si="47"/>
        <v>85.47</v>
      </c>
      <c r="G90" s="15">
        <f t="shared" si="48"/>
        <v>8140.16</v>
      </c>
      <c r="H90" s="103" t="s">
        <v>3500</v>
      </c>
      <c r="I90" s="78">
        <f t="shared" si="46"/>
        <v>0</v>
      </c>
    </row>
    <row r="91" spans="1:9" ht="45" x14ac:dyDescent="0.25">
      <c r="A91" s="13" t="s">
        <v>2550</v>
      </c>
      <c r="B91" s="13" t="s">
        <v>1346</v>
      </c>
      <c r="C91" s="14" t="s">
        <v>69</v>
      </c>
      <c r="D91" s="15">
        <v>89.9</v>
      </c>
      <c r="E91" s="15">
        <f t="shared" si="43"/>
        <v>63.93</v>
      </c>
      <c r="F91" s="15">
        <f t="shared" si="47"/>
        <v>80.92</v>
      </c>
      <c r="G91" s="15">
        <f t="shared" si="48"/>
        <v>7274.71</v>
      </c>
      <c r="H91" s="103" t="s">
        <v>2861</v>
      </c>
      <c r="I91" s="78">
        <f t="shared" si="46"/>
        <v>0</v>
      </c>
    </row>
    <row r="92" spans="1:9" ht="30" x14ac:dyDescent="0.25">
      <c r="A92" s="13" t="s">
        <v>2551</v>
      </c>
      <c r="B92" s="13" t="s">
        <v>1347</v>
      </c>
      <c r="C92" s="14" t="s">
        <v>69</v>
      </c>
      <c r="D92" s="15">
        <v>142.13999999999999</v>
      </c>
      <c r="E92" s="15">
        <f t="shared" si="43"/>
        <v>77.650000000000006</v>
      </c>
      <c r="F92" s="15">
        <f t="shared" si="47"/>
        <v>98.29</v>
      </c>
      <c r="G92" s="15">
        <f t="shared" si="48"/>
        <v>13970.94</v>
      </c>
      <c r="H92" s="103" t="s">
        <v>3592</v>
      </c>
      <c r="I92" s="78">
        <f t="shared" si="46"/>
        <v>0</v>
      </c>
    </row>
    <row r="93" spans="1:9" ht="45" x14ac:dyDescent="0.25">
      <c r="A93" s="13" t="s">
        <v>2552</v>
      </c>
      <c r="B93" s="13" t="s">
        <v>1348</v>
      </c>
      <c r="C93" s="14" t="s">
        <v>69</v>
      </c>
      <c r="D93" s="15">
        <v>88.49</v>
      </c>
      <c r="E93" s="15">
        <f t="shared" si="43"/>
        <v>71.86</v>
      </c>
      <c r="F93" s="15">
        <f t="shared" si="47"/>
        <v>90.96</v>
      </c>
      <c r="G93" s="15">
        <f t="shared" si="48"/>
        <v>8049.05</v>
      </c>
      <c r="H93" s="103" t="s">
        <v>3139</v>
      </c>
      <c r="I93" s="78">
        <f t="shared" si="46"/>
        <v>0</v>
      </c>
    </row>
    <row r="94" spans="1:9" ht="30" x14ac:dyDescent="0.25">
      <c r="A94" s="13" t="s">
        <v>2553</v>
      </c>
      <c r="B94" s="23" t="s">
        <v>2631</v>
      </c>
      <c r="C94" s="14" t="s">
        <v>69</v>
      </c>
      <c r="D94" s="15">
        <v>526.52</v>
      </c>
      <c r="E94" s="15">
        <f t="shared" si="43"/>
        <v>57.25</v>
      </c>
      <c r="F94" s="15">
        <f t="shared" si="47"/>
        <v>72.47</v>
      </c>
      <c r="G94" s="15">
        <f t="shared" si="48"/>
        <v>38156.9</v>
      </c>
      <c r="H94" s="105">
        <v>57.25</v>
      </c>
      <c r="I94" s="78">
        <f t="shared" si="46"/>
        <v>0</v>
      </c>
    </row>
    <row r="95" spans="1:9" ht="120" x14ac:dyDescent="0.25">
      <c r="A95" s="13" t="s">
        <v>2554</v>
      </c>
      <c r="B95" s="13" t="s">
        <v>1246</v>
      </c>
      <c r="C95" s="14" t="s">
        <v>27</v>
      </c>
      <c r="D95" s="15">
        <v>263.92</v>
      </c>
      <c r="E95" s="15">
        <f t="shared" si="43"/>
        <v>134</v>
      </c>
      <c r="F95" s="15">
        <f t="shared" ref="F95:F96" si="49">ROUND(E95*(1+$H$9),2)</f>
        <v>169.62</v>
      </c>
      <c r="G95" s="15">
        <f t="shared" ref="G95:G96" si="50">ROUND(F95*D95,2)</f>
        <v>44766.11</v>
      </c>
      <c r="H95" s="103">
        <v>134</v>
      </c>
      <c r="I95" s="78">
        <f t="shared" si="46"/>
        <v>0</v>
      </c>
    </row>
    <row r="96" spans="1:9" ht="120" x14ac:dyDescent="0.25">
      <c r="A96" s="13" t="s">
        <v>2555</v>
      </c>
      <c r="B96" s="13" t="s">
        <v>1247</v>
      </c>
      <c r="C96" s="14" t="s">
        <v>27</v>
      </c>
      <c r="D96" s="15">
        <v>529.97</v>
      </c>
      <c r="E96" s="15">
        <f t="shared" si="43"/>
        <v>134</v>
      </c>
      <c r="F96" s="15">
        <f t="shared" si="49"/>
        <v>169.62</v>
      </c>
      <c r="G96" s="15">
        <f t="shared" si="50"/>
        <v>89893.51</v>
      </c>
      <c r="H96" s="103">
        <v>134</v>
      </c>
      <c r="I96" s="78">
        <f t="shared" si="46"/>
        <v>0</v>
      </c>
    </row>
    <row r="97" spans="1:9" s="20" customFormat="1" ht="60" x14ac:dyDescent="0.25">
      <c r="A97" s="13" t="s">
        <v>2556</v>
      </c>
      <c r="B97" s="13" t="s">
        <v>1248</v>
      </c>
      <c r="C97" s="14" t="s">
        <v>27</v>
      </c>
      <c r="D97" s="15">
        <v>84.88</v>
      </c>
      <c r="E97" s="15">
        <f t="shared" si="43"/>
        <v>111.85</v>
      </c>
      <c r="F97" s="15">
        <f t="shared" ref="F97:F98" si="51">ROUND(E97*(1+$H$9),2)</f>
        <v>141.58000000000001</v>
      </c>
      <c r="G97" s="15">
        <f t="shared" ref="G97:G98" si="52">ROUND(F97*D97,2)</f>
        <v>12017.31</v>
      </c>
      <c r="H97" s="104" t="s">
        <v>3513</v>
      </c>
      <c r="I97" s="78">
        <f t="shared" si="46"/>
        <v>0</v>
      </c>
    </row>
    <row r="98" spans="1:9" s="20" customFormat="1" x14ac:dyDescent="0.25">
      <c r="A98" s="13" t="s">
        <v>2557</v>
      </c>
      <c r="B98" s="13" t="s">
        <v>70</v>
      </c>
      <c r="C98" s="14" t="s">
        <v>27</v>
      </c>
      <c r="D98" s="15">
        <v>176</v>
      </c>
      <c r="E98" s="15">
        <f t="shared" si="43"/>
        <v>214.57</v>
      </c>
      <c r="F98" s="15">
        <f t="shared" si="51"/>
        <v>271.60000000000002</v>
      </c>
      <c r="G98" s="15">
        <f t="shared" si="52"/>
        <v>47801.599999999999</v>
      </c>
      <c r="H98" s="106">
        <v>214.57</v>
      </c>
      <c r="I98" s="78">
        <f t="shared" si="46"/>
        <v>0</v>
      </c>
    </row>
    <row r="99" spans="1:9" ht="21" customHeight="1" x14ac:dyDescent="0.25">
      <c r="A99" s="13"/>
      <c r="B99" s="13"/>
      <c r="C99" s="14"/>
      <c r="D99" s="15"/>
      <c r="E99" s="15"/>
      <c r="F99" s="15"/>
      <c r="G99" s="15"/>
      <c r="I99" s="78"/>
    </row>
    <row r="100" spans="1:9" s="71" customFormat="1" x14ac:dyDescent="0.25">
      <c r="A100" s="69">
        <v>6</v>
      </c>
      <c r="B100" s="445" t="s">
        <v>71</v>
      </c>
      <c r="C100" s="445"/>
      <c r="D100" s="445"/>
      <c r="E100" s="445"/>
      <c r="F100" s="445"/>
      <c r="G100" s="70">
        <f>ROUND(SUM(G103:G168),2)</f>
        <v>4366026.53</v>
      </c>
      <c r="H100" s="114"/>
      <c r="I100" s="78"/>
    </row>
    <row r="101" spans="1:9" x14ac:dyDescent="0.25">
      <c r="A101" s="21" t="s">
        <v>2738</v>
      </c>
      <c r="B101" s="444" t="s">
        <v>4723</v>
      </c>
      <c r="C101" s="444"/>
      <c r="D101" s="444"/>
      <c r="E101" s="444"/>
      <c r="F101" s="444"/>
      <c r="G101" s="22"/>
      <c r="I101" s="78"/>
    </row>
    <row r="102" spans="1:9" x14ac:dyDescent="0.25">
      <c r="A102" s="21" t="s">
        <v>72</v>
      </c>
      <c r="B102" s="444" t="s">
        <v>4724</v>
      </c>
      <c r="C102" s="444"/>
      <c r="D102" s="444"/>
      <c r="E102" s="444"/>
      <c r="F102" s="444"/>
      <c r="G102" s="22"/>
      <c r="I102" s="78"/>
    </row>
    <row r="103" spans="1:9" ht="60" x14ac:dyDescent="0.25">
      <c r="A103" s="13" t="s">
        <v>73</v>
      </c>
      <c r="B103" s="13" t="s">
        <v>3384</v>
      </c>
      <c r="C103" s="14" t="s">
        <v>27</v>
      </c>
      <c r="D103" s="15">
        <f>1676.19/2</f>
        <v>838.09500000000003</v>
      </c>
      <c r="E103" s="15">
        <f t="shared" ref="E103:E112" si="53">H103-H103*$H$11</f>
        <v>131.54</v>
      </c>
      <c r="F103" s="15">
        <f t="shared" ref="F103" si="54">ROUND(E103*(1+$H$9),2)</f>
        <v>166.5</v>
      </c>
      <c r="G103" s="15">
        <f t="shared" ref="G103" si="55">ROUND(F103*D103,2)</f>
        <v>139542.82</v>
      </c>
      <c r="H103" s="103" t="s">
        <v>3561</v>
      </c>
      <c r="I103" s="78">
        <f t="shared" si="46"/>
        <v>0</v>
      </c>
    </row>
    <row r="104" spans="1:9" s="20" customFormat="1" ht="75" x14ac:dyDescent="0.25">
      <c r="A104" s="13" t="s">
        <v>74</v>
      </c>
      <c r="B104" s="13" t="s">
        <v>1349</v>
      </c>
      <c r="C104" s="14" t="s">
        <v>52</v>
      </c>
      <c r="D104" s="15">
        <v>1214.3</v>
      </c>
      <c r="E104" s="15">
        <f t="shared" si="53"/>
        <v>14.16</v>
      </c>
      <c r="F104" s="15">
        <f t="shared" ref="F104:F112" si="56">ROUND(E104*(1+$H$9),2)</f>
        <v>17.920000000000002</v>
      </c>
      <c r="G104" s="15">
        <f t="shared" ref="G104:G112" si="57">ROUND(F104*D104,2)</f>
        <v>21760.26</v>
      </c>
      <c r="H104" s="104" t="s">
        <v>2884</v>
      </c>
      <c r="I104" s="78">
        <f t="shared" si="46"/>
        <v>0</v>
      </c>
    </row>
    <row r="105" spans="1:9" s="20" customFormat="1" ht="75" x14ac:dyDescent="0.25">
      <c r="A105" s="13" t="s">
        <v>75</v>
      </c>
      <c r="B105" s="13" t="s">
        <v>1350</v>
      </c>
      <c r="C105" s="14" t="s">
        <v>52</v>
      </c>
      <c r="D105" s="15">
        <v>1291.4000000000001</v>
      </c>
      <c r="E105" s="15">
        <f t="shared" si="53"/>
        <v>13.97</v>
      </c>
      <c r="F105" s="15">
        <f t="shared" si="56"/>
        <v>17.68</v>
      </c>
      <c r="G105" s="15">
        <f t="shared" si="57"/>
        <v>22831.95</v>
      </c>
      <c r="H105" s="104" t="s">
        <v>2017</v>
      </c>
      <c r="I105" s="78">
        <f t="shared" si="46"/>
        <v>0</v>
      </c>
    </row>
    <row r="106" spans="1:9" s="20" customFormat="1" ht="75" x14ac:dyDescent="0.25">
      <c r="A106" s="13" t="s">
        <v>76</v>
      </c>
      <c r="B106" s="13" t="s">
        <v>1351</v>
      </c>
      <c r="C106" s="14" t="s">
        <v>52</v>
      </c>
      <c r="D106" s="15">
        <v>95</v>
      </c>
      <c r="E106" s="15">
        <f t="shared" si="53"/>
        <v>13.55</v>
      </c>
      <c r="F106" s="15">
        <f t="shared" si="56"/>
        <v>17.149999999999999</v>
      </c>
      <c r="G106" s="15">
        <f t="shared" si="57"/>
        <v>1629.25</v>
      </c>
      <c r="H106" s="104" t="s">
        <v>2882</v>
      </c>
      <c r="I106" s="78">
        <f t="shared" si="46"/>
        <v>0</v>
      </c>
    </row>
    <row r="107" spans="1:9" s="20" customFormat="1" ht="75" x14ac:dyDescent="0.25">
      <c r="A107" s="13" t="s">
        <v>77</v>
      </c>
      <c r="B107" s="13" t="s">
        <v>1352</v>
      </c>
      <c r="C107" s="14" t="s">
        <v>52</v>
      </c>
      <c r="D107" s="15">
        <v>2993.02</v>
      </c>
      <c r="E107" s="15">
        <f t="shared" si="53"/>
        <v>12.31</v>
      </c>
      <c r="F107" s="15">
        <f t="shared" si="56"/>
        <v>15.58</v>
      </c>
      <c r="G107" s="15">
        <f t="shared" si="57"/>
        <v>46631.25</v>
      </c>
      <c r="H107" s="104" t="s">
        <v>3242</v>
      </c>
      <c r="I107" s="78">
        <f t="shared" si="46"/>
        <v>0</v>
      </c>
    </row>
    <row r="108" spans="1:9" s="20" customFormat="1" ht="75" x14ac:dyDescent="0.25">
      <c r="A108" s="13" t="s">
        <v>78</v>
      </c>
      <c r="B108" s="13" t="s">
        <v>1353</v>
      </c>
      <c r="C108" s="14" t="s">
        <v>52</v>
      </c>
      <c r="D108" s="15">
        <v>1810.83</v>
      </c>
      <c r="E108" s="15">
        <f t="shared" si="53"/>
        <v>10.45</v>
      </c>
      <c r="F108" s="15">
        <f t="shared" si="56"/>
        <v>13.23</v>
      </c>
      <c r="G108" s="15">
        <f t="shared" si="57"/>
        <v>23957.279999999999</v>
      </c>
      <c r="H108" s="104" t="s">
        <v>1971</v>
      </c>
      <c r="I108" s="78">
        <f t="shared" si="46"/>
        <v>0</v>
      </c>
    </row>
    <row r="109" spans="1:9" s="20" customFormat="1" ht="75" x14ac:dyDescent="0.25">
      <c r="A109" s="13" t="s">
        <v>79</v>
      </c>
      <c r="B109" s="13" t="s">
        <v>1354</v>
      </c>
      <c r="C109" s="14" t="s">
        <v>52</v>
      </c>
      <c r="D109" s="15">
        <v>3261</v>
      </c>
      <c r="E109" s="15">
        <f t="shared" si="53"/>
        <v>10.210000000000001</v>
      </c>
      <c r="F109" s="15">
        <f t="shared" si="56"/>
        <v>12.92</v>
      </c>
      <c r="G109" s="15">
        <f t="shared" si="57"/>
        <v>42132.12</v>
      </c>
      <c r="H109" s="104" t="s">
        <v>2916</v>
      </c>
      <c r="I109" s="78">
        <f t="shared" si="46"/>
        <v>0</v>
      </c>
    </row>
    <row r="110" spans="1:9" s="20" customFormat="1" ht="75" x14ac:dyDescent="0.25">
      <c r="A110" s="13" t="s">
        <v>80</v>
      </c>
      <c r="B110" s="13" t="s">
        <v>1355</v>
      </c>
      <c r="C110" s="14" t="s">
        <v>52</v>
      </c>
      <c r="D110" s="15">
        <v>2375</v>
      </c>
      <c r="E110" s="15">
        <f t="shared" si="53"/>
        <v>11.76</v>
      </c>
      <c r="F110" s="15">
        <f t="shared" si="56"/>
        <v>14.89</v>
      </c>
      <c r="G110" s="15">
        <f t="shared" si="57"/>
        <v>35363.75</v>
      </c>
      <c r="H110" s="104" t="s">
        <v>3465</v>
      </c>
      <c r="I110" s="78">
        <f t="shared" si="46"/>
        <v>0</v>
      </c>
    </row>
    <row r="111" spans="1:9" s="20" customFormat="1" ht="75" x14ac:dyDescent="0.25">
      <c r="A111" s="13" t="s">
        <v>81</v>
      </c>
      <c r="B111" s="13" t="s">
        <v>1356</v>
      </c>
      <c r="C111" s="14" t="s">
        <v>52</v>
      </c>
      <c r="D111" s="15">
        <v>1106</v>
      </c>
      <c r="E111" s="15">
        <f t="shared" si="53"/>
        <v>11.68</v>
      </c>
      <c r="F111" s="15">
        <f t="shared" si="56"/>
        <v>14.78</v>
      </c>
      <c r="G111" s="15">
        <f t="shared" si="57"/>
        <v>16346.68</v>
      </c>
      <c r="H111" s="104" t="s">
        <v>1610</v>
      </c>
      <c r="I111" s="78">
        <f t="shared" si="46"/>
        <v>0</v>
      </c>
    </row>
    <row r="112" spans="1:9" ht="75" x14ac:dyDescent="0.25">
      <c r="A112" s="13" t="s">
        <v>82</v>
      </c>
      <c r="B112" s="13" t="s">
        <v>1357</v>
      </c>
      <c r="C112" s="14" t="s">
        <v>40</v>
      </c>
      <c r="D112" s="15">
        <v>148.72</v>
      </c>
      <c r="E112" s="15">
        <f t="shared" si="53"/>
        <v>596.85</v>
      </c>
      <c r="F112" s="15">
        <f t="shared" si="56"/>
        <v>755.49</v>
      </c>
      <c r="G112" s="15">
        <f t="shared" si="57"/>
        <v>112356.47</v>
      </c>
      <c r="H112" s="105">
        <v>596.85</v>
      </c>
      <c r="I112" s="78">
        <f t="shared" si="46"/>
        <v>0</v>
      </c>
    </row>
    <row r="113" spans="1:9" s="20" customFormat="1" x14ac:dyDescent="0.25">
      <c r="A113" s="21" t="s">
        <v>83</v>
      </c>
      <c r="B113" s="444" t="s">
        <v>4725</v>
      </c>
      <c r="C113" s="444"/>
      <c r="D113" s="444"/>
      <c r="E113" s="444"/>
      <c r="F113" s="444"/>
      <c r="G113" s="22"/>
      <c r="H113" s="104"/>
      <c r="I113" s="78"/>
    </row>
    <row r="114" spans="1:9" s="20" customFormat="1" ht="60" x14ac:dyDescent="0.25">
      <c r="A114" s="13" t="s">
        <v>84</v>
      </c>
      <c r="B114" s="13" t="s">
        <v>2940</v>
      </c>
      <c r="C114" s="14" t="s">
        <v>27</v>
      </c>
      <c r="D114" s="15">
        <v>2405.7199999999998</v>
      </c>
      <c r="E114" s="15">
        <f>H114-H114*$H$11</f>
        <v>110.52</v>
      </c>
      <c r="F114" s="15">
        <f t="shared" ref="F114" si="58">ROUND(E114*(1+$H$9),2)</f>
        <v>139.9</v>
      </c>
      <c r="G114" s="15">
        <f t="shared" ref="G114" si="59">ROUND(F114*D114,2)</f>
        <v>336560.23</v>
      </c>
      <c r="H114" s="104" t="s">
        <v>3134</v>
      </c>
      <c r="I114" s="78">
        <f t="shared" si="46"/>
        <v>0</v>
      </c>
    </row>
    <row r="115" spans="1:9" s="20" customFormat="1" ht="75" x14ac:dyDescent="0.25">
      <c r="A115" s="13" t="s">
        <v>85</v>
      </c>
      <c r="B115" s="13" t="s">
        <v>1349</v>
      </c>
      <c r="C115" s="14" t="s">
        <v>52</v>
      </c>
      <c r="D115" s="15">
        <v>814</v>
      </c>
      <c r="E115" s="15">
        <f t="shared" ref="E115:E143" si="60">H115-H115*$H$11</f>
        <v>14.16</v>
      </c>
      <c r="F115" s="15">
        <f t="shared" ref="F115:F123" si="61">ROUND(E115*(1+$H$9),2)</f>
        <v>17.920000000000002</v>
      </c>
      <c r="G115" s="15">
        <f t="shared" ref="G115:G123" si="62">ROUND(F115*D115,2)</f>
        <v>14586.88</v>
      </c>
      <c r="H115" s="104" t="s">
        <v>2884</v>
      </c>
      <c r="I115" s="78">
        <f t="shared" si="46"/>
        <v>0</v>
      </c>
    </row>
    <row r="116" spans="1:9" s="20" customFormat="1" ht="75" x14ac:dyDescent="0.25">
      <c r="A116" s="13" t="s">
        <v>86</v>
      </c>
      <c r="B116" s="13" t="s">
        <v>1350</v>
      </c>
      <c r="C116" s="14" t="s">
        <v>52</v>
      </c>
      <c r="D116" s="15">
        <v>6776</v>
      </c>
      <c r="E116" s="15">
        <f t="shared" si="60"/>
        <v>13.97</v>
      </c>
      <c r="F116" s="15">
        <f t="shared" si="61"/>
        <v>17.68</v>
      </c>
      <c r="G116" s="15">
        <f t="shared" si="62"/>
        <v>119799.67999999999</v>
      </c>
      <c r="H116" s="104" t="s">
        <v>2017</v>
      </c>
      <c r="I116" s="78">
        <f t="shared" si="46"/>
        <v>0</v>
      </c>
    </row>
    <row r="117" spans="1:9" s="20" customFormat="1" ht="75" x14ac:dyDescent="0.25">
      <c r="A117" s="13" t="s">
        <v>87</v>
      </c>
      <c r="B117" s="13" t="s">
        <v>1351</v>
      </c>
      <c r="C117" s="14" t="s">
        <v>52</v>
      </c>
      <c r="D117" s="15">
        <v>951</v>
      </c>
      <c r="E117" s="15">
        <f t="shared" si="60"/>
        <v>13.55</v>
      </c>
      <c r="F117" s="15">
        <f t="shared" si="61"/>
        <v>17.149999999999999</v>
      </c>
      <c r="G117" s="15">
        <f t="shared" si="62"/>
        <v>16309.65</v>
      </c>
      <c r="H117" s="104" t="s">
        <v>2882</v>
      </c>
      <c r="I117" s="78">
        <f t="shared" si="46"/>
        <v>0</v>
      </c>
    </row>
    <row r="118" spans="1:9" s="20" customFormat="1" ht="75" x14ac:dyDescent="0.25">
      <c r="A118" s="13" t="s">
        <v>88</v>
      </c>
      <c r="B118" s="13" t="s">
        <v>1352</v>
      </c>
      <c r="C118" s="14" t="s">
        <v>52</v>
      </c>
      <c r="D118" s="15">
        <v>3617</v>
      </c>
      <c r="E118" s="15">
        <f t="shared" si="60"/>
        <v>12.31</v>
      </c>
      <c r="F118" s="15">
        <f t="shared" si="61"/>
        <v>15.58</v>
      </c>
      <c r="G118" s="15">
        <f t="shared" si="62"/>
        <v>56352.86</v>
      </c>
      <c r="H118" s="104" t="s">
        <v>3242</v>
      </c>
      <c r="I118" s="78">
        <f t="shared" si="46"/>
        <v>0</v>
      </c>
    </row>
    <row r="119" spans="1:9" s="20" customFormat="1" ht="75" x14ac:dyDescent="0.25">
      <c r="A119" s="13" t="s">
        <v>89</v>
      </c>
      <c r="B119" s="13" t="s">
        <v>1353</v>
      </c>
      <c r="C119" s="14" t="s">
        <v>52</v>
      </c>
      <c r="D119" s="15">
        <v>3166</v>
      </c>
      <c r="E119" s="15">
        <f t="shared" si="60"/>
        <v>10.45</v>
      </c>
      <c r="F119" s="15">
        <f t="shared" si="61"/>
        <v>13.23</v>
      </c>
      <c r="G119" s="15">
        <f t="shared" si="62"/>
        <v>41886.18</v>
      </c>
      <c r="H119" s="104" t="s">
        <v>1971</v>
      </c>
      <c r="I119" s="78">
        <f t="shared" si="46"/>
        <v>0</v>
      </c>
    </row>
    <row r="120" spans="1:9" s="20" customFormat="1" ht="75" x14ac:dyDescent="0.25">
      <c r="A120" s="13" t="s">
        <v>90</v>
      </c>
      <c r="B120" s="13" t="s">
        <v>1354</v>
      </c>
      <c r="C120" s="14" t="s">
        <v>52</v>
      </c>
      <c r="D120" s="15">
        <v>3224</v>
      </c>
      <c r="E120" s="15">
        <f t="shared" si="60"/>
        <v>10.210000000000001</v>
      </c>
      <c r="F120" s="15">
        <f t="shared" si="61"/>
        <v>12.92</v>
      </c>
      <c r="G120" s="15">
        <f t="shared" si="62"/>
        <v>41654.080000000002</v>
      </c>
      <c r="H120" s="104" t="s">
        <v>2916</v>
      </c>
      <c r="I120" s="78">
        <f t="shared" si="46"/>
        <v>0</v>
      </c>
    </row>
    <row r="121" spans="1:9" s="20" customFormat="1" ht="75" x14ac:dyDescent="0.25">
      <c r="A121" s="13" t="s">
        <v>91</v>
      </c>
      <c r="B121" s="13" t="s">
        <v>1355</v>
      </c>
      <c r="C121" s="14" t="s">
        <v>52</v>
      </c>
      <c r="D121" s="15">
        <v>3601</v>
      </c>
      <c r="E121" s="15">
        <f t="shared" si="60"/>
        <v>11.76</v>
      </c>
      <c r="F121" s="15">
        <f t="shared" si="61"/>
        <v>14.89</v>
      </c>
      <c r="G121" s="15">
        <f t="shared" si="62"/>
        <v>53618.89</v>
      </c>
      <c r="H121" s="104" t="s">
        <v>3465</v>
      </c>
      <c r="I121" s="78">
        <f t="shared" si="46"/>
        <v>0</v>
      </c>
    </row>
    <row r="122" spans="1:9" s="20" customFormat="1" ht="75" x14ac:dyDescent="0.25">
      <c r="A122" s="13" t="s">
        <v>92</v>
      </c>
      <c r="B122" s="13" t="s">
        <v>1356</v>
      </c>
      <c r="C122" s="14" t="s">
        <v>52</v>
      </c>
      <c r="D122" s="15">
        <v>3041</v>
      </c>
      <c r="E122" s="15">
        <f t="shared" si="60"/>
        <v>11.68</v>
      </c>
      <c r="F122" s="15">
        <f t="shared" si="61"/>
        <v>14.78</v>
      </c>
      <c r="G122" s="15">
        <f t="shared" si="62"/>
        <v>44945.98</v>
      </c>
      <c r="H122" s="104" t="s">
        <v>1610</v>
      </c>
      <c r="I122" s="78">
        <f t="shared" si="46"/>
        <v>0</v>
      </c>
    </row>
    <row r="123" spans="1:9" s="20" customFormat="1" ht="90" x14ac:dyDescent="0.25">
      <c r="A123" s="13" t="s">
        <v>93</v>
      </c>
      <c r="B123" s="13" t="s">
        <v>1358</v>
      </c>
      <c r="C123" s="14" t="s">
        <v>40</v>
      </c>
      <c r="D123" s="15">
        <v>232.86</v>
      </c>
      <c r="E123" s="15">
        <f t="shared" si="60"/>
        <v>593.34</v>
      </c>
      <c r="F123" s="15">
        <f t="shared" si="61"/>
        <v>751.05</v>
      </c>
      <c r="G123" s="15">
        <f t="shared" si="62"/>
        <v>174889.5</v>
      </c>
      <c r="H123" s="106">
        <v>593.34</v>
      </c>
      <c r="I123" s="78">
        <f t="shared" si="46"/>
        <v>0</v>
      </c>
    </row>
    <row r="124" spans="1:9" x14ac:dyDescent="0.25">
      <c r="A124" s="21" t="s">
        <v>94</v>
      </c>
      <c r="B124" s="444" t="s">
        <v>4726</v>
      </c>
      <c r="C124" s="444"/>
      <c r="D124" s="444"/>
      <c r="E124" s="444"/>
      <c r="F124" s="444"/>
      <c r="G124" s="22"/>
      <c r="I124" s="78"/>
    </row>
    <row r="125" spans="1:9" s="19" customFormat="1" ht="45" x14ac:dyDescent="0.25">
      <c r="A125" s="13" t="s">
        <v>95</v>
      </c>
      <c r="B125" s="13" t="s">
        <v>2869</v>
      </c>
      <c r="C125" s="14" t="s">
        <v>27</v>
      </c>
      <c r="D125" s="15">
        <v>795.49</v>
      </c>
      <c r="E125" s="15">
        <f t="shared" si="60"/>
        <v>152.08000000000001</v>
      </c>
      <c r="F125" s="15">
        <f t="shared" ref="F125:F134" si="63">ROUND(E125*(1+$H$9),2)</f>
        <v>192.5</v>
      </c>
      <c r="G125" s="15">
        <f t="shared" ref="G125:G134" si="64">ROUND(F125*D125,2)</f>
        <v>153131.82999999999</v>
      </c>
      <c r="H125" s="107" t="s">
        <v>3564</v>
      </c>
      <c r="I125" s="78">
        <f t="shared" si="46"/>
        <v>0</v>
      </c>
    </row>
    <row r="126" spans="1:9" s="20" customFormat="1" ht="75" x14ac:dyDescent="0.25">
      <c r="A126" s="13" t="s">
        <v>96</v>
      </c>
      <c r="B126" s="13" t="s">
        <v>1359</v>
      </c>
      <c r="C126" s="14" t="s">
        <v>52</v>
      </c>
      <c r="D126" s="15">
        <v>691</v>
      </c>
      <c r="E126" s="15">
        <f t="shared" si="60"/>
        <v>13.83</v>
      </c>
      <c r="F126" s="15">
        <f t="shared" si="63"/>
        <v>17.510000000000002</v>
      </c>
      <c r="G126" s="15">
        <f t="shared" si="64"/>
        <v>12099.41</v>
      </c>
      <c r="H126" s="104" t="s">
        <v>3176</v>
      </c>
      <c r="I126" s="78">
        <f t="shared" si="46"/>
        <v>0</v>
      </c>
    </row>
    <row r="127" spans="1:9" s="20" customFormat="1" ht="75" x14ac:dyDescent="0.25">
      <c r="A127" s="13" t="s">
        <v>97</v>
      </c>
      <c r="B127" s="13" t="s">
        <v>1360</v>
      </c>
      <c r="C127" s="14" t="s">
        <v>52</v>
      </c>
      <c r="D127" s="15">
        <v>995</v>
      </c>
      <c r="E127" s="15">
        <f t="shared" si="60"/>
        <v>13.62</v>
      </c>
      <c r="F127" s="15">
        <f t="shared" si="63"/>
        <v>17.239999999999998</v>
      </c>
      <c r="G127" s="15">
        <f t="shared" si="64"/>
        <v>17153.8</v>
      </c>
      <c r="H127" s="104" t="s">
        <v>2904</v>
      </c>
      <c r="I127" s="78">
        <f t="shared" si="46"/>
        <v>0</v>
      </c>
    </row>
    <row r="128" spans="1:9" s="20" customFormat="1" ht="75" x14ac:dyDescent="0.25">
      <c r="A128" s="13" t="s">
        <v>98</v>
      </c>
      <c r="B128" s="13" t="s">
        <v>1361</v>
      </c>
      <c r="C128" s="14" t="s">
        <v>52</v>
      </c>
      <c r="D128" s="15">
        <v>991</v>
      </c>
      <c r="E128" s="15">
        <f t="shared" si="60"/>
        <v>13.19</v>
      </c>
      <c r="F128" s="15">
        <f t="shared" si="63"/>
        <v>16.7</v>
      </c>
      <c r="G128" s="15">
        <f t="shared" si="64"/>
        <v>16549.7</v>
      </c>
      <c r="H128" s="104" t="s">
        <v>1682</v>
      </c>
      <c r="I128" s="78">
        <f t="shared" si="46"/>
        <v>0</v>
      </c>
    </row>
    <row r="129" spans="1:9" s="20" customFormat="1" ht="75" x14ac:dyDescent="0.25">
      <c r="A129" s="13" t="s">
        <v>99</v>
      </c>
      <c r="B129" s="13" t="s">
        <v>1362</v>
      </c>
      <c r="C129" s="14" t="s">
        <v>52</v>
      </c>
      <c r="D129" s="15">
        <v>1925</v>
      </c>
      <c r="E129" s="15">
        <f t="shared" si="60"/>
        <v>11.96</v>
      </c>
      <c r="F129" s="15">
        <f t="shared" si="63"/>
        <v>15.14</v>
      </c>
      <c r="G129" s="15">
        <f t="shared" si="64"/>
        <v>29144.5</v>
      </c>
      <c r="H129" s="104" t="s">
        <v>2845</v>
      </c>
      <c r="I129" s="78">
        <f t="shared" si="46"/>
        <v>0</v>
      </c>
    </row>
    <row r="130" spans="1:9" s="20" customFormat="1" ht="75" x14ac:dyDescent="0.25">
      <c r="A130" s="13" t="s">
        <v>100</v>
      </c>
      <c r="B130" s="13" t="s">
        <v>1363</v>
      </c>
      <c r="C130" s="14" t="s">
        <v>52</v>
      </c>
      <c r="D130" s="15">
        <v>4351</v>
      </c>
      <c r="E130" s="15">
        <f t="shared" si="60"/>
        <v>10.14</v>
      </c>
      <c r="F130" s="15">
        <f t="shared" si="63"/>
        <v>12.84</v>
      </c>
      <c r="G130" s="15">
        <f t="shared" si="64"/>
        <v>55866.84</v>
      </c>
      <c r="H130" s="104" t="s">
        <v>1685</v>
      </c>
      <c r="I130" s="78">
        <f t="shared" si="46"/>
        <v>0</v>
      </c>
    </row>
    <row r="131" spans="1:9" s="20" customFormat="1" ht="75" x14ac:dyDescent="0.25">
      <c r="A131" s="13" t="s">
        <v>101</v>
      </c>
      <c r="B131" s="13" t="s">
        <v>1364</v>
      </c>
      <c r="C131" s="14" t="s">
        <v>52</v>
      </c>
      <c r="D131" s="15">
        <v>8006</v>
      </c>
      <c r="E131" s="15">
        <f t="shared" si="60"/>
        <v>10.01</v>
      </c>
      <c r="F131" s="15">
        <f t="shared" si="63"/>
        <v>12.67</v>
      </c>
      <c r="G131" s="15">
        <f t="shared" si="64"/>
        <v>101436.02</v>
      </c>
      <c r="H131" s="104" t="s">
        <v>1919</v>
      </c>
      <c r="I131" s="78">
        <f t="shared" si="46"/>
        <v>0</v>
      </c>
    </row>
    <row r="132" spans="1:9" s="20" customFormat="1" ht="75" x14ac:dyDescent="0.25">
      <c r="A132" s="13" t="s">
        <v>102</v>
      </c>
      <c r="B132" s="13" t="s">
        <v>1365</v>
      </c>
      <c r="C132" s="14" t="s">
        <v>52</v>
      </c>
      <c r="D132" s="15">
        <v>17149</v>
      </c>
      <c r="E132" s="15">
        <f t="shared" si="60"/>
        <v>11.64</v>
      </c>
      <c r="F132" s="15">
        <f t="shared" si="63"/>
        <v>14.73</v>
      </c>
      <c r="G132" s="15">
        <f t="shared" si="64"/>
        <v>252604.77</v>
      </c>
      <c r="H132" s="104" t="s">
        <v>2866</v>
      </c>
      <c r="I132" s="78">
        <f t="shared" si="46"/>
        <v>0</v>
      </c>
    </row>
    <row r="133" spans="1:9" ht="60" x14ac:dyDescent="0.25">
      <c r="A133" s="13" t="s">
        <v>103</v>
      </c>
      <c r="B133" s="13" t="s">
        <v>1249</v>
      </c>
      <c r="C133" s="14" t="s">
        <v>27</v>
      </c>
      <c r="D133" s="15">
        <v>1566.43</v>
      </c>
      <c r="E133" s="15">
        <f t="shared" si="60"/>
        <v>24.57</v>
      </c>
      <c r="F133" s="15">
        <f t="shared" si="63"/>
        <v>31.1</v>
      </c>
      <c r="G133" s="15">
        <f t="shared" si="64"/>
        <v>48715.97</v>
      </c>
      <c r="H133" s="105">
        <v>24.57</v>
      </c>
      <c r="I133" s="78">
        <f t="shared" si="46"/>
        <v>0</v>
      </c>
    </row>
    <row r="134" spans="1:9" ht="90" x14ac:dyDescent="0.25">
      <c r="A134" s="13" t="s">
        <v>104</v>
      </c>
      <c r="B134" s="13" t="s">
        <v>1358</v>
      </c>
      <c r="C134" s="14" t="s">
        <v>40</v>
      </c>
      <c r="D134" s="15">
        <v>340.06</v>
      </c>
      <c r="E134" s="15">
        <f t="shared" si="60"/>
        <v>593.34</v>
      </c>
      <c r="F134" s="15">
        <f t="shared" si="63"/>
        <v>751.05</v>
      </c>
      <c r="G134" s="15">
        <f t="shared" si="64"/>
        <v>255402.06</v>
      </c>
      <c r="H134" s="105">
        <v>593.34</v>
      </c>
      <c r="I134" s="78">
        <f t="shared" si="46"/>
        <v>0</v>
      </c>
    </row>
    <row r="135" spans="1:9" ht="60" x14ac:dyDescent="0.25">
      <c r="A135" s="13" t="s">
        <v>105</v>
      </c>
      <c r="B135" s="137" t="s">
        <v>4677</v>
      </c>
      <c r="C135" s="18" t="s">
        <v>27</v>
      </c>
      <c r="D135" s="15">
        <v>1414.72</v>
      </c>
      <c r="E135" s="139">
        <f t="shared" si="60"/>
        <v>42.32</v>
      </c>
      <c r="F135" s="15">
        <f t="shared" ref="F135:F136" si="65">ROUND(E135*(1+$H$9),2)</f>
        <v>53.57</v>
      </c>
      <c r="G135" s="15">
        <f t="shared" ref="G135:G136" si="66">ROUND(F135*D135,2)</f>
        <v>75786.55</v>
      </c>
      <c r="H135" s="105">
        <v>42.32</v>
      </c>
      <c r="I135" s="78">
        <f t="shared" si="46"/>
        <v>0</v>
      </c>
    </row>
    <row r="136" spans="1:9" ht="60" x14ac:dyDescent="0.25">
      <c r="A136" s="13" t="s">
        <v>4675</v>
      </c>
      <c r="B136" s="137" t="s">
        <v>4678</v>
      </c>
      <c r="C136" s="18" t="s">
        <v>40</v>
      </c>
      <c r="D136" s="15">
        <f>4*1414.72</f>
        <v>5658.88</v>
      </c>
      <c r="E136" s="139">
        <f t="shared" si="60"/>
        <v>55.46</v>
      </c>
      <c r="F136" s="15">
        <f t="shared" si="65"/>
        <v>70.2</v>
      </c>
      <c r="G136" s="15">
        <f t="shared" si="66"/>
        <v>397253.38</v>
      </c>
      <c r="H136" s="105">
        <v>55.46</v>
      </c>
      <c r="I136" s="78">
        <f t="shared" si="46"/>
        <v>0</v>
      </c>
    </row>
    <row r="137" spans="1:9" ht="45" x14ac:dyDescent="0.25">
      <c r="A137" s="13" t="s">
        <v>4685</v>
      </c>
      <c r="B137" s="138" t="s">
        <v>4676</v>
      </c>
      <c r="C137" s="14" t="s">
        <v>27</v>
      </c>
      <c r="D137" s="15">
        <f>1414.72</f>
        <v>1414.72</v>
      </c>
      <c r="E137" s="139">
        <f t="shared" si="60"/>
        <v>56.15</v>
      </c>
      <c r="F137" s="15">
        <f t="shared" ref="F137" si="67">ROUND(E137*(1+$H$9),2)</f>
        <v>71.069999999999993</v>
      </c>
      <c r="G137" s="15">
        <f t="shared" ref="G137" si="68">ROUND(F137*D137,2)</f>
        <v>100544.15</v>
      </c>
      <c r="H137" s="105">
        <v>56.15</v>
      </c>
      <c r="I137" s="78">
        <f t="shared" si="46"/>
        <v>0</v>
      </c>
    </row>
    <row r="138" spans="1:9" x14ac:dyDescent="0.25">
      <c r="A138" s="21" t="s">
        <v>106</v>
      </c>
      <c r="B138" s="444" t="s">
        <v>4727</v>
      </c>
      <c r="C138" s="444"/>
      <c r="D138" s="444"/>
      <c r="E138" s="444"/>
      <c r="F138" s="444"/>
      <c r="G138" s="22"/>
      <c r="I138" s="78"/>
    </row>
    <row r="139" spans="1:9" s="20" customFormat="1" ht="66.75" customHeight="1" x14ac:dyDescent="0.25">
      <c r="A139" s="13" t="s">
        <v>107</v>
      </c>
      <c r="B139" s="13" t="s">
        <v>1250</v>
      </c>
      <c r="C139" s="14" t="s">
        <v>27</v>
      </c>
      <c r="D139" s="15">
        <v>100.7</v>
      </c>
      <c r="E139" s="15">
        <f t="shared" si="60"/>
        <v>273.83999999999997</v>
      </c>
      <c r="F139" s="15">
        <f t="shared" ref="F139" si="69">ROUND(E139*(1+$H$9),2)</f>
        <v>346.63</v>
      </c>
      <c r="G139" s="15">
        <f t="shared" ref="G139" si="70">ROUND(F139*D139,2)</f>
        <v>34905.64</v>
      </c>
      <c r="H139" s="106">
        <v>273.83999999999997</v>
      </c>
      <c r="I139" s="78">
        <f t="shared" si="46"/>
        <v>0</v>
      </c>
    </row>
    <row r="140" spans="1:9" s="20" customFormat="1" ht="60" x14ac:dyDescent="0.25">
      <c r="A140" s="13" t="s">
        <v>108</v>
      </c>
      <c r="B140" s="13" t="s">
        <v>1366</v>
      </c>
      <c r="C140" s="14" t="s">
        <v>52</v>
      </c>
      <c r="D140" s="15">
        <v>409</v>
      </c>
      <c r="E140" s="15">
        <f t="shared" si="60"/>
        <v>16.190000000000001</v>
      </c>
      <c r="F140" s="15">
        <f t="shared" ref="F140:F143" si="71">ROUND(E140*(1+$H$9),2)</f>
        <v>20.49</v>
      </c>
      <c r="G140" s="15">
        <f t="shared" ref="G140:G143" si="72">ROUND(F140*D140,2)</f>
        <v>8380.41</v>
      </c>
      <c r="H140" s="104" t="s">
        <v>1708</v>
      </c>
      <c r="I140" s="78">
        <f t="shared" si="46"/>
        <v>0</v>
      </c>
    </row>
    <row r="141" spans="1:9" s="20" customFormat="1" ht="60" x14ac:dyDescent="0.25">
      <c r="A141" s="13" t="s">
        <v>109</v>
      </c>
      <c r="B141" s="13" t="s">
        <v>1367</v>
      </c>
      <c r="C141" s="14" t="s">
        <v>52</v>
      </c>
      <c r="D141" s="15">
        <v>883</v>
      </c>
      <c r="E141" s="15">
        <f t="shared" si="60"/>
        <v>13.51</v>
      </c>
      <c r="F141" s="15">
        <f t="shared" si="71"/>
        <v>17.100000000000001</v>
      </c>
      <c r="G141" s="15">
        <f t="shared" si="72"/>
        <v>15099.3</v>
      </c>
      <c r="H141" s="104" t="s">
        <v>3506</v>
      </c>
      <c r="I141" s="78">
        <f t="shared" si="46"/>
        <v>0</v>
      </c>
    </row>
    <row r="142" spans="1:9" s="20" customFormat="1" ht="60" x14ac:dyDescent="0.25">
      <c r="A142" s="13" t="s">
        <v>110</v>
      </c>
      <c r="B142" s="13" t="s">
        <v>1368</v>
      </c>
      <c r="C142" s="14" t="s">
        <v>52</v>
      </c>
      <c r="D142" s="15">
        <v>1818</v>
      </c>
      <c r="E142" s="15">
        <f t="shared" si="60"/>
        <v>10.8</v>
      </c>
      <c r="F142" s="15">
        <f t="shared" si="71"/>
        <v>13.67</v>
      </c>
      <c r="G142" s="15">
        <f t="shared" si="72"/>
        <v>24852.06</v>
      </c>
      <c r="H142" s="104" t="s">
        <v>1663</v>
      </c>
      <c r="I142" s="78">
        <f t="shared" si="46"/>
        <v>0</v>
      </c>
    </row>
    <row r="143" spans="1:9" s="20" customFormat="1" ht="90" x14ac:dyDescent="0.25">
      <c r="A143" s="13" t="s">
        <v>111</v>
      </c>
      <c r="B143" s="13" t="s">
        <v>1358</v>
      </c>
      <c r="C143" s="14" t="s">
        <v>40</v>
      </c>
      <c r="D143" s="15">
        <v>14.49</v>
      </c>
      <c r="E143" s="15">
        <f t="shared" si="60"/>
        <v>593.34</v>
      </c>
      <c r="F143" s="15">
        <f t="shared" si="71"/>
        <v>751.05</v>
      </c>
      <c r="G143" s="15">
        <f t="shared" si="72"/>
        <v>10882.71</v>
      </c>
      <c r="H143" s="106">
        <v>593.34</v>
      </c>
      <c r="I143" s="78">
        <f t="shared" si="46"/>
        <v>0</v>
      </c>
    </row>
    <row r="144" spans="1:9" s="20" customFormat="1" x14ac:dyDescent="0.25">
      <c r="A144" s="21" t="s">
        <v>112</v>
      </c>
      <c r="B144" s="444" t="s">
        <v>4728</v>
      </c>
      <c r="C144" s="444"/>
      <c r="D144" s="444"/>
      <c r="E144" s="444"/>
      <c r="F144" s="444"/>
      <c r="G144" s="22"/>
      <c r="H144" s="106"/>
      <c r="I144" s="78"/>
    </row>
    <row r="145" spans="1:9" s="20" customFormat="1" ht="75" x14ac:dyDescent="0.25">
      <c r="A145" s="32" t="s">
        <v>113</v>
      </c>
      <c r="B145" s="32" t="s">
        <v>3392</v>
      </c>
      <c r="C145" s="33" t="s">
        <v>27</v>
      </c>
      <c r="D145" s="31">
        <v>103.9</v>
      </c>
      <c r="E145" s="15">
        <f>H145-H145*$H$11</f>
        <v>142.41</v>
      </c>
      <c r="F145" s="15">
        <f t="shared" ref="F145:F146" si="73">ROUND(E145*(1+$H$9),2)</f>
        <v>180.26</v>
      </c>
      <c r="G145" s="15">
        <f t="shared" ref="G145:G146" si="74">ROUND(F145*D145,2)</f>
        <v>18729.009999999998</v>
      </c>
      <c r="H145" s="104" t="s">
        <v>3562</v>
      </c>
      <c r="I145" s="78">
        <f t="shared" si="46"/>
        <v>0</v>
      </c>
    </row>
    <row r="146" spans="1:9" s="20" customFormat="1" ht="45" x14ac:dyDescent="0.25">
      <c r="A146" s="32" t="s">
        <v>114</v>
      </c>
      <c r="B146" s="13" t="s">
        <v>2869</v>
      </c>
      <c r="C146" s="33" t="s">
        <v>27</v>
      </c>
      <c r="D146" s="31">
        <v>49.57</v>
      </c>
      <c r="E146" s="15">
        <f t="shared" ref="E146:E157" si="75">H146-H146*$H$11</f>
        <v>152.08000000000001</v>
      </c>
      <c r="F146" s="15">
        <f t="shared" si="73"/>
        <v>192.5</v>
      </c>
      <c r="G146" s="15">
        <f t="shared" si="74"/>
        <v>9542.23</v>
      </c>
      <c r="H146" s="104" t="s">
        <v>3564</v>
      </c>
      <c r="I146" s="78">
        <f t="shared" si="46"/>
        <v>0</v>
      </c>
    </row>
    <row r="147" spans="1:9" s="20" customFormat="1" ht="75" x14ac:dyDescent="0.25">
      <c r="A147" s="32" t="s">
        <v>115</v>
      </c>
      <c r="B147" s="32" t="s">
        <v>1350</v>
      </c>
      <c r="C147" s="33" t="s">
        <v>52</v>
      </c>
      <c r="D147" s="31">
        <v>259</v>
      </c>
      <c r="E147" s="15">
        <f t="shared" si="75"/>
        <v>13.97</v>
      </c>
      <c r="F147" s="15">
        <f t="shared" ref="F147:F152" si="76">ROUND(E147*(1+$H$9),2)</f>
        <v>17.68</v>
      </c>
      <c r="G147" s="15">
        <f t="shared" ref="G147:G152" si="77">ROUND(F147*D147,2)</f>
        <v>4579.12</v>
      </c>
      <c r="H147" s="104" t="s">
        <v>2017</v>
      </c>
      <c r="I147" s="78">
        <f t="shared" ref="I147:I210" si="78">E147-H147</f>
        <v>0</v>
      </c>
    </row>
    <row r="148" spans="1:9" s="20" customFormat="1" ht="75" x14ac:dyDescent="0.25">
      <c r="A148" s="32" t="s">
        <v>116</v>
      </c>
      <c r="B148" s="32" t="s">
        <v>1351</v>
      </c>
      <c r="C148" s="33" t="s">
        <v>52</v>
      </c>
      <c r="D148" s="31">
        <v>20</v>
      </c>
      <c r="E148" s="15">
        <f t="shared" si="75"/>
        <v>13.55</v>
      </c>
      <c r="F148" s="15">
        <f t="shared" si="76"/>
        <v>17.149999999999999</v>
      </c>
      <c r="G148" s="15">
        <f t="shared" si="77"/>
        <v>343</v>
      </c>
      <c r="H148" s="104" t="s">
        <v>2882</v>
      </c>
      <c r="I148" s="78">
        <f t="shared" si="78"/>
        <v>0</v>
      </c>
    </row>
    <row r="149" spans="1:9" s="20" customFormat="1" ht="75" x14ac:dyDescent="0.25">
      <c r="A149" s="32" t="s">
        <v>3393</v>
      </c>
      <c r="B149" s="32" t="s">
        <v>1352</v>
      </c>
      <c r="C149" s="33" t="s">
        <v>52</v>
      </c>
      <c r="D149" s="31">
        <v>258</v>
      </c>
      <c r="E149" s="15">
        <f t="shared" si="75"/>
        <v>12.31</v>
      </c>
      <c r="F149" s="15">
        <f t="shared" si="76"/>
        <v>15.58</v>
      </c>
      <c r="G149" s="15">
        <f t="shared" si="77"/>
        <v>4019.64</v>
      </c>
      <c r="H149" s="104" t="s">
        <v>3242</v>
      </c>
      <c r="I149" s="78">
        <f t="shared" si="78"/>
        <v>0</v>
      </c>
    </row>
    <row r="150" spans="1:9" s="20" customFormat="1" ht="75" x14ac:dyDescent="0.25">
      <c r="A150" s="32" t="s">
        <v>3394</v>
      </c>
      <c r="B150" s="32" t="s">
        <v>1353</v>
      </c>
      <c r="C150" s="33" t="s">
        <v>52</v>
      </c>
      <c r="D150" s="31">
        <v>356</v>
      </c>
      <c r="E150" s="15">
        <f t="shared" si="75"/>
        <v>10.45</v>
      </c>
      <c r="F150" s="15">
        <f t="shared" si="76"/>
        <v>13.23</v>
      </c>
      <c r="G150" s="15">
        <f t="shared" si="77"/>
        <v>4709.88</v>
      </c>
      <c r="H150" s="104" t="s">
        <v>1971</v>
      </c>
      <c r="I150" s="78">
        <f t="shared" si="78"/>
        <v>0</v>
      </c>
    </row>
    <row r="151" spans="1:9" s="20" customFormat="1" ht="75" x14ac:dyDescent="0.25">
      <c r="A151" s="32" t="s">
        <v>3395</v>
      </c>
      <c r="B151" s="32" t="s">
        <v>1354</v>
      </c>
      <c r="C151" s="33" t="s">
        <v>52</v>
      </c>
      <c r="D151" s="31">
        <v>205</v>
      </c>
      <c r="E151" s="15">
        <f t="shared" si="75"/>
        <v>10.210000000000001</v>
      </c>
      <c r="F151" s="15">
        <f t="shared" si="76"/>
        <v>12.92</v>
      </c>
      <c r="G151" s="15">
        <f t="shared" si="77"/>
        <v>2648.6</v>
      </c>
      <c r="H151" s="104" t="s">
        <v>2916</v>
      </c>
      <c r="I151" s="78">
        <f t="shared" si="78"/>
        <v>0</v>
      </c>
    </row>
    <row r="152" spans="1:9" s="20" customFormat="1" ht="90" x14ac:dyDescent="0.25">
      <c r="A152" s="32" t="s">
        <v>3396</v>
      </c>
      <c r="B152" s="13" t="s">
        <v>1358</v>
      </c>
      <c r="C152" s="33" t="s">
        <v>40</v>
      </c>
      <c r="D152" s="31">
        <v>13.52</v>
      </c>
      <c r="E152" s="15">
        <f t="shared" si="75"/>
        <v>593.34</v>
      </c>
      <c r="F152" s="15">
        <f t="shared" si="76"/>
        <v>751.05</v>
      </c>
      <c r="G152" s="15">
        <f t="shared" si="77"/>
        <v>10154.200000000001</v>
      </c>
      <c r="H152" s="106">
        <v>593.34</v>
      </c>
      <c r="I152" s="78">
        <f t="shared" si="78"/>
        <v>0</v>
      </c>
    </row>
    <row r="153" spans="1:9" x14ac:dyDescent="0.25">
      <c r="A153" s="21" t="s">
        <v>3397</v>
      </c>
      <c r="B153" s="444" t="s">
        <v>4729</v>
      </c>
      <c r="C153" s="444"/>
      <c r="D153" s="444"/>
      <c r="E153" s="444"/>
      <c r="F153" s="444"/>
      <c r="G153" s="22"/>
      <c r="I153" s="78"/>
    </row>
    <row r="154" spans="1:9" ht="60" x14ac:dyDescent="0.25">
      <c r="A154" s="13" t="s">
        <v>3398</v>
      </c>
      <c r="B154" s="13" t="s">
        <v>2715</v>
      </c>
      <c r="C154" s="14" t="s">
        <v>117</v>
      </c>
      <c r="D154" s="15">
        <v>151.69</v>
      </c>
      <c r="E154" s="15">
        <f t="shared" si="75"/>
        <v>279.45</v>
      </c>
      <c r="F154" s="15">
        <f t="shared" ref="F154" si="79">ROUND(E154*(1+$H$9),2)</f>
        <v>353.73</v>
      </c>
      <c r="G154" s="15">
        <f t="shared" ref="G154" si="80">ROUND(F154*D154,2)</f>
        <v>53657.3</v>
      </c>
      <c r="H154" s="103">
        <v>279.45</v>
      </c>
      <c r="I154" s="78">
        <f t="shared" si="78"/>
        <v>0</v>
      </c>
    </row>
    <row r="155" spans="1:9" s="19" customFormat="1" ht="75" x14ac:dyDescent="0.25">
      <c r="A155" s="13" t="s">
        <v>3399</v>
      </c>
      <c r="B155" s="13" t="s">
        <v>1360</v>
      </c>
      <c r="C155" s="14" t="s">
        <v>52</v>
      </c>
      <c r="D155" s="15">
        <v>104.96</v>
      </c>
      <c r="E155" s="15">
        <f t="shared" si="75"/>
        <v>13.62</v>
      </c>
      <c r="F155" s="15">
        <f t="shared" ref="F155:F157" si="81">ROUND(E155*(1+$H$9),2)</f>
        <v>17.239999999999998</v>
      </c>
      <c r="G155" s="15">
        <f t="shared" ref="G155:G157" si="82">ROUND(F155*D155,2)</f>
        <v>1809.51</v>
      </c>
      <c r="H155" s="107" t="s">
        <v>2904</v>
      </c>
      <c r="I155" s="78">
        <f t="shared" si="78"/>
        <v>0</v>
      </c>
    </row>
    <row r="156" spans="1:9" s="19" customFormat="1" ht="75" x14ac:dyDescent="0.25">
      <c r="A156" s="13" t="s">
        <v>3400</v>
      </c>
      <c r="B156" s="13" t="s">
        <v>1361</v>
      </c>
      <c r="C156" s="14" t="s">
        <v>52</v>
      </c>
      <c r="D156" s="15">
        <v>832.06</v>
      </c>
      <c r="E156" s="15">
        <f t="shared" si="75"/>
        <v>13.19</v>
      </c>
      <c r="F156" s="15">
        <f t="shared" si="81"/>
        <v>16.7</v>
      </c>
      <c r="G156" s="15">
        <f t="shared" si="82"/>
        <v>13895.4</v>
      </c>
      <c r="H156" s="107" t="s">
        <v>1682</v>
      </c>
      <c r="I156" s="78">
        <f t="shared" si="78"/>
        <v>0</v>
      </c>
    </row>
    <row r="157" spans="1:9" s="19" customFormat="1" ht="75" x14ac:dyDescent="0.25">
      <c r="A157" s="13" t="s">
        <v>3401</v>
      </c>
      <c r="B157" s="13" t="s">
        <v>1362</v>
      </c>
      <c r="C157" s="14" t="s">
        <v>52</v>
      </c>
      <c r="D157" s="15">
        <v>240.58</v>
      </c>
      <c r="E157" s="15">
        <f t="shared" si="75"/>
        <v>11.96</v>
      </c>
      <c r="F157" s="15">
        <f t="shared" si="81"/>
        <v>15.14</v>
      </c>
      <c r="G157" s="15">
        <f t="shared" si="82"/>
        <v>3642.38</v>
      </c>
      <c r="H157" s="107" t="s">
        <v>2845</v>
      </c>
      <c r="I157" s="78">
        <f t="shared" si="78"/>
        <v>0</v>
      </c>
    </row>
    <row r="158" spans="1:9" s="19" customFormat="1" x14ac:dyDescent="0.25">
      <c r="A158" s="21" t="s">
        <v>2739</v>
      </c>
      <c r="B158" s="449" t="s">
        <v>4730</v>
      </c>
      <c r="C158" s="450"/>
      <c r="D158" s="450"/>
      <c r="E158" s="450"/>
      <c r="F158" s="451"/>
      <c r="G158" s="22"/>
      <c r="H158" s="107"/>
      <c r="I158" s="78"/>
    </row>
    <row r="159" spans="1:9" s="19" customFormat="1" x14ac:dyDescent="0.25">
      <c r="A159" s="21" t="s">
        <v>118</v>
      </c>
      <c r="B159" s="449" t="s">
        <v>4731</v>
      </c>
      <c r="C159" s="450"/>
      <c r="D159" s="450"/>
      <c r="E159" s="450"/>
      <c r="F159" s="451"/>
      <c r="G159" s="22"/>
      <c r="H159" s="107"/>
      <c r="I159" s="78"/>
    </row>
    <row r="160" spans="1:9" ht="45" x14ac:dyDescent="0.25">
      <c r="A160" s="13" t="s">
        <v>119</v>
      </c>
      <c r="B160" s="23" t="s">
        <v>2871</v>
      </c>
      <c r="C160" s="14" t="s">
        <v>27</v>
      </c>
      <c r="D160" s="15">
        <v>992.4</v>
      </c>
      <c r="E160" s="15">
        <f t="shared" ref="E160:E167" si="83">H160-H160*$H$11</f>
        <v>175.12</v>
      </c>
      <c r="F160" s="15">
        <f t="shared" ref="F160" si="84">ROUND(E160*(1+$H$9),2)</f>
        <v>221.67</v>
      </c>
      <c r="G160" s="15">
        <f t="shared" ref="G160" si="85">ROUND(F160*D160,2)</f>
        <v>219985.31</v>
      </c>
      <c r="H160" s="103">
        <v>175.12</v>
      </c>
      <c r="I160" s="78">
        <f t="shared" si="78"/>
        <v>0</v>
      </c>
    </row>
    <row r="161" spans="1:9" x14ac:dyDescent="0.25">
      <c r="A161" s="21" t="s">
        <v>120</v>
      </c>
      <c r="B161" s="444" t="s">
        <v>4732</v>
      </c>
      <c r="C161" s="444"/>
      <c r="D161" s="444"/>
      <c r="E161" s="444"/>
      <c r="F161" s="444"/>
      <c r="G161" s="22"/>
      <c r="I161" s="78"/>
    </row>
    <row r="162" spans="1:9" ht="105" x14ac:dyDescent="0.25">
      <c r="A162" s="13" t="s">
        <v>121</v>
      </c>
      <c r="B162" s="23" t="s">
        <v>2632</v>
      </c>
      <c r="C162" s="14" t="s">
        <v>27</v>
      </c>
      <c r="D162" s="15">
        <v>401.94</v>
      </c>
      <c r="E162" s="15">
        <f t="shared" si="83"/>
        <v>227.54</v>
      </c>
      <c r="F162" s="15">
        <f t="shared" ref="F162:F163" si="86">ROUND(E162*(1+$H$9),2)</f>
        <v>288.02</v>
      </c>
      <c r="G162" s="15">
        <f t="shared" ref="G162:G163" si="87">ROUND(F162*D162,2)</f>
        <v>115766.76</v>
      </c>
      <c r="H162" s="105">
        <v>227.54</v>
      </c>
      <c r="I162" s="78">
        <f t="shared" si="78"/>
        <v>0</v>
      </c>
    </row>
    <row r="163" spans="1:9" s="20" customFormat="1" ht="53.25" customHeight="1" x14ac:dyDescent="0.25">
      <c r="A163" s="13" t="s">
        <v>122</v>
      </c>
      <c r="B163" s="23" t="s">
        <v>123</v>
      </c>
      <c r="C163" s="14" t="s">
        <v>117</v>
      </c>
      <c r="D163" s="15">
        <v>401.94</v>
      </c>
      <c r="E163" s="15">
        <f t="shared" si="83"/>
        <v>450</v>
      </c>
      <c r="F163" s="15">
        <f t="shared" si="86"/>
        <v>569.61</v>
      </c>
      <c r="G163" s="15">
        <f t="shared" si="87"/>
        <v>228949.04</v>
      </c>
      <c r="H163" s="106">
        <v>450</v>
      </c>
      <c r="I163" s="78">
        <f t="shared" si="78"/>
        <v>0</v>
      </c>
    </row>
    <row r="164" spans="1:9" x14ac:dyDescent="0.25">
      <c r="A164" s="21" t="s">
        <v>125</v>
      </c>
      <c r="B164" s="444" t="s">
        <v>4733</v>
      </c>
      <c r="C164" s="444"/>
      <c r="D164" s="444"/>
      <c r="E164" s="444"/>
      <c r="F164" s="444"/>
      <c r="G164" s="22"/>
      <c r="I164" s="78"/>
    </row>
    <row r="165" spans="1:9" ht="45" x14ac:dyDescent="0.25">
      <c r="A165" s="13" t="s">
        <v>126</v>
      </c>
      <c r="B165" s="13" t="s">
        <v>1251</v>
      </c>
      <c r="C165" s="14" t="s">
        <v>52</v>
      </c>
      <c r="D165" s="15">
        <v>2472.12</v>
      </c>
      <c r="E165" s="15">
        <f t="shared" si="83"/>
        <v>20.18</v>
      </c>
      <c r="F165" s="15">
        <f t="shared" ref="F165:F167" si="88">ROUND(E165*(1+$H$9),2)</f>
        <v>25.54</v>
      </c>
      <c r="G165" s="15">
        <f t="shared" ref="G165:G167" si="89">ROUND(F165*D165,2)</f>
        <v>63137.94</v>
      </c>
      <c r="H165" s="103">
        <v>20.18</v>
      </c>
      <c r="I165" s="78">
        <f t="shared" si="78"/>
        <v>0</v>
      </c>
    </row>
    <row r="166" spans="1:9" s="20" customFormat="1" ht="45" x14ac:dyDescent="0.25">
      <c r="A166" s="13" t="s">
        <v>127</v>
      </c>
      <c r="B166" s="13" t="s">
        <v>1252</v>
      </c>
      <c r="C166" s="14" t="s">
        <v>52</v>
      </c>
      <c r="D166" s="15">
        <v>3176.64</v>
      </c>
      <c r="E166" s="15">
        <f t="shared" si="83"/>
        <v>20.18</v>
      </c>
      <c r="F166" s="15">
        <f t="shared" si="88"/>
        <v>25.54</v>
      </c>
      <c r="G166" s="15">
        <f t="shared" si="89"/>
        <v>81131.39</v>
      </c>
      <c r="H166" s="104">
        <v>20.18</v>
      </c>
      <c r="I166" s="78">
        <f t="shared" si="78"/>
        <v>0</v>
      </c>
    </row>
    <row r="167" spans="1:9" ht="45" x14ac:dyDescent="0.25">
      <c r="A167" s="13" t="s">
        <v>128</v>
      </c>
      <c r="B167" s="13" t="s">
        <v>1253</v>
      </c>
      <c r="C167" s="14" t="s">
        <v>52</v>
      </c>
      <c r="D167" s="15">
        <v>683.72</v>
      </c>
      <c r="E167" s="15">
        <f t="shared" si="83"/>
        <v>15.15</v>
      </c>
      <c r="F167" s="15">
        <f t="shared" si="88"/>
        <v>19.18</v>
      </c>
      <c r="G167" s="15">
        <f t="shared" si="89"/>
        <v>13113.75</v>
      </c>
      <c r="H167" s="103">
        <v>15.15</v>
      </c>
      <c r="I167" s="78">
        <f t="shared" si="78"/>
        <v>0</v>
      </c>
    </row>
    <row r="168" spans="1:9" ht="30" x14ac:dyDescent="0.25">
      <c r="A168" s="13" t="s">
        <v>129</v>
      </c>
      <c r="B168" s="13" t="s">
        <v>3115</v>
      </c>
      <c r="C168" s="14" t="s">
        <v>27</v>
      </c>
      <c r="D168" s="15">
        <v>261.36</v>
      </c>
      <c r="E168" s="15">
        <f>H168-H168*$H$11</f>
        <v>1642.08</v>
      </c>
      <c r="F168" s="15">
        <f t="shared" ref="F168" si="90">ROUND(E168*(1+$H$9),2)</f>
        <v>2078.54</v>
      </c>
      <c r="G168" s="15">
        <f t="shared" ref="G168" si="91">ROUND(F168*D168,2)</f>
        <v>543247.21</v>
      </c>
      <c r="H168" s="103">
        <v>1642.08</v>
      </c>
      <c r="I168" s="78">
        <f t="shared" si="78"/>
        <v>0</v>
      </c>
    </row>
    <row r="169" spans="1:9" ht="21" customHeight="1" x14ac:dyDescent="0.25">
      <c r="A169" s="10"/>
      <c r="B169" s="10"/>
      <c r="C169" s="11"/>
      <c r="D169" s="12"/>
      <c r="E169" s="12"/>
      <c r="F169" s="12"/>
      <c r="G169" s="12"/>
      <c r="I169" s="78"/>
    </row>
    <row r="170" spans="1:9" s="71" customFormat="1" x14ac:dyDescent="0.25">
      <c r="A170" s="69">
        <v>7</v>
      </c>
      <c r="B170" s="445" t="s">
        <v>131</v>
      </c>
      <c r="C170" s="445"/>
      <c r="D170" s="445"/>
      <c r="E170" s="445"/>
      <c r="F170" s="445"/>
      <c r="G170" s="70">
        <f>SUM(G171:G177)</f>
        <v>70118.16</v>
      </c>
      <c r="H170" s="114"/>
      <c r="I170" s="78"/>
    </row>
    <row r="171" spans="1:9" ht="120" x14ac:dyDescent="0.25">
      <c r="A171" s="13" t="s">
        <v>2716</v>
      </c>
      <c r="B171" s="13" t="s">
        <v>1254</v>
      </c>
      <c r="C171" s="14" t="s">
        <v>16</v>
      </c>
      <c r="D171" s="15">
        <v>1</v>
      </c>
      <c r="E171" s="15">
        <f>H171-H171*$H$11</f>
        <v>1197.3599999999999</v>
      </c>
      <c r="F171" s="15">
        <f t="shared" ref="F171" si="92">ROUND(E171*(1+$H$9),2)</f>
        <v>1515.62</v>
      </c>
      <c r="G171" s="15">
        <f t="shared" ref="G171" si="93">ROUND(F171*D171,2)</f>
        <v>1515.62</v>
      </c>
      <c r="H171" s="105">
        <v>1197.3599999999999</v>
      </c>
      <c r="I171" s="78">
        <f t="shared" si="78"/>
        <v>0</v>
      </c>
    </row>
    <row r="172" spans="1:9" ht="120" x14ac:dyDescent="0.25">
      <c r="A172" s="13" t="s">
        <v>2717</v>
      </c>
      <c r="B172" s="13" t="s">
        <v>1255</v>
      </c>
      <c r="C172" s="14" t="s">
        <v>16</v>
      </c>
      <c r="D172" s="15">
        <v>2</v>
      </c>
      <c r="E172" s="15">
        <f t="shared" ref="E172:E177" si="94">H172-H172*$H$11</f>
        <v>906.98</v>
      </c>
      <c r="F172" s="15">
        <f t="shared" ref="F172" si="95">ROUND(E172*(1+$H$9),2)</f>
        <v>1148.06</v>
      </c>
      <c r="G172" s="15">
        <f t="shared" ref="G172" si="96">ROUND(F172*D172,2)</f>
        <v>2296.12</v>
      </c>
      <c r="H172" s="105">
        <v>906.98</v>
      </c>
      <c r="I172" s="78">
        <f t="shared" si="78"/>
        <v>0</v>
      </c>
    </row>
    <row r="173" spans="1:9" s="20" customFormat="1" ht="120" x14ac:dyDescent="0.25">
      <c r="A173" s="13" t="s">
        <v>2718</v>
      </c>
      <c r="B173" s="13" t="s">
        <v>1256</v>
      </c>
      <c r="C173" s="14" t="s">
        <v>16</v>
      </c>
      <c r="D173" s="15">
        <v>34</v>
      </c>
      <c r="E173" s="15">
        <f t="shared" si="94"/>
        <v>810.19</v>
      </c>
      <c r="F173" s="15">
        <f t="shared" ref="F173:F175" si="97">ROUND(E173*(1+$H$9),2)</f>
        <v>1025.54</v>
      </c>
      <c r="G173" s="15">
        <f t="shared" ref="G173:G175" si="98">ROUND(F173*D173,2)</f>
        <v>34868.36</v>
      </c>
      <c r="H173" s="106">
        <v>810.19</v>
      </c>
      <c r="I173" s="78">
        <f t="shared" si="78"/>
        <v>0</v>
      </c>
    </row>
    <row r="174" spans="1:9" ht="120" x14ac:dyDescent="0.25">
      <c r="A174" s="13" t="s">
        <v>2719</v>
      </c>
      <c r="B174" s="13" t="s">
        <v>1257</v>
      </c>
      <c r="C174" s="14" t="s">
        <v>16</v>
      </c>
      <c r="D174" s="15">
        <v>1</v>
      </c>
      <c r="E174" s="15">
        <f t="shared" si="94"/>
        <v>746.82</v>
      </c>
      <c r="F174" s="15">
        <f t="shared" si="97"/>
        <v>945.32</v>
      </c>
      <c r="G174" s="15">
        <f t="shared" si="98"/>
        <v>945.32</v>
      </c>
      <c r="H174" s="105">
        <v>746.82</v>
      </c>
      <c r="I174" s="78">
        <f t="shared" si="78"/>
        <v>0</v>
      </c>
    </row>
    <row r="175" spans="1:9" s="20" customFormat="1" ht="135" x14ac:dyDescent="0.25">
      <c r="A175" s="13" t="s">
        <v>2720</v>
      </c>
      <c r="B175" s="13" t="s">
        <v>1258</v>
      </c>
      <c r="C175" s="14" t="s">
        <v>16</v>
      </c>
      <c r="D175" s="15">
        <v>3</v>
      </c>
      <c r="E175" s="15">
        <f t="shared" si="94"/>
        <v>1120.8900000000001</v>
      </c>
      <c r="F175" s="15">
        <f t="shared" si="97"/>
        <v>1418.82</v>
      </c>
      <c r="G175" s="15">
        <f t="shared" si="98"/>
        <v>4256.46</v>
      </c>
      <c r="H175" s="106">
        <v>1120.8900000000001</v>
      </c>
      <c r="I175" s="78">
        <f t="shared" si="78"/>
        <v>0</v>
      </c>
    </row>
    <row r="176" spans="1:9" s="20" customFormat="1" ht="135" x14ac:dyDescent="0.25">
      <c r="A176" s="13" t="s">
        <v>2721</v>
      </c>
      <c r="B176" s="13" t="s">
        <v>1259</v>
      </c>
      <c r="C176" s="14" t="s">
        <v>16</v>
      </c>
      <c r="D176" s="15">
        <v>9</v>
      </c>
      <c r="E176" s="15">
        <f t="shared" si="94"/>
        <v>1572.52</v>
      </c>
      <c r="F176" s="15">
        <f t="shared" ref="F176" si="99">ROUND(E176*(1+$H$9),2)</f>
        <v>1990.5</v>
      </c>
      <c r="G176" s="15">
        <f t="shared" ref="G176" si="100">ROUND(F176*D176,2)</f>
        <v>17914.5</v>
      </c>
      <c r="H176" s="106">
        <v>1572.52</v>
      </c>
      <c r="I176" s="78">
        <f t="shared" si="78"/>
        <v>0</v>
      </c>
    </row>
    <row r="177" spans="1:9" s="20" customFormat="1" ht="90" x14ac:dyDescent="0.25">
      <c r="A177" s="13" t="s">
        <v>2722</v>
      </c>
      <c r="B177" s="13" t="s">
        <v>1260</v>
      </c>
      <c r="C177" s="14" t="s">
        <v>16</v>
      </c>
      <c r="D177" s="15">
        <v>2</v>
      </c>
      <c r="E177" s="15">
        <f t="shared" si="94"/>
        <v>3287.16</v>
      </c>
      <c r="F177" s="15">
        <f t="shared" ref="F177" si="101">ROUND(E177*(1+$H$9),2)</f>
        <v>4160.8900000000003</v>
      </c>
      <c r="G177" s="15">
        <f t="shared" ref="G177" si="102">ROUND(F177*D177,2)</f>
        <v>8321.7800000000007</v>
      </c>
      <c r="H177" s="106">
        <v>3287.16</v>
      </c>
      <c r="I177" s="78">
        <f t="shared" si="78"/>
        <v>0</v>
      </c>
    </row>
    <row r="178" spans="1:9" ht="22.5" customHeight="1" x14ac:dyDescent="0.25">
      <c r="A178" s="13"/>
      <c r="B178" s="13"/>
      <c r="C178" s="14"/>
      <c r="D178" s="15"/>
      <c r="E178" s="15"/>
      <c r="F178" s="15"/>
      <c r="G178" s="15"/>
      <c r="I178" s="78"/>
    </row>
    <row r="179" spans="1:9" s="71" customFormat="1" x14ac:dyDescent="0.25">
      <c r="A179" s="69">
        <v>8</v>
      </c>
      <c r="B179" s="445" t="s">
        <v>132</v>
      </c>
      <c r="C179" s="445"/>
      <c r="D179" s="445"/>
      <c r="E179" s="445"/>
      <c r="F179" s="445"/>
      <c r="G179" s="70">
        <f>SUM(G181:G189)</f>
        <v>250449.31999999998</v>
      </c>
      <c r="H179" s="114"/>
      <c r="I179" s="78"/>
    </row>
    <row r="180" spans="1:9" x14ac:dyDescent="0.25">
      <c r="A180" s="21" t="s">
        <v>2740</v>
      </c>
      <c r="B180" s="444" t="s">
        <v>4734</v>
      </c>
      <c r="C180" s="444"/>
      <c r="D180" s="444"/>
      <c r="E180" s="444"/>
      <c r="F180" s="444"/>
      <c r="G180" s="22"/>
      <c r="I180" s="78"/>
    </row>
    <row r="181" spans="1:9" ht="60" x14ac:dyDescent="0.25">
      <c r="A181" s="13" t="s">
        <v>133</v>
      </c>
      <c r="B181" s="13" t="s">
        <v>134</v>
      </c>
      <c r="C181" s="14" t="s">
        <v>16</v>
      </c>
      <c r="D181" s="15">
        <v>1</v>
      </c>
      <c r="E181" s="15">
        <f t="shared" ref="E181:E189" si="103">H181-H181*$H$11</f>
        <v>5748.93</v>
      </c>
      <c r="F181" s="15">
        <f t="shared" ref="F181:F182" si="104">ROUND(E181*(1+$H$9),2)</f>
        <v>7277</v>
      </c>
      <c r="G181" s="15">
        <f t="shared" ref="G181:G182" si="105">ROUND(F181*D181,2)</f>
        <v>7277</v>
      </c>
      <c r="H181" s="105">
        <v>5748.93</v>
      </c>
      <c r="I181" s="78">
        <f t="shared" si="78"/>
        <v>0</v>
      </c>
    </row>
    <row r="182" spans="1:9" ht="45" x14ac:dyDescent="0.25">
      <c r="A182" s="13" t="s">
        <v>135</v>
      </c>
      <c r="B182" s="13" t="s">
        <v>136</v>
      </c>
      <c r="C182" s="14" t="s">
        <v>16</v>
      </c>
      <c r="D182" s="15">
        <v>7</v>
      </c>
      <c r="E182" s="15">
        <f t="shared" si="103"/>
        <v>4401.62</v>
      </c>
      <c r="F182" s="15">
        <f t="shared" si="104"/>
        <v>5571.57</v>
      </c>
      <c r="G182" s="15">
        <f t="shared" si="105"/>
        <v>39000.99</v>
      </c>
      <c r="H182" s="105">
        <v>4401.62</v>
      </c>
      <c r="I182" s="78">
        <f t="shared" si="78"/>
        <v>0</v>
      </c>
    </row>
    <row r="183" spans="1:9" ht="60" x14ac:dyDescent="0.25">
      <c r="A183" s="13" t="s">
        <v>137</v>
      </c>
      <c r="B183" s="13" t="s">
        <v>1261</v>
      </c>
      <c r="C183" s="14" t="s">
        <v>27</v>
      </c>
      <c r="D183" s="15">
        <v>3</v>
      </c>
      <c r="E183" s="15">
        <f t="shared" si="103"/>
        <v>317.39</v>
      </c>
      <c r="F183" s="15">
        <f t="shared" ref="F183:F184" si="106">ROUND(E183*(1+$H$9),2)</f>
        <v>401.75</v>
      </c>
      <c r="G183" s="15">
        <f t="shared" ref="G183:G184" si="107">ROUND(F183*D183,2)</f>
        <v>1205.25</v>
      </c>
      <c r="H183" s="103">
        <v>317.39</v>
      </c>
      <c r="I183" s="78">
        <f t="shared" si="78"/>
        <v>0</v>
      </c>
    </row>
    <row r="184" spans="1:9" ht="60" x14ac:dyDescent="0.25">
      <c r="A184" s="13" t="s">
        <v>138</v>
      </c>
      <c r="B184" s="13" t="s">
        <v>1262</v>
      </c>
      <c r="C184" s="14" t="s">
        <v>27</v>
      </c>
      <c r="D184" s="15">
        <v>4.2</v>
      </c>
      <c r="E184" s="15">
        <f t="shared" si="103"/>
        <v>317.39</v>
      </c>
      <c r="F184" s="15">
        <f t="shared" si="106"/>
        <v>401.75</v>
      </c>
      <c r="G184" s="15">
        <f t="shared" si="107"/>
        <v>1687.35</v>
      </c>
      <c r="H184" s="103">
        <v>317.39</v>
      </c>
      <c r="I184" s="78">
        <f t="shared" si="78"/>
        <v>0</v>
      </c>
    </row>
    <row r="185" spans="1:9" ht="75" x14ac:dyDescent="0.25">
      <c r="A185" s="13" t="s">
        <v>139</v>
      </c>
      <c r="B185" s="13" t="s">
        <v>1263</v>
      </c>
      <c r="C185" s="14" t="s">
        <v>16</v>
      </c>
      <c r="D185" s="15">
        <v>4</v>
      </c>
      <c r="E185" s="15">
        <f t="shared" si="103"/>
        <v>2509.5300000000002</v>
      </c>
      <c r="F185" s="15">
        <f t="shared" ref="F185" si="108">ROUND(E185*(1+$H$9),2)</f>
        <v>3176.56</v>
      </c>
      <c r="G185" s="15">
        <f t="shared" ref="G185" si="109">ROUND(F185*D185,2)</f>
        <v>12706.24</v>
      </c>
      <c r="H185" s="105">
        <v>2509.5300000000002</v>
      </c>
      <c r="I185" s="78">
        <f t="shared" si="78"/>
        <v>0</v>
      </c>
    </row>
    <row r="186" spans="1:9" s="19" customFormat="1" x14ac:dyDescent="0.25">
      <c r="A186" s="21" t="s">
        <v>2734</v>
      </c>
      <c r="B186" s="444" t="s">
        <v>4735</v>
      </c>
      <c r="C186" s="444"/>
      <c r="D186" s="444"/>
      <c r="E186" s="444"/>
      <c r="F186" s="444"/>
      <c r="G186" s="22"/>
      <c r="H186" s="107"/>
      <c r="I186" s="78"/>
    </row>
    <row r="187" spans="1:9" s="19" customFormat="1" ht="45" x14ac:dyDescent="0.25">
      <c r="A187" s="13" t="s">
        <v>140</v>
      </c>
      <c r="B187" s="13" t="s">
        <v>2872</v>
      </c>
      <c r="C187" s="14" t="s">
        <v>27</v>
      </c>
      <c r="D187" s="15">
        <v>98.25</v>
      </c>
      <c r="E187" s="15">
        <f t="shared" si="103"/>
        <v>600.67999999999995</v>
      </c>
      <c r="F187" s="15">
        <f t="shared" ref="F187" si="110">ROUND(E187*(1+$H$9),2)</f>
        <v>760.34</v>
      </c>
      <c r="G187" s="15">
        <f t="shared" ref="G187" si="111">ROUND(F187*D187,2)</f>
        <v>74703.41</v>
      </c>
      <c r="H187" s="107" t="s">
        <v>3556</v>
      </c>
      <c r="I187" s="78">
        <f t="shared" si="78"/>
        <v>0</v>
      </c>
    </row>
    <row r="188" spans="1:9" s="20" customFormat="1" ht="45" x14ac:dyDescent="0.25">
      <c r="A188" s="13" t="s">
        <v>141</v>
      </c>
      <c r="B188" s="13" t="s">
        <v>2736</v>
      </c>
      <c r="C188" s="14" t="s">
        <v>27</v>
      </c>
      <c r="D188" s="15">
        <v>119.49</v>
      </c>
      <c r="E188" s="15">
        <f t="shared" si="103"/>
        <v>564.67999999999995</v>
      </c>
      <c r="F188" s="15">
        <f t="shared" ref="F188:F189" si="112">ROUND(E188*(1+$H$9),2)</f>
        <v>714.77</v>
      </c>
      <c r="G188" s="15">
        <f t="shared" ref="G188" si="113">ROUND(F188*D188,2)</f>
        <v>85407.87</v>
      </c>
      <c r="H188" s="104" t="s">
        <v>3555</v>
      </c>
      <c r="I188" s="78">
        <f t="shared" si="78"/>
        <v>0</v>
      </c>
    </row>
    <row r="189" spans="1:9" s="20" customFormat="1" ht="30" x14ac:dyDescent="0.25">
      <c r="A189" s="13" t="s">
        <v>142</v>
      </c>
      <c r="B189" s="13" t="s">
        <v>3403</v>
      </c>
      <c r="C189" s="14" t="s">
        <v>27</v>
      </c>
      <c r="D189" s="15">
        <f>4.49+18.46</f>
        <v>22.950000000000003</v>
      </c>
      <c r="E189" s="15">
        <f t="shared" si="103"/>
        <v>979.73</v>
      </c>
      <c r="F189" s="15">
        <f t="shared" si="112"/>
        <v>1240.1400000000001</v>
      </c>
      <c r="G189" s="15">
        <f t="shared" ref="G189" si="114">ROUND(F189*D189,2)</f>
        <v>28461.21</v>
      </c>
      <c r="H189" s="106">
        <v>979.73</v>
      </c>
      <c r="I189" s="78">
        <f t="shared" si="78"/>
        <v>0</v>
      </c>
    </row>
    <row r="190" spans="1:9" ht="27" customHeight="1" x14ac:dyDescent="0.25">
      <c r="A190" s="13"/>
      <c r="B190" s="13"/>
      <c r="C190" s="14"/>
      <c r="D190" s="15"/>
      <c r="E190" s="15"/>
      <c r="F190" s="15"/>
      <c r="G190" s="15"/>
      <c r="I190" s="78"/>
    </row>
    <row r="191" spans="1:9" s="71" customFormat="1" x14ac:dyDescent="0.25">
      <c r="A191" s="69">
        <v>9</v>
      </c>
      <c r="B191" s="445" t="s">
        <v>143</v>
      </c>
      <c r="C191" s="445"/>
      <c r="D191" s="445"/>
      <c r="E191" s="445"/>
      <c r="F191" s="445"/>
      <c r="G191" s="70">
        <f>G192</f>
        <v>91947.92</v>
      </c>
      <c r="H191" s="114"/>
      <c r="I191" s="78"/>
    </row>
    <row r="192" spans="1:9" s="19" customFormat="1" ht="60" x14ac:dyDescent="0.25">
      <c r="A192" s="13" t="s">
        <v>2609</v>
      </c>
      <c r="B192" s="13" t="s">
        <v>2870</v>
      </c>
      <c r="C192" s="14" t="s">
        <v>27</v>
      </c>
      <c r="D192" s="15">
        <v>120.93</v>
      </c>
      <c r="E192" s="15">
        <f t="shared" ref="E192" si="115">H192-H192*$H$11</f>
        <v>600.67999999999995</v>
      </c>
      <c r="F192" s="15">
        <f t="shared" ref="F192" si="116">ROUND(E192*(1+$H$9),2)</f>
        <v>760.34</v>
      </c>
      <c r="G192" s="15">
        <f t="shared" ref="G192" si="117">ROUND(F192*D192,2)</f>
        <v>91947.92</v>
      </c>
      <c r="H192" s="107" t="s">
        <v>3556</v>
      </c>
      <c r="I192" s="78">
        <f t="shared" si="78"/>
        <v>0</v>
      </c>
    </row>
    <row r="193" spans="1:9" ht="22.5" customHeight="1" x14ac:dyDescent="0.25">
      <c r="A193" s="10"/>
      <c r="B193" s="10"/>
      <c r="C193" s="11"/>
      <c r="D193" s="12"/>
      <c r="E193" s="12"/>
      <c r="F193" s="12"/>
      <c r="G193" s="12"/>
      <c r="I193" s="78"/>
    </row>
    <row r="194" spans="1:9" s="71" customFormat="1" x14ac:dyDescent="0.25">
      <c r="A194" s="69">
        <v>10</v>
      </c>
      <c r="B194" s="445" t="s">
        <v>144</v>
      </c>
      <c r="C194" s="445"/>
      <c r="D194" s="445"/>
      <c r="E194" s="445"/>
      <c r="F194" s="445"/>
      <c r="G194" s="70">
        <f>ROUND(SUM(G195:G196),2)</f>
        <v>786669.94</v>
      </c>
      <c r="H194" s="114"/>
      <c r="I194" s="78"/>
    </row>
    <row r="195" spans="1:9" s="20" customFormat="1" ht="45" x14ac:dyDescent="0.25">
      <c r="A195" s="13" t="s">
        <v>2607</v>
      </c>
      <c r="B195" s="23" t="s">
        <v>2148</v>
      </c>
      <c r="C195" s="14" t="s">
        <v>27</v>
      </c>
      <c r="D195" s="15">
        <f>347.53</f>
        <v>347.53</v>
      </c>
      <c r="E195" s="15">
        <f t="shared" ref="E195:E196" si="118">H195-H195*$H$11</f>
        <v>1699.62</v>
      </c>
      <c r="F195" s="15">
        <f t="shared" ref="F195:F196" si="119">ROUND(E195*(1+$H$9),2)</f>
        <v>2151.38</v>
      </c>
      <c r="G195" s="15">
        <f t="shared" ref="G195" si="120">ROUND(F195*D195,2)</f>
        <v>747669.09</v>
      </c>
      <c r="H195" s="108">
        <v>1699.62</v>
      </c>
      <c r="I195" s="78">
        <f t="shared" si="78"/>
        <v>0</v>
      </c>
    </row>
    <row r="196" spans="1:9" s="20" customFormat="1" ht="45" x14ac:dyDescent="0.25">
      <c r="A196" s="13" t="s">
        <v>2608</v>
      </c>
      <c r="B196" s="23" t="s">
        <v>2488</v>
      </c>
      <c r="C196" s="14" t="s">
        <v>27</v>
      </c>
      <c r="D196" s="15">
        <v>40.92</v>
      </c>
      <c r="E196" s="15">
        <f t="shared" si="118"/>
        <v>752.96</v>
      </c>
      <c r="F196" s="15">
        <f t="shared" si="119"/>
        <v>953.1</v>
      </c>
      <c r="G196" s="15">
        <f t="shared" ref="G196" si="121">ROUND(F196*D196,2)</f>
        <v>39000.85</v>
      </c>
      <c r="H196" s="106">
        <v>752.96</v>
      </c>
      <c r="I196" s="78">
        <f t="shared" si="78"/>
        <v>0</v>
      </c>
    </row>
    <row r="197" spans="1:9" ht="21.75" customHeight="1" x14ac:dyDescent="0.25">
      <c r="A197" s="10"/>
      <c r="B197" s="10"/>
      <c r="C197" s="11"/>
      <c r="D197" s="12"/>
      <c r="E197" s="12"/>
      <c r="F197" s="12"/>
      <c r="G197" s="12"/>
      <c r="I197" s="78"/>
    </row>
    <row r="198" spans="1:9" s="71" customFormat="1" x14ac:dyDescent="0.25">
      <c r="A198" s="69">
        <v>11</v>
      </c>
      <c r="B198" s="445" t="s">
        <v>146</v>
      </c>
      <c r="C198" s="445"/>
      <c r="D198" s="445"/>
      <c r="E198" s="445"/>
      <c r="F198" s="445"/>
      <c r="G198" s="70">
        <f>ROUND(SUM(G199:G203),2)</f>
        <v>377492.39</v>
      </c>
      <c r="H198" s="114"/>
      <c r="I198" s="78"/>
    </row>
    <row r="199" spans="1:9" ht="75" x14ac:dyDescent="0.25">
      <c r="A199" s="13" t="s">
        <v>2600</v>
      </c>
      <c r="B199" s="13" t="s">
        <v>1369</v>
      </c>
      <c r="C199" s="14" t="s">
        <v>27</v>
      </c>
      <c r="D199" s="15">
        <v>1021.65</v>
      </c>
      <c r="E199" s="15">
        <f t="shared" ref="E199:E203" si="122">H199-H199*$H$11</f>
        <v>57.85</v>
      </c>
      <c r="F199" s="15">
        <f t="shared" ref="F199:F203" si="123">ROUND(E199*(1+$H$9),2)</f>
        <v>73.23</v>
      </c>
      <c r="G199" s="15">
        <f t="shared" ref="G199:G203" si="124">ROUND(F199*D199,2)</f>
        <v>74815.429999999993</v>
      </c>
      <c r="H199" s="103" t="s">
        <v>3544</v>
      </c>
      <c r="I199" s="78">
        <f t="shared" si="78"/>
        <v>0</v>
      </c>
    </row>
    <row r="200" spans="1:9" ht="45" x14ac:dyDescent="0.25">
      <c r="A200" s="13" t="s">
        <v>2601</v>
      </c>
      <c r="B200" s="13" t="s">
        <v>1370</v>
      </c>
      <c r="C200" s="14" t="s">
        <v>27</v>
      </c>
      <c r="D200" s="15">
        <v>1021.65</v>
      </c>
      <c r="E200" s="15">
        <f t="shared" si="122"/>
        <v>205.57</v>
      </c>
      <c r="F200" s="15">
        <f t="shared" si="123"/>
        <v>260.20999999999998</v>
      </c>
      <c r="G200" s="15">
        <f t="shared" si="124"/>
        <v>265843.55</v>
      </c>
      <c r="H200" s="104" t="s">
        <v>3542</v>
      </c>
      <c r="I200" s="78">
        <f t="shared" si="78"/>
        <v>0</v>
      </c>
    </row>
    <row r="201" spans="1:9" ht="60" x14ac:dyDescent="0.25">
      <c r="A201" s="13" t="s">
        <v>2602</v>
      </c>
      <c r="B201" s="23" t="s">
        <v>2605</v>
      </c>
      <c r="C201" s="14" t="s">
        <v>69</v>
      </c>
      <c r="D201" s="15">
        <v>358.69</v>
      </c>
      <c r="E201" s="15">
        <f t="shared" si="122"/>
        <v>39.43</v>
      </c>
      <c r="F201" s="15">
        <f t="shared" si="123"/>
        <v>49.91</v>
      </c>
      <c r="G201" s="15">
        <f t="shared" si="124"/>
        <v>17902.22</v>
      </c>
      <c r="H201" s="101">
        <v>39.43</v>
      </c>
      <c r="I201" s="78">
        <f t="shared" si="78"/>
        <v>0</v>
      </c>
    </row>
    <row r="202" spans="1:9" ht="30" x14ac:dyDescent="0.25">
      <c r="A202" s="13" t="s">
        <v>2603</v>
      </c>
      <c r="B202" s="23" t="s">
        <v>2606</v>
      </c>
      <c r="C202" s="14" t="s">
        <v>69</v>
      </c>
      <c r="D202" s="15">
        <v>134.94999999999999</v>
      </c>
      <c r="E202" s="15">
        <f t="shared" si="122"/>
        <v>49.82</v>
      </c>
      <c r="F202" s="15">
        <f t="shared" si="123"/>
        <v>63.06</v>
      </c>
      <c r="G202" s="15">
        <f t="shared" si="124"/>
        <v>8509.9500000000007</v>
      </c>
      <c r="H202" s="105">
        <v>49.82</v>
      </c>
      <c r="I202" s="78">
        <f t="shared" si="78"/>
        <v>0</v>
      </c>
    </row>
    <row r="203" spans="1:9" s="20" customFormat="1" ht="30" x14ac:dyDescent="0.25">
      <c r="A203" s="13" t="s">
        <v>2604</v>
      </c>
      <c r="B203" s="23" t="s">
        <v>147</v>
      </c>
      <c r="C203" s="14" t="s">
        <v>69</v>
      </c>
      <c r="D203" s="15">
        <v>36.21</v>
      </c>
      <c r="E203" s="15">
        <f t="shared" si="122"/>
        <v>227.37</v>
      </c>
      <c r="F203" s="15">
        <f t="shared" si="123"/>
        <v>287.8</v>
      </c>
      <c r="G203" s="15">
        <f t="shared" si="124"/>
        <v>10421.24</v>
      </c>
      <c r="H203" s="106">
        <v>227.37</v>
      </c>
      <c r="I203" s="78">
        <f t="shared" si="78"/>
        <v>0</v>
      </c>
    </row>
    <row r="204" spans="1:9" ht="24.75" customHeight="1" x14ac:dyDescent="0.25">
      <c r="A204" s="10"/>
      <c r="B204" s="10"/>
      <c r="C204" s="11"/>
      <c r="D204" s="12"/>
      <c r="E204" s="12"/>
      <c r="F204" s="12"/>
      <c r="G204" s="12"/>
      <c r="I204" s="78"/>
    </row>
    <row r="205" spans="1:9" s="71" customFormat="1" x14ac:dyDescent="0.25">
      <c r="A205" s="69">
        <v>12</v>
      </c>
      <c r="B205" s="445" t="s">
        <v>148</v>
      </c>
      <c r="C205" s="445"/>
      <c r="D205" s="445"/>
      <c r="E205" s="445"/>
      <c r="F205" s="445"/>
      <c r="G205" s="70">
        <f>ROUND(SUM(G206:G207),2)</f>
        <v>194321.43</v>
      </c>
      <c r="H205" s="114"/>
      <c r="I205" s="78"/>
    </row>
    <row r="206" spans="1:9" s="20" customFormat="1" ht="45" x14ac:dyDescent="0.25">
      <c r="A206" s="13" t="s">
        <v>2598</v>
      </c>
      <c r="B206" s="23" t="s">
        <v>2597</v>
      </c>
      <c r="C206" s="14" t="s">
        <v>27</v>
      </c>
      <c r="D206" s="15">
        <v>750.4</v>
      </c>
      <c r="E206" s="15">
        <f t="shared" ref="E206:E207" si="125">H206-H206*$H$11</f>
        <v>78.08</v>
      </c>
      <c r="F206" s="15">
        <f t="shared" ref="F206:F207" si="126">ROUND(E206*(1+$H$9),2)</f>
        <v>98.83</v>
      </c>
      <c r="G206" s="15">
        <f t="shared" ref="G206:G207" si="127">ROUND(F206*D206,2)</f>
        <v>74162.03</v>
      </c>
      <c r="H206" s="104" t="s">
        <v>2836</v>
      </c>
      <c r="I206" s="78">
        <f t="shared" si="78"/>
        <v>0</v>
      </c>
    </row>
    <row r="207" spans="1:9" s="20" customFormat="1" ht="30" x14ac:dyDescent="0.25">
      <c r="A207" s="13" t="s">
        <v>2599</v>
      </c>
      <c r="B207" s="23" t="s">
        <v>2499</v>
      </c>
      <c r="C207" s="14" t="s">
        <v>27</v>
      </c>
      <c r="D207" s="15">
        <v>1054.77</v>
      </c>
      <c r="E207" s="15">
        <f t="shared" si="125"/>
        <v>90</v>
      </c>
      <c r="F207" s="15">
        <f t="shared" si="126"/>
        <v>113.92</v>
      </c>
      <c r="G207" s="15">
        <f t="shared" si="127"/>
        <v>120159.4</v>
      </c>
      <c r="H207" s="106">
        <v>90</v>
      </c>
      <c r="I207" s="78">
        <f t="shared" si="78"/>
        <v>0</v>
      </c>
    </row>
    <row r="208" spans="1:9" ht="21" customHeight="1" x14ac:dyDescent="0.25">
      <c r="A208" s="10"/>
      <c r="B208" s="10"/>
      <c r="C208" s="11"/>
      <c r="D208" s="12"/>
      <c r="E208" s="12"/>
      <c r="F208" s="12"/>
      <c r="G208" s="12"/>
      <c r="I208" s="78"/>
    </row>
    <row r="209" spans="1:9" s="71" customFormat="1" x14ac:dyDescent="0.25">
      <c r="A209" s="69">
        <v>13</v>
      </c>
      <c r="B209" s="445" t="s">
        <v>149</v>
      </c>
      <c r="C209" s="445"/>
      <c r="D209" s="445"/>
      <c r="E209" s="445"/>
      <c r="F209" s="445"/>
      <c r="G209" s="70">
        <f>ROUND(SUM(G210:G228),2)</f>
        <v>855373.96</v>
      </c>
      <c r="H209" s="114"/>
      <c r="I209" s="78"/>
    </row>
    <row r="210" spans="1:9" ht="60" x14ac:dyDescent="0.25">
      <c r="A210" s="13" t="s">
        <v>2610</v>
      </c>
      <c r="B210" s="13" t="s">
        <v>1371</v>
      </c>
      <c r="C210" s="14" t="s">
        <v>27</v>
      </c>
      <c r="D210" s="15">
        <v>2715.64</v>
      </c>
      <c r="E210" s="15">
        <f t="shared" ref="E210:E228" si="128">H210-H210*$H$11</f>
        <v>4.05</v>
      </c>
      <c r="F210" s="15">
        <f t="shared" ref="F210:F227" si="129">ROUND(E210*(1+$H$9),2)</f>
        <v>5.13</v>
      </c>
      <c r="G210" s="15">
        <f t="shared" ref="G210:G212" si="130">ROUND(F210*D210,2)</f>
        <v>13931.23</v>
      </c>
      <c r="H210" s="104" t="s">
        <v>1652</v>
      </c>
      <c r="I210" s="78">
        <f t="shared" si="78"/>
        <v>0</v>
      </c>
    </row>
    <row r="211" spans="1:9" ht="105" x14ac:dyDescent="0.25">
      <c r="A211" s="13" t="s">
        <v>2611</v>
      </c>
      <c r="B211" s="13" t="s">
        <v>1372</v>
      </c>
      <c r="C211" s="14" t="s">
        <v>27</v>
      </c>
      <c r="D211" s="15">
        <v>1938.54</v>
      </c>
      <c r="E211" s="15">
        <f t="shared" si="128"/>
        <v>56.52</v>
      </c>
      <c r="F211" s="15">
        <f t="shared" si="129"/>
        <v>71.540000000000006</v>
      </c>
      <c r="G211" s="15">
        <f t="shared" si="130"/>
        <v>138683.15</v>
      </c>
      <c r="H211" s="104" t="s">
        <v>3767</v>
      </c>
      <c r="I211" s="78">
        <f t="shared" ref="I211:I274" si="131">E211-H211</f>
        <v>0</v>
      </c>
    </row>
    <row r="212" spans="1:9" s="20" customFormat="1" ht="90" x14ac:dyDescent="0.25">
      <c r="A212" s="13" t="s">
        <v>2612</v>
      </c>
      <c r="B212" s="13" t="s">
        <v>150</v>
      </c>
      <c r="C212" s="14" t="s">
        <v>27</v>
      </c>
      <c r="D212" s="15">
        <v>1061.26</v>
      </c>
      <c r="E212" s="15">
        <f t="shared" si="128"/>
        <v>67.39</v>
      </c>
      <c r="F212" s="15">
        <f t="shared" si="129"/>
        <v>85.3</v>
      </c>
      <c r="G212" s="15">
        <f t="shared" si="130"/>
        <v>90525.48</v>
      </c>
      <c r="H212" s="104" t="s">
        <v>3457</v>
      </c>
      <c r="I212" s="78">
        <f t="shared" si="131"/>
        <v>0</v>
      </c>
    </row>
    <row r="213" spans="1:9" s="20" customFormat="1" ht="75" x14ac:dyDescent="0.25">
      <c r="A213" s="13" t="s">
        <v>2613</v>
      </c>
      <c r="B213" s="13" t="s">
        <v>1373</v>
      </c>
      <c r="C213" s="14" t="s">
        <v>27</v>
      </c>
      <c r="D213" s="15">
        <v>410.95</v>
      </c>
      <c r="E213" s="15">
        <f t="shared" si="128"/>
        <v>73.34</v>
      </c>
      <c r="F213" s="15">
        <f t="shared" si="129"/>
        <v>92.83</v>
      </c>
      <c r="G213" s="15">
        <f t="shared" ref="G213:G227" si="132">ROUND(F213*D213,2)</f>
        <v>38148.49</v>
      </c>
      <c r="H213" s="104" t="s">
        <v>3769</v>
      </c>
      <c r="I213" s="78">
        <f t="shared" si="131"/>
        <v>0</v>
      </c>
    </row>
    <row r="214" spans="1:9" s="20" customFormat="1" ht="75" x14ac:dyDescent="0.25">
      <c r="A214" s="13" t="s">
        <v>2614</v>
      </c>
      <c r="B214" s="13" t="s">
        <v>1374</v>
      </c>
      <c r="C214" s="14" t="s">
        <v>27</v>
      </c>
      <c r="D214" s="15">
        <v>6.3</v>
      </c>
      <c r="E214" s="15">
        <f t="shared" si="128"/>
        <v>73.34</v>
      </c>
      <c r="F214" s="15">
        <f t="shared" si="129"/>
        <v>92.83</v>
      </c>
      <c r="G214" s="15">
        <f t="shared" si="132"/>
        <v>584.83000000000004</v>
      </c>
      <c r="H214" s="104" t="s">
        <v>3769</v>
      </c>
      <c r="I214" s="78">
        <f t="shared" si="131"/>
        <v>0</v>
      </c>
    </row>
    <row r="215" spans="1:9" s="20" customFormat="1" ht="60.75" customHeight="1" x14ac:dyDescent="0.25">
      <c r="A215" s="13" t="s">
        <v>2615</v>
      </c>
      <c r="B215" s="13" t="s">
        <v>151</v>
      </c>
      <c r="C215" s="14" t="s">
        <v>27</v>
      </c>
      <c r="D215" s="15">
        <v>76.03</v>
      </c>
      <c r="E215" s="15">
        <f t="shared" si="128"/>
        <v>73.34</v>
      </c>
      <c r="F215" s="15">
        <f t="shared" si="129"/>
        <v>92.83</v>
      </c>
      <c r="G215" s="15">
        <f t="shared" si="132"/>
        <v>7057.86</v>
      </c>
      <c r="H215" s="104" t="s">
        <v>3769</v>
      </c>
      <c r="I215" s="78">
        <f t="shared" si="131"/>
        <v>0</v>
      </c>
    </row>
    <row r="216" spans="1:9" s="20" customFormat="1" ht="75" x14ac:dyDescent="0.25">
      <c r="A216" s="13" t="s">
        <v>2616</v>
      </c>
      <c r="B216" s="13" t="s">
        <v>1264</v>
      </c>
      <c r="C216" s="14" t="s">
        <v>27</v>
      </c>
      <c r="D216" s="15">
        <v>265.49</v>
      </c>
      <c r="E216" s="15">
        <f t="shared" si="128"/>
        <v>735.03</v>
      </c>
      <c r="F216" s="15">
        <f t="shared" si="129"/>
        <v>930.4</v>
      </c>
      <c r="G216" s="15">
        <f t="shared" si="132"/>
        <v>247011.9</v>
      </c>
      <c r="H216" s="106">
        <v>735.03</v>
      </c>
      <c r="I216" s="78">
        <f t="shared" si="131"/>
        <v>0</v>
      </c>
    </row>
    <row r="217" spans="1:9" s="20" customFormat="1" ht="120" x14ac:dyDescent="0.25">
      <c r="A217" s="13" t="s">
        <v>2617</v>
      </c>
      <c r="B217" s="13" t="s">
        <v>1265</v>
      </c>
      <c r="C217" s="14" t="s">
        <v>27</v>
      </c>
      <c r="D217" s="15">
        <v>53.19</v>
      </c>
      <c r="E217" s="15">
        <f t="shared" si="128"/>
        <v>72.069999999999993</v>
      </c>
      <c r="F217" s="15">
        <f t="shared" si="129"/>
        <v>91.23</v>
      </c>
      <c r="G217" s="15">
        <f t="shared" si="132"/>
        <v>4852.5200000000004</v>
      </c>
      <c r="H217" s="104" t="s">
        <v>2854</v>
      </c>
      <c r="I217" s="78">
        <f t="shared" si="131"/>
        <v>0</v>
      </c>
    </row>
    <row r="218" spans="1:9" s="20" customFormat="1" ht="31.5" customHeight="1" x14ac:dyDescent="0.25">
      <c r="A218" s="13" t="s">
        <v>2618</v>
      </c>
      <c r="B218" s="13" t="s">
        <v>152</v>
      </c>
      <c r="C218" s="14" t="s">
        <v>27</v>
      </c>
      <c r="D218" s="15">
        <v>54.32</v>
      </c>
      <c r="E218" s="15">
        <f t="shared" si="128"/>
        <v>254.26</v>
      </c>
      <c r="F218" s="15">
        <f t="shared" ref="F218" si="133">ROUND(E218*(1+$H$9),2)</f>
        <v>321.83999999999997</v>
      </c>
      <c r="G218" s="15">
        <f t="shared" ref="G218" si="134">ROUND(F218*D218,2)</f>
        <v>17482.349999999999</v>
      </c>
      <c r="H218" s="104" t="s">
        <v>3768</v>
      </c>
      <c r="I218" s="78">
        <f t="shared" si="131"/>
        <v>0</v>
      </c>
    </row>
    <row r="219" spans="1:9" s="20" customFormat="1" ht="60" x14ac:dyDescent="0.25">
      <c r="A219" s="13" t="s">
        <v>2619</v>
      </c>
      <c r="B219" s="23" t="s">
        <v>2630</v>
      </c>
      <c r="C219" s="14" t="s">
        <v>27</v>
      </c>
      <c r="D219" s="15">
        <v>11</v>
      </c>
      <c r="E219" s="15">
        <f t="shared" si="128"/>
        <v>110.19</v>
      </c>
      <c r="F219" s="15">
        <f t="shared" si="129"/>
        <v>139.47999999999999</v>
      </c>
      <c r="G219" s="15">
        <f t="shared" si="132"/>
        <v>1534.28</v>
      </c>
      <c r="H219" s="106">
        <v>110.19</v>
      </c>
      <c r="I219" s="78">
        <f t="shared" si="131"/>
        <v>0</v>
      </c>
    </row>
    <row r="220" spans="1:9" s="20" customFormat="1" ht="30" x14ac:dyDescent="0.25">
      <c r="A220" s="13" t="s">
        <v>2620</v>
      </c>
      <c r="B220" s="13" t="s">
        <v>153</v>
      </c>
      <c r="C220" s="14" t="s">
        <v>27</v>
      </c>
      <c r="D220" s="15">
        <v>33.93</v>
      </c>
      <c r="E220" s="15">
        <f t="shared" si="128"/>
        <v>48.66</v>
      </c>
      <c r="F220" s="15">
        <f t="shared" ref="F220" si="135">ROUND(E220*(1+$H$9),2)</f>
        <v>61.59</v>
      </c>
      <c r="G220" s="15">
        <f t="shared" ref="G220" si="136">ROUND(F220*D220,2)</f>
        <v>2089.75</v>
      </c>
      <c r="H220" s="104">
        <v>48.66</v>
      </c>
      <c r="I220" s="78">
        <f t="shared" si="131"/>
        <v>0</v>
      </c>
    </row>
    <row r="221" spans="1:9" s="20" customFormat="1" ht="45" x14ac:dyDescent="0.25">
      <c r="A221" s="13" t="s">
        <v>2621</v>
      </c>
      <c r="B221" s="13" t="s">
        <v>154</v>
      </c>
      <c r="C221" s="14" t="s">
        <v>27</v>
      </c>
      <c r="D221" s="15">
        <v>381.93</v>
      </c>
      <c r="E221" s="15">
        <f t="shared" si="128"/>
        <v>120.95</v>
      </c>
      <c r="F221" s="15">
        <f t="shared" si="129"/>
        <v>153.1</v>
      </c>
      <c r="G221" s="15">
        <f t="shared" si="132"/>
        <v>58473.48</v>
      </c>
      <c r="H221" s="106">
        <v>120.95</v>
      </c>
      <c r="I221" s="78">
        <f t="shared" si="131"/>
        <v>0</v>
      </c>
    </row>
    <row r="222" spans="1:9" s="20" customFormat="1" ht="60" x14ac:dyDescent="0.25">
      <c r="A222" s="13" t="s">
        <v>2622</v>
      </c>
      <c r="B222" s="13" t="s">
        <v>155</v>
      </c>
      <c r="C222" s="14" t="s">
        <v>27</v>
      </c>
      <c r="D222" s="15">
        <v>52.25</v>
      </c>
      <c r="E222" s="15">
        <f t="shared" si="128"/>
        <v>120.95</v>
      </c>
      <c r="F222" s="15">
        <f t="shared" si="129"/>
        <v>153.1</v>
      </c>
      <c r="G222" s="15">
        <f t="shared" si="132"/>
        <v>7999.48</v>
      </c>
      <c r="H222" s="106">
        <v>120.95</v>
      </c>
      <c r="I222" s="78">
        <f t="shared" si="131"/>
        <v>0</v>
      </c>
    </row>
    <row r="223" spans="1:9" s="20" customFormat="1" ht="75" x14ac:dyDescent="0.25">
      <c r="A223" s="13" t="s">
        <v>2623</v>
      </c>
      <c r="B223" s="13" t="s">
        <v>156</v>
      </c>
      <c r="C223" s="14" t="s">
        <v>27</v>
      </c>
      <c r="D223" s="15">
        <v>138.47999999999999</v>
      </c>
      <c r="E223" s="15">
        <f t="shared" si="128"/>
        <v>120.95</v>
      </c>
      <c r="F223" s="15">
        <f t="shared" si="129"/>
        <v>153.1</v>
      </c>
      <c r="G223" s="15">
        <f t="shared" si="132"/>
        <v>21201.29</v>
      </c>
      <c r="H223" s="106">
        <v>120.95</v>
      </c>
      <c r="I223" s="78">
        <f t="shared" si="131"/>
        <v>0</v>
      </c>
    </row>
    <row r="224" spans="1:9" s="20" customFormat="1" ht="45" x14ac:dyDescent="0.25">
      <c r="A224" s="13" t="s">
        <v>2624</v>
      </c>
      <c r="B224" s="23" t="s">
        <v>2629</v>
      </c>
      <c r="C224" s="14" t="s">
        <v>27</v>
      </c>
      <c r="D224" s="15">
        <v>205.14</v>
      </c>
      <c r="E224" s="15">
        <f t="shared" si="128"/>
        <v>50.32</v>
      </c>
      <c r="F224" s="15">
        <f t="shared" si="129"/>
        <v>63.7</v>
      </c>
      <c r="G224" s="15">
        <f t="shared" si="132"/>
        <v>13067.42</v>
      </c>
      <c r="H224" s="104" t="s">
        <v>2867</v>
      </c>
      <c r="I224" s="78">
        <f t="shared" si="131"/>
        <v>0</v>
      </c>
    </row>
    <row r="225" spans="1:9" s="19" customFormat="1" ht="105" x14ac:dyDescent="0.25">
      <c r="A225" s="13" t="s">
        <v>2625</v>
      </c>
      <c r="B225" s="13" t="s">
        <v>1266</v>
      </c>
      <c r="C225" s="14" t="s">
        <v>27</v>
      </c>
      <c r="D225" s="15">
        <v>8.2799999999999994</v>
      </c>
      <c r="E225" s="15">
        <f t="shared" si="128"/>
        <v>505.25</v>
      </c>
      <c r="F225" s="15">
        <f t="shared" si="129"/>
        <v>639.54999999999995</v>
      </c>
      <c r="G225" s="15">
        <f t="shared" si="132"/>
        <v>5295.47</v>
      </c>
      <c r="H225" s="107">
        <v>505.25</v>
      </c>
      <c r="I225" s="78">
        <f t="shared" si="131"/>
        <v>0</v>
      </c>
    </row>
    <row r="226" spans="1:9" s="19" customFormat="1" ht="105" x14ac:dyDescent="0.25">
      <c r="A226" s="13" t="s">
        <v>2626</v>
      </c>
      <c r="B226" s="13" t="s">
        <v>1267</v>
      </c>
      <c r="C226" s="14" t="s">
        <v>27</v>
      </c>
      <c r="D226" s="15">
        <v>218</v>
      </c>
      <c r="E226" s="15">
        <f t="shared" si="128"/>
        <v>505.25</v>
      </c>
      <c r="F226" s="15">
        <f t="shared" si="129"/>
        <v>639.54999999999995</v>
      </c>
      <c r="G226" s="15">
        <f t="shared" si="132"/>
        <v>139421.9</v>
      </c>
      <c r="H226" s="107">
        <v>505.25</v>
      </c>
      <c r="I226" s="78">
        <f t="shared" si="131"/>
        <v>0</v>
      </c>
    </row>
    <row r="227" spans="1:9" s="20" customFormat="1" ht="45" x14ac:dyDescent="0.25">
      <c r="A227" s="13" t="s">
        <v>2627</v>
      </c>
      <c r="B227" s="23" t="s">
        <v>2437</v>
      </c>
      <c r="C227" s="14" t="s">
        <v>69</v>
      </c>
      <c r="D227" s="15">
        <v>141.99</v>
      </c>
      <c r="E227" s="15">
        <f t="shared" si="128"/>
        <v>150.97</v>
      </c>
      <c r="F227" s="15">
        <f t="shared" si="129"/>
        <v>191.1</v>
      </c>
      <c r="G227" s="15">
        <f t="shared" si="132"/>
        <v>27134.29</v>
      </c>
      <c r="H227" s="104">
        <v>150.97</v>
      </c>
      <c r="I227" s="78">
        <f t="shared" si="131"/>
        <v>0</v>
      </c>
    </row>
    <row r="228" spans="1:9" s="20" customFormat="1" x14ac:dyDescent="0.25">
      <c r="A228" s="13" t="s">
        <v>2628</v>
      </c>
      <c r="B228" s="13" t="s">
        <v>157</v>
      </c>
      <c r="C228" s="14" t="s">
        <v>27</v>
      </c>
      <c r="D228" s="15">
        <v>24.38</v>
      </c>
      <c r="E228" s="15">
        <f t="shared" si="128"/>
        <v>676.56</v>
      </c>
      <c r="F228" s="15">
        <f t="shared" ref="F228" si="137">ROUND(E228*(1+$H$9),2)</f>
        <v>856.39</v>
      </c>
      <c r="G228" s="15">
        <f t="shared" ref="G228" si="138">ROUND(F228*D228,2)</f>
        <v>20878.79</v>
      </c>
      <c r="H228" s="104">
        <v>676.56</v>
      </c>
      <c r="I228" s="78">
        <f t="shared" si="131"/>
        <v>0</v>
      </c>
    </row>
    <row r="229" spans="1:9" ht="20.25" customHeight="1" x14ac:dyDescent="0.25">
      <c r="A229" s="10"/>
      <c r="B229" s="10"/>
      <c r="C229" s="11"/>
      <c r="D229" s="12"/>
      <c r="E229" s="12"/>
      <c r="F229" s="12"/>
      <c r="G229" s="12"/>
      <c r="I229" s="78"/>
    </row>
    <row r="230" spans="1:9" s="71" customFormat="1" x14ac:dyDescent="0.25">
      <c r="A230" s="69">
        <v>14</v>
      </c>
      <c r="B230" s="445" t="s">
        <v>158</v>
      </c>
      <c r="C230" s="445"/>
      <c r="D230" s="445"/>
      <c r="E230" s="445"/>
      <c r="F230" s="445"/>
      <c r="G230" s="70">
        <f>ROUND(SUM(G231:G241),2)</f>
        <v>791292.33</v>
      </c>
      <c r="H230" s="114"/>
      <c r="I230" s="78"/>
    </row>
    <row r="231" spans="1:9" ht="60" x14ac:dyDescent="0.25">
      <c r="A231" s="13" t="s">
        <v>2587</v>
      </c>
      <c r="B231" s="13" t="s">
        <v>1268</v>
      </c>
      <c r="C231" s="14" t="s">
        <v>27</v>
      </c>
      <c r="D231" s="15">
        <v>2727.37</v>
      </c>
      <c r="E231" s="15">
        <f t="shared" ref="E231:E241" si="139">H231-H231*$H$11</f>
        <v>31.53</v>
      </c>
      <c r="F231" s="15">
        <f t="shared" ref="F231:F234" si="140">ROUND(E231*(1+$H$9),2)</f>
        <v>39.909999999999997</v>
      </c>
      <c r="G231" s="15">
        <f t="shared" ref="G231:G234" si="141">ROUND(F231*D231,2)</f>
        <v>108849.34</v>
      </c>
      <c r="H231" s="103" t="s">
        <v>1796</v>
      </c>
      <c r="I231" s="78">
        <f t="shared" si="131"/>
        <v>0</v>
      </c>
    </row>
    <row r="232" spans="1:9" ht="60" x14ac:dyDescent="0.25">
      <c r="A232" s="13" t="s">
        <v>2588</v>
      </c>
      <c r="B232" s="13" t="s">
        <v>1375</v>
      </c>
      <c r="C232" s="14" t="s">
        <v>27</v>
      </c>
      <c r="D232" s="15">
        <f>67.67+112.13</f>
        <v>179.8</v>
      </c>
      <c r="E232" s="15">
        <f t="shared" si="139"/>
        <v>192.42</v>
      </c>
      <c r="F232" s="15">
        <f t="shared" si="140"/>
        <v>243.57</v>
      </c>
      <c r="G232" s="15">
        <f t="shared" si="141"/>
        <v>43793.89</v>
      </c>
      <c r="H232" s="103" t="s">
        <v>3762</v>
      </c>
      <c r="I232" s="78">
        <f t="shared" si="131"/>
        <v>0</v>
      </c>
    </row>
    <row r="233" spans="1:9" ht="60" x14ac:dyDescent="0.25">
      <c r="A233" s="13" t="s">
        <v>2589</v>
      </c>
      <c r="B233" s="13" t="s">
        <v>1376</v>
      </c>
      <c r="C233" s="14" t="s">
        <v>27</v>
      </c>
      <c r="D233" s="15">
        <v>469.67</v>
      </c>
      <c r="E233" s="15">
        <f t="shared" si="139"/>
        <v>192.42</v>
      </c>
      <c r="F233" s="15">
        <f t="shared" si="140"/>
        <v>243.57</v>
      </c>
      <c r="G233" s="15">
        <f t="shared" si="141"/>
        <v>114397.52</v>
      </c>
      <c r="H233" s="103" t="s">
        <v>3762</v>
      </c>
      <c r="I233" s="78">
        <f t="shared" si="131"/>
        <v>0</v>
      </c>
    </row>
    <row r="234" spans="1:9" ht="45" x14ac:dyDescent="0.25">
      <c r="A234" s="13" t="s">
        <v>2590</v>
      </c>
      <c r="B234" s="13" t="s">
        <v>1269</v>
      </c>
      <c r="C234" s="14" t="s">
        <v>27</v>
      </c>
      <c r="D234" s="15">
        <v>124.15</v>
      </c>
      <c r="E234" s="15">
        <f t="shared" si="139"/>
        <v>361.45</v>
      </c>
      <c r="F234" s="15">
        <f t="shared" si="140"/>
        <v>457.52</v>
      </c>
      <c r="G234" s="15">
        <f t="shared" si="141"/>
        <v>56801.11</v>
      </c>
      <c r="H234" s="101">
        <v>361.45</v>
      </c>
      <c r="I234" s="78">
        <f t="shared" si="131"/>
        <v>0</v>
      </c>
    </row>
    <row r="235" spans="1:9" s="19" customFormat="1" x14ac:dyDescent="0.25">
      <c r="A235" s="13" t="s">
        <v>2591</v>
      </c>
      <c r="B235" s="13" t="s">
        <v>2749</v>
      </c>
      <c r="C235" s="14" t="s">
        <v>27</v>
      </c>
      <c r="D235" s="15">
        <v>129.59</v>
      </c>
      <c r="E235" s="15">
        <f t="shared" si="139"/>
        <v>179.35</v>
      </c>
      <c r="F235" s="15">
        <f t="shared" ref="F235:F236" si="142">ROUND(E235*(1+$H$9),2)</f>
        <v>227.02</v>
      </c>
      <c r="G235" s="15">
        <f t="shared" ref="G235:G236" si="143">ROUND(F235*D235,2)</f>
        <v>29419.52</v>
      </c>
      <c r="H235" s="109">
        <v>179.35</v>
      </c>
      <c r="I235" s="78">
        <f t="shared" si="131"/>
        <v>0</v>
      </c>
    </row>
    <row r="236" spans="1:9" s="19" customFormat="1" x14ac:dyDescent="0.25">
      <c r="A236" s="13" t="s">
        <v>2592</v>
      </c>
      <c r="B236" s="13" t="s">
        <v>2750</v>
      </c>
      <c r="C236" s="14" t="s">
        <v>27</v>
      </c>
      <c r="D236" s="15">
        <v>355.08</v>
      </c>
      <c r="E236" s="15">
        <f t="shared" si="139"/>
        <v>179.35</v>
      </c>
      <c r="F236" s="15">
        <f t="shared" si="142"/>
        <v>227.02</v>
      </c>
      <c r="G236" s="15">
        <f t="shared" si="143"/>
        <v>80610.259999999995</v>
      </c>
      <c r="H236" s="109">
        <v>179.35</v>
      </c>
      <c r="I236" s="78">
        <f t="shared" si="131"/>
        <v>0</v>
      </c>
    </row>
    <row r="237" spans="1:9" s="20" customFormat="1" ht="60" x14ac:dyDescent="0.25">
      <c r="A237" s="13" t="s">
        <v>2593</v>
      </c>
      <c r="B237" s="94" t="s">
        <v>4686</v>
      </c>
      <c r="C237" s="14" t="s">
        <v>27</v>
      </c>
      <c r="D237" s="15">
        <v>163.19999999999999</v>
      </c>
      <c r="E237" s="15">
        <f t="shared" si="139"/>
        <v>97</v>
      </c>
      <c r="F237" s="15">
        <f t="shared" ref="F237:F238" si="144">ROUND(E237*(1+$H$9),2)</f>
        <v>122.78</v>
      </c>
      <c r="G237" s="15">
        <f t="shared" ref="G237" si="145">ROUND(F237*D237,2)</f>
        <v>20037.7</v>
      </c>
      <c r="H237" s="104" t="s">
        <v>3487</v>
      </c>
      <c r="I237" s="78">
        <f t="shared" si="131"/>
        <v>0</v>
      </c>
    </row>
    <row r="238" spans="1:9" ht="30" x14ac:dyDescent="0.25">
      <c r="A238" s="13" t="s">
        <v>2594</v>
      </c>
      <c r="B238" s="23" t="s">
        <v>2165</v>
      </c>
      <c r="C238" s="14" t="s">
        <v>117</v>
      </c>
      <c r="D238" s="15">
        <v>1305.8800000000001</v>
      </c>
      <c r="E238" s="15">
        <f t="shared" si="139"/>
        <v>139.01</v>
      </c>
      <c r="F238" s="15">
        <f t="shared" si="144"/>
        <v>175.96</v>
      </c>
      <c r="G238" s="15">
        <f t="shared" ref="G238" si="146">ROUND(F238*D238,2)</f>
        <v>229782.64</v>
      </c>
      <c r="H238" s="105">
        <v>139.01</v>
      </c>
      <c r="I238" s="78">
        <f t="shared" si="131"/>
        <v>0</v>
      </c>
    </row>
    <row r="239" spans="1:9" ht="60" x14ac:dyDescent="0.25">
      <c r="A239" s="13" t="s">
        <v>2595</v>
      </c>
      <c r="B239" s="13" t="str">
        <f>UPPER(COMPOSIÇÕES!A1825)</f>
        <v>PISO EM ASSOALHO DE MADEIRA LEI (PAU D´ARCO) - COMERCIAL, RÉGUAS MACHO E FÊMEA 15CM X 2 CM, SOBRE RIPÃO DE MADEIRA 3,5CM X 5,5CM</v>
      </c>
      <c r="C239" s="14" t="s">
        <v>27</v>
      </c>
      <c r="D239" s="15">
        <f>2*127.82</f>
        <v>255.64</v>
      </c>
      <c r="E239" s="15">
        <f t="shared" si="139"/>
        <v>243.49</v>
      </c>
      <c r="F239" s="15">
        <f t="shared" ref="F239" si="147">ROUND(E239*(1+$H$9),2)</f>
        <v>308.20999999999998</v>
      </c>
      <c r="G239" s="15">
        <f t="shared" ref="G239" si="148">ROUND(F239*D239,2)</f>
        <v>78790.8</v>
      </c>
      <c r="H239" s="103">
        <v>243.49</v>
      </c>
      <c r="I239" s="78">
        <f t="shared" si="131"/>
        <v>0</v>
      </c>
    </row>
    <row r="240" spans="1:9" ht="30" x14ac:dyDescent="0.25">
      <c r="A240" s="13" t="s">
        <v>2596</v>
      </c>
      <c r="B240" s="13" t="s">
        <v>3113</v>
      </c>
      <c r="C240" s="14" t="s">
        <v>69</v>
      </c>
      <c r="D240" s="15">
        <v>96</v>
      </c>
      <c r="E240" s="15">
        <f t="shared" si="139"/>
        <v>161.47</v>
      </c>
      <c r="F240" s="15">
        <f t="shared" ref="F240" si="149">ROUND(E240*(1+$H$9),2)</f>
        <v>204.39</v>
      </c>
      <c r="G240" s="15">
        <f t="shared" ref="G240" si="150">ROUND(F240*D240,2)</f>
        <v>19621.439999999999</v>
      </c>
      <c r="H240" s="105">
        <v>161.47</v>
      </c>
      <c r="I240" s="78">
        <f t="shared" si="131"/>
        <v>0</v>
      </c>
    </row>
    <row r="241" spans="1:9" ht="30" x14ac:dyDescent="0.25">
      <c r="A241" s="13" t="s">
        <v>3112</v>
      </c>
      <c r="B241" s="23" t="s">
        <v>2435</v>
      </c>
      <c r="C241" s="14" t="s">
        <v>69</v>
      </c>
      <c r="D241" s="15">
        <v>80.400000000000006</v>
      </c>
      <c r="E241" s="15">
        <f t="shared" si="139"/>
        <v>90.28</v>
      </c>
      <c r="F241" s="15">
        <f t="shared" ref="F241" si="151">ROUND(E241*(1+$H$9),2)</f>
        <v>114.28</v>
      </c>
      <c r="G241" s="15">
        <f t="shared" ref="G241" si="152">ROUND(F241*D241,2)</f>
        <v>9188.11</v>
      </c>
      <c r="H241" s="103">
        <v>90.28</v>
      </c>
      <c r="I241" s="78">
        <f t="shared" si="131"/>
        <v>0</v>
      </c>
    </row>
    <row r="242" spans="1:9" ht="24" customHeight="1" x14ac:dyDescent="0.25">
      <c r="A242" s="10"/>
      <c r="B242" s="10"/>
      <c r="C242" s="11"/>
      <c r="D242" s="12"/>
      <c r="E242" s="12"/>
      <c r="F242" s="12"/>
      <c r="G242" s="12"/>
      <c r="I242" s="78"/>
    </row>
    <row r="243" spans="1:9" s="71" customFormat="1" x14ac:dyDescent="0.25">
      <c r="A243" s="69">
        <v>15</v>
      </c>
      <c r="B243" s="445" t="s">
        <v>159</v>
      </c>
      <c r="C243" s="445"/>
      <c r="D243" s="445"/>
      <c r="E243" s="445"/>
      <c r="F243" s="445"/>
      <c r="G243" s="70">
        <f>ROUND(SUM(G244:G248),2)</f>
        <v>343159.07</v>
      </c>
      <c r="H243" s="114"/>
      <c r="I243" s="78"/>
    </row>
    <row r="244" spans="1:9" s="20" customFormat="1" ht="30" x14ac:dyDescent="0.25">
      <c r="A244" s="13" t="s">
        <v>2582</v>
      </c>
      <c r="B244" s="13" t="s">
        <v>160</v>
      </c>
      <c r="C244" s="14" t="s">
        <v>27</v>
      </c>
      <c r="D244" s="15">
        <v>1517.29</v>
      </c>
      <c r="E244" s="15">
        <f t="shared" ref="E244:E248" si="153">H244-H244*$H$11</f>
        <v>2.16</v>
      </c>
      <c r="F244" s="15">
        <f t="shared" ref="F244:F247" si="154">ROUND(E244*(1+$H$9),2)</f>
        <v>2.73</v>
      </c>
      <c r="G244" s="15">
        <f t="shared" ref="G244:G247" si="155">ROUND(F244*D244,2)</f>
        <v>4142.2</v>
      </c>
      <c r="H244" s="106">
        <v>2.16</v>
      </c>
      <c r="I244" s="78">
        <f t="shared" si="131"/>
        <v>0</v>
      </c>
    </row>
    <row r="245" spans="1:9" s="19" customFormat="1" ht="60" x14ac:dyDescent="0.25">
      <c r="A245" s="13" t="s">
        <v>2583</v>
      </c>
      <c r="B245" s="13" t="s">
        <v>1244</v>
      </c>
      <c r="C245" s="14" t="s">
        <v>40</v>
      </c>
      <c r="D245" s="15">
        <v>75.86</v>
      </c>
      <c r="E245" s="15">
        <f t="shared" si="153"/>
        <v>746.76</v>
      </c>
      <c r="F245" s="15">
        <f t="shared" si="154"/>
        <v>945.25</v>
      </c>
      <c r="G245" s="15">
        <f t="shared" si="155"/>
        <v>71706.67</v>
      </c>
      <c r="H245" s="109">
        <v>746.76</v>
      </c>
      <c r="I245" s="78">
        <f t="shared" si="131"/>
        <v>0</v>
      </c>
    </row>
    <row r="246" spans="1:9" s="20" customFormat="1" ht="105" x14ac:dyDescent="0.25">
      <c r="A246" s="13" t="s">
        <v>2584</v>
      </c>
      <c r="B246" s="13" t="s">
        <v>1377</v>
      </c>
      <c r="C246" s="14" t="s">
        <v>69</v>
      </c>
      <c r="D246" s="15">
        <v>291.27</v>
      </c>
      <c r="E246" s="15">
        <f t="shared" si="153"/>
        <v>39.75</v>
      </c>
      <c r="F246" s="15">
        <f t="shared" si="154"/>
        <v>50.32</v>
      </c>
      <c r="G246" s="15">
        <f t="shared" si="155"/>
        <v>14656.71</v>
      </c>
      <c r="H246" s="104" t="s">
        <v>3180</v>
      </c>
      <c r="I246" s="78">
        <f t="shared" si="131"/>
        <v>0</v>
      </c>
    </row>
    <row r="247" spans="1:9" s="20" customFormat="1" ht="90" x14ac:dyDescent="0.25">
      <c r="A247" s="13" t="s">
        <v>2585</v>
      </c>
      <c r="B247" s="13" t="s">
        <v>1270</v>
      </c>
      <c r="C247" s="14" t="s">
        <v>27</v>
      </c>
      <c r="D247" s="15">
        <v>315.77</v>
      </c>
      <c r="E247" s="15">
        <f t="shared" si="153"/>
        <v>408.97</v>
      </c>
      <c r="F247" s="15">
        <f t="shared" si="154"/>
        <v>517.66999999999996</v>
      </c>
      <c r="G247" s="15">
        <f t="shared" si="155"/>
        <v>163464.66</v>
      </c>
      <c r="H247" s="106">
        <v>408.97</v>
      </c>
      <c r="I247" s="78">
        <f t="shared" si="131"/>
        <v>0</v>
      </c>
    </row>
    <row r="248" spans="1:9" s="20" customFormat="1" ht="60" x14ac:dyDescent="0.25">
      <c r="A248" s="13" t="s">
        <v>2586</v>
      </c>
      <c r="B248" s="13" t="s">
        <v>1271</v>
      </c>
      <c r="C248" s="14" t="s">
        <v>27</v>
      </c>
      <c r="D248" s="15">
        <v>1201.52</v>
      </c>
      <c r="E248" s="15">
        <f t="shared" si="153"/>
        <v>58.64</v>
      </c>
      <c r="F248" s="15">
        <f t="shared" ref="F248" si="156">ROUND(E248*(1+$H$9),2)</f>
        <v>74.23</v>
      </c>
      <c r="G248" s="15">
        <f t="shared" ref="G248" si="157">ROUND(F248*D248,2)</f>
        <v>89188.83</v>
      </c>
      <c r="H248" s="104">
        <v>58.64</v>
      </c>
      <c r="I248" s="78">
        <f t="shared" si="131"/>
        <v>0</v>
      </c>
    </row>
    <row r="249" spans="1:9" ht="21.75" customHeight="1" x14ac:dyDescent="0.25">
      <c r="A249" s="10"/>
      <c r="B249" s="10"/>
      <c r="C249" s="11"/>
      <c r="D249" s="12"/>
      <c r="E249" s="12"/>
      <c r="F249" s="12"/>
      <c r="G249" s="12"/>
      <c r="I249" s="78"/>
    </row>
    <row r="250" spans="1:9" s="71" customFormat="1" x14ac:dyDescent="0.25">
      <c r="A250" s="69">
        <v>16</v>
      </c>
      <c r="B250" s="445" t="s">
        <v>161</v>
      </c>
      <c r="C250" s="445"/>
      <c r="D250" s="445"/>
      <c r="E250" s="445"/>
      <c r="F250" s="445"/>
      <c r="G250" s="70">
        <f>G251+G399+G437+G1065</f>
        <v>5638823.0499999998</v>
      </c>
      <c r="H250" s="114"/>
      <c r="I250" s="78"/>
    </row>
    <row r="251" spans="1:9" x14ac:dyDescent="0.25">
      <c r="A251" s="21" t="s">
        <v>2873</v>
      </c>
      <c r="B251" s="444" t="s">
        <v>4736</v>
      </c>
      <c r="C251" s="444"/>
      <c r="D251" s="444"/>
      <c r="E251" s="444"/>
      <c r="F251" s="444"/>
      <c r="G251" s="22">
        <f>ROUND(SUM(G254:G397),2)</f>
        <v>482410.12</v>
      </c>
      <c r="I251" s="78"/>
    </row>
    <row r="252" spans="1:9" x14ac:dyDescent="0.25">
      <c r="A252" s="21" t="s">
        <v>162</v>
      </c>
      <c r="B252" s="444" t="s">
        <v>4737</v>
      </c>
      <c r="C252" s="444"/>
      <c r="D252" s="444"/>
      <c r="E252" s="444"/>
      <c r="F252" s="444"/>
      <c r="G252" s="22"/>
      <c r="I252" s="78"/>
    </row>
    <row r="253" spans="1:9" x14ac:dyDescent="0.25">
      <c r="A253" s="21" t="s">
        <v>163</v>
      </c>
      <c r="B253" s="444" t="s">
        <v>4738</v>
      </c>
      <c r="C253" s="444"/>
      <c r="D253" s="444"/>
      <c r="E253" s="444"/>
      <c r="F253" s="444"/>
      <c r="G253" s="22"/>
      <c r="I253" s="78"/>
    </row>
    <row r="254" spans="1:9" x14ac:dyDescent="0.25">
      <c r="A254" s="13" t="s">
        <v>164</v>
      </c>
      <c r="B254" s="13" t="s">
        <v>165</v>
      </c>
      <c r="C254" s="14" t="s">
        <v>16</v>
      </c>
      <c r="D254" s="15">
        <v>30</v>
      </c>
      <c r="E254" s="15">
        <f t="shared" ref="E254:E317" si="158">H254-H254*$H$11</f>
        <v>5.46</v>
      </c>
      <c r="F254" s="15">
        <f t="shared" ref="F254" si="159">ROUND(E254*(1+$H$9),2)</f>
        <v>6.91</v>
      </c>
      <c r="G254" s="15">
        <f t="shared" ref="G254" si="160">ROUND(F254*D254,2)</f>
        <v>207.3</v>
      </c>
      <c r="H254" s="105">
        <v>5.46</v>
      </c>
      <c r="I254" s="78">
        <f t="shared" si="131"/>
        <v>0</v>
      </c>
    </row>
    <row r="255" spans="1:9" x14ac:dyDescent="0.25">
      <c r="A255" s="13" t="s">
        <v>166</v>
      </c>
      <c r="B255" s="13" t="s">
        <v>167</v>
      </c>
      <c r="C255" s="14" t="s">
        <v>16</v>
      </c>
      <c r="D255" s="15">
        <v>8</v>
      </c>
      <c r="E255" s="15">
        <f t="shared" si="158"/>
        <v>13.62</v>
      </c>
      <c r="F255" s="15">
        <f t="shared" ref="F255:F287" si="161">ROUND(E255*(1+$H$9),2)</f>
        <v>17.239999999999998</v>
      </c>
      <c r="G255" s="15">
        <f t="shared" ref="G255:G287" si="162">ROUND(F255*D255,2)</f>
        <v>137.91999999999999</v>
      </c>
      <c r="H255" s="105">
        <v>13.62</v>
      </c>
      <c r="I255" s="78">
        <f t="shared" si="131"/>
        <v>0</v>
      </c>
    </row>
    <row r="256" spans="1:9" x14ac:dyDescent="0.25">
      <c r="A256" s="13" t="s">
        <v>168</v>
      </c>
      <c r="B256" s="13" t="s">
        <v>169</v>
      </c>
      <c r="C256" s="14" t="s">
        <v>16</v>
      </c>
      <c r="D256" s="15">
        <v>4</v>
      </c>
      <c r="E256" s="15">
        <f t="shared" si="158"/>
        <v>19.78</v>
      </c>
      <c r="F256" s="15">
        <f t="shared" si="161"/>
        <v>25.04</v>
      </c>
      <c r="G256" s="15">
        <f t="shared" si="162"/>
        <v>100.16</v>
      </c>
      <c r="H256" s="105">
        <v>19.78</v>
      </c>
      <c r="I256" s="78">
        <f t="shared" si="131"/>
        <v>0</v>
      </c>
    </row>
    <row r="257" spans="1:9" ht="61.5" customHeight="1" x14ac:dyDescent="0.25">
      <c r="A257" s="13" t="s">
        <v>170</v>
      </c>
      <c r="B257" s="13" t="s">
        <v>1378</v>
      </c>
      <c r="C257" s="14" t="s">
        <v>16</v>
      </c>
      <c r="D257" s="15">
        <v>12</v>
      </c>
      <c r="E257" s="15">
        <f t="shared" si="158"/>
        <v>83.06</v>
      </c>
      <c r="F257" s="15">
        <f t="shared" si="161"/>
        <v>105.14</v>
      </c>
      <c r="G257" s="15">
        <f t="shared" si="162"/>
        <v>1261.68</v>
      </c>
      <c r="H257" s="101" t="s">
        <v>2913</v>
      </c>
      <c r="I257" s="78">
        <f t="shared" si="131"/>
        <v>0</v>
      </c>
    </row>
    <row r="258" spans="1:9" ht="45" x14ac:dyDescent="0.25">
      <c r="A258" s="13" t="s">
        <v>171</v>
      </c>
      <c r="B258" s="13" t="s">
        <v>1379</v>
      </c>
      <c r="C258" s="14" t="s">
        <v>16</v>
      </c>
      <c r="D258" s="15">
        <v>22</v>
      </c>
      <c r="E258" s="15">
        <f t="shared" si="158"/>
        <v>35.29</v>
      </c>
      <c r="F258" s="15">
        <f t="shared" si="161"/>
        <v>44.67</v>
      </c>
      <c r="G258" s="15">
        <f t="shared" si="162"/>
        <v>982.74</v>
      </c>
      <c r="H258" s="101" t="s">
        <v>3722</v>
      </c>
      <c r="I258" s="78">
        <f t="shared" si="131"/>
        <v>0</v>
      </c>
    </row>
    <row r="259" spans="1:9" ht="60" x14ac:dyDescent="0.25">
      <c r="A259" s="13" t="s">
        <v>172</v>
      </c>
      <c r="B259" s="13" t="s">
        <v>1380</v>
      </c>
      <c r="C259" s="14" t="s">
        <v>16</v>
      </c>
      <c r="D259" s="15">
        <v>3</v>
      </c>
      <c r="E259" s="15">
        <f t="shared" si="158"/>
        <v>10.96</v>
      </c>
      <c r="F259" s="15">
        <f t="shared" si="161"/>
        <v>13.87</v>
      </c>
      <c r="G259" s="15">
        <f t="shared" si="162"/>
        <v>41.61</v>
      </c>
      <c r="H259" s="101" t="s">
        <v>1629</v>
      </c>
      <c r="I259" s="78">
        <f t="shared" si="131"/>
        <v>0</v>
      </c>
    </row>
    <row r="260" spans="1:9" ht="45" x14ac:dyDescent="0.25">
      <c r="A260" s="13" t="s">
        <v>173</v>
      </c>
      <c r="B260" s="13" t="s">
        <v>1381</v>
      </c>
      <c r="C260" s="14" t="s">
        <v>69</v>
      </c>
      <c r="D260" s="15">
        <v>1279</v>
      </c>
      <c r="E260" s="15">
        <f t="shared" si="158"/>
        <v>18.03</v>
      </c>
      <c r="F260" s="15">
        <f t="shared" si="161"/>
        <v>22.82</v>
      </c>
      <c r="G260" s="15">
        <f t="shared" si="162"/>
        <v>29186.78</v>
      </c>
      <c r="H260" s="101" t="s">
        <v>1665</v>
      </c>
      <c r="I260" s="78">
        <f t="shared" si="131"/>
        <v>0</v>
      </c>
    </row>
    <row r="261" spans="1:9" ht="45" x14ac:dyDescent="0.25">
      <c r="A261" s="13" t="s">
        <v>174</v>
      </c>
      <c r="B261" s="13" t="s">
        <v>1382</v>
      </c>
      <c r="C261" s="14" t="s">
        <v>69</v>
      </c>
      <c r="D261" s="15">
        <v>272</v>
      </c>
      <c r="E261" s="15">
        <f t="shared" si="158"/>
        <v>26.1</v>
      </c>
      <c r="F261" s="15">
        <f t="shared" si="161"/>
        <v>33.04</v>
      </c>
      <c r="G261" s="15">
        <f t="shared" si="162"/>
        <v>8986.8799999999992</v>
      </c>
      <c r="H261" s="101" t="s">
        <v>2894</v>
      </c>
      <c r="I261" s="78">
        <f t="shared" si="131"/>
        <v>0</v>
      </c>
    </row>
    <row r="262" spans="1:9" ht="45" x14ac:dyDescent="0.25">
      <c r="A262" s="13" t="s">
        <v>175</v>
      </c>
      <c r="B262" s="13" t="s">
        <v>1383</v>
      </c>
      <c r="C262" s="14" t="s">
        <v>69</v>
      </c>
      <c r="D262" s="15">
        <v>536</v>
      </c>
      <c r="E262" s="15">
        <f t="shared" si="158"/>
        <v>15.3</v>
      </c>
      <c r="F262" s="15">
        <f t="shared" si="161"/>
        <v>19.37</v>
      </c>
      <c r="G262" s="15">
        <f t="shared" si="162"/>
        <v>10382.32</v>
      </c>
      <c r="H262" s="101" t="s">
        <v>2837</v>
      </c>
      <c r="I262" s="78">
        <f t="shared" si="131"/>
        <v>0</v>
      </c>
    </row>
    <row r="263" spans="1:9" ht="45" x14ac:dyDescent="0.25">
      <c r="A263" s="13" t="s">
        <v>176</v>
      </c>
      <c r="B263" s="13" t="s">
        <v>1384</v>
      </c>
      <c r="C263" s="14" t="s">
        <v>69</v>
      </c>
      <c r="D263" s="15">
        <v>238</v>
      </c>
      <c r="E263" s="15">
        <f t="shared" si="158"/>
        <v>17.579999999999998</v>
      </c>
      <c r="F263" s="15">
        <f t="shared" si="161"/>
        <v>22.25</v>
      </c>
      <c r="G263" s="15">
        <f t="shared" si="162"/>
        <v>5295.5</v>
      </c>
      <c r="H263" s="101" t="s">
        <v>1758</v>
      </c>
      <c r="I263" s="78">
        <f t="shared" si="131"/>
        <v>0</v>
      </c>
    </row>
    <row r="264" spans="1:9" ht="45" x14ac:dyDescent="0.25">
      <c r="A264" s="13" t="s">
        <v>177</v>
      </c>
      <c r="B264" s="13" t="s">
        <v>1385</v>
      </c>
      <c r="C264" s="14" t="s">
        <v>69</v>
      </c>
      <c r="D264" s="15">
        <v>238</v>
      </c>
      <c r="E264" s="15">
        <f t="shared" si="158"/>
        <v>48.06</v>
      </c>
      <c r="F264" s="15">
        <f t="shared" si="161"/>
        <v>60.83</v>
      </c>
      <c r="G264" s="15">
        <f t="shared" si="162"/>
        <v>14477.54</v>
      </c>
      <c r="H264" s="101" t="s">
        <v>3121</v>
      </c>
      <c r="I264" s="78">
        <f t="shared" si="131"/>
        <v>0</v>
      </c>
    </row>
    <row r="265" spans="1:9" s="20" customFormat="1" ht="30" x14ac:dyDescent="0.25">
      <c r="A265" s="13" t="s">
        <v>178</v>
      </c>
      <c r="B265" s="13" t="s">
        <v>1272</v>
      </c>
      <c r="C265" s="14" t="s">
        <v>16</v>
      </c>
      <c r="D265" s="15">
        <v>2</v>
      </c>
      <c r="E265" s="15">
        <f t="shared" si="158"/>
        <v>92.45</v>
      </c>
      <c r="F265" s="15">
        <f t="shared" si="161"/>
        <v>117.02</v>
      </c>
      <c r="G265" s="15">
        <f t="shared" si="162"/>
        <v>234.04</v>
      </c>
      <c r="H265" s="106">
        <v>92.45</v>
      </c>
      <c r="I265" s="78">
        <f t="shared" si="131"/>
        <v>0</v>
      </c>
    </row>
    <row r="266" spans="1:9" ht="30" x14ac:dyDescent="0.25">
      <c r="A266" s="13" t="s">
        <v>179</v>
      </c>
      <c r="B266" s="13" t="s">
        <v>1273</v>
      </c>
      <c r="C266" s="14" t="s">
        <v>16</v>
      </c>
      <c r="D266" s="15">
        <v>61</v>
      </c>
      <c r="E266" s="15">
        <f t="shared" si="158"/>
        <v>67.72</v>
      </c>
      <c r="F266" s="15">
        <f t="shared" si="161"/>
        <v>85.72</v>
      </c>
      <c r="G266" s="15">
        <f t="shared" si="162"/>
        <v>5228.92</v>
      </c>
      <c r="H266" s="105">
        <v>67.72</v>
      </c>
      <c r="I266" s="78">
        <f t="shared" si="131"/>
        <v>0</v>
      </c>
    </row>
    <row r="267" spans="1:9" ht="60" x14ac:dyDescent="0.25">
      <c r="A267" s="13" t="s">
        <v>180</v>
      </c>
      <c r="B267" s="13" t="s">
        <v>1386</v>
      </c>
      <c r="C267" s="14" t="s">
        <v>16</v>
      </c>
      <c r="D267" s="15">
        <v>178</v>
      </c>
      <c r="E267" s="15">
        <f t="shared" si="158"/>
        <v>15.7</v>
      </c>
      <c r="F267" s="15">
        <f t="shared" si="161"/>
        <v>19.87</v>
      </c>
      <c r="G267" s="15">
        <f t="shared" si="162"/>
        <v>3536.86</v>
      </c>
      <c r="H267" s="101" t="s">
        <v>2097</v>
      </c>
      <c r="I267" s="78">
        <f t="shared" si="131"/>
        <v>0</v>
      </c>
    </row>
    <row r="268" spans="1:9" ht="60" x14ac:dyDescent="0.25">
      <c r="A268" s="13" t="s">
        <v>181</v>
      </c>
      <c r="B268" s="13" t="s">
        <v>1387</v>
      </c>
      <c r="C268" s="14" t="s">
        <v>16</v>
      </c>
      <c r="D268" s="15">
        <v>22</v>
      </c>
      <c r="E268" s="15">
        <f t="shared" si="158"/>
        <v>32.630000000000003</v>
      </c>
      <c r="F268" s="15">
        <f t="shared" si="161"/>
        <v>41.3</v>
      </c>
      <c r="G268" s="15">
        <f t="shared" si="162"/>
        <v>908.6</v>
      </c>
      <c r="H268" s="101" t="s">
        <v>3676</v>
      </c>
      <c r="I268" s="78">
        <f t="shared" si="131"/>
        <v>0</v>
      </c>
    </row>
    <row r="269" spans="1:9" s="20" customFormat="1" ht="60" x14ac:dyDescent="0.25">
      <c r="A269" s="13" t="s">
        <v>182</v>
      </c>
      <c r="B269" s="13" t="s">
        <v>1274</v>
      </c>
      <c r="C269" s="14" t="s">
        <v>16</v>
      </c>
      <c r="D269" s="15">
        <v>84</v>
      </c>
      <c r="E269" s="15">
        <f t="shared" si="158"/>
        <v>35.01</v>
      </c>
      <c r="F269" s="15">
        <f t="shared" si="161"/>
        <v>44.32</v>
      </c>
      <c r="G269" s="15">
        <f t="shared" si="162"/>
        <v>3722.88</v>
      </c>
      <c r="H269" s="106">
        <v>35.01</v>
      </c>
      <c r="I269" s="78">
        <f t="shared" si="131"/>
        <v>0</v>
      </c>
    </row>
    <row r="270" spans="1:9" s="20" customFormat="1" ht="45" x14ac:dyDescent="0.25">
      <c r="A270" s="13" t="s">
        <v>183</v>
      </c>
      <c r="B270" s="13" t="s">
        <v>1388</v>
      </c>
      <c r="C270" s="14" t="s">
        <v>16</v>
      </c>
      <c r="D270" s="15">
        <v>31</v>
      </c>
      <c r="E270" s="15">
        <f t="shared" si="158"/>
        <v>36.65</v>
      </c>
      <c r="F270" s="15">
        <f t="shared" si="161"/>
        <v>46.39</v>
      </c>
      <c r="G270" s="15">
        <f t="shared" si="162"/>
        <v>1438.09</v>
      </c>
      <c r="H270" s="108" t="s">
        <v>3692</v>
      </c>
      <c r="I270" s="78">
        <f t="shared" si="131"/>
        <v>0</v>
      </c>
    </row>
    <row r="271" spans="1:9" s="20" customFormat="1" ht="60" x14ac:dyDescent="0.25">
      <c r="A271" s="13" t="s">
        <v>184</v>
      </c>
      <c r="B271" s="13" t="s">
        <v>1389</v>
      </c>
      <c r="C271" s="14" t="s">
        <v>16</v>
      </c>
      <c r="D271" s="15">
        <v>5</v>
      </c>
      <c r="E271" s="15">
        <f t="shared" si="158"/>
        <v>6.66</v>
      </c>
      <c r="F271" s="15">
        <f t="shared" si="161"/>
        <v>8.43</v>
      </c>
      <c r="G271" s="15">
        <f t="shared" si="162"/>
        <v>42.15</v>
      </c>
      <c r="H271" s="106">
        <v>6.66</v>
      </c>
      <c r="I271" s="78">
        <f t="shared" si="131"/>
        <v>0</v>
      </c>
    </row>
    <row r="272" spans="1:9" s="20" customFormat="1" ht="60" x14ac:dyDescent="0.25">
      <c r="A272" s="13" t="s">
        <v>185</v>
      </c>
      <c r="B272" s="13" t="s">
        <v>1390</v>
      </c>
      <c r="C272" s="14" t="s">
        <v>16</v>
      </c>
      <c r="D272" s="15">
        <v>9</v>
      </c>
      <c r="E272" s="15">
        <f t="shared" si="158"/>
        <v>9.92</v>
      </c>
      <c r="F272" s="15">
        <f t="shared" si="161"/>
        <v>12.56</v>
      </c>
      <c r="G272" s="15">
        <f t="shared" si="162"/>
        <v>113.04</v>
      </c>
      <c r="H272" s="106">
        <v>9.92</v>
      </c>
      <c r="I272" s="78">
        <f t="shared" si="131"/>
        <v>0</v>
      </c>
    </row>
    <row r="273" spans="1:9" s="20" customFormat="1" ht="60" x14ac:dyDescent="0.25">
      <c r="A273" s="13" t="s">
        <v>186</v>
      </c>
      <c r="B273" s="13" t="s">
        <v>1391</v>
      </c>
      <c r="C273" s="14" t="s">
        <v>16</v>
      </c>
      <c r="D273" s="15">
        <v>7</v>
      </c>
      <c r="E273" s="15">
        <f t="shared" si="158"/>
        <v>36.65</v>
      </c>
      <c r="F273" s="15">
        <f t="shared" si="161"/>
        <v>46.39</v>
      </c>
      <c r="G273" s="15">
        <f t="shared" si="162"/>
        <v>324.73</v>
      </c>
      <c r="H273" s="108" t="s">
        <v>3692</v>
      </c>
      <c r="I273" s="78">
        <f t="shared" si="131"/>
        <v>0</v>
      </c>
    </row>
    <row r="274" spans="1:9" s="20" customFormat="1" ht="60" x14ac:dyDescent="0.25">
      <c r="A274" s="13" t="s">
        <v>187</v>
      </c>
      <c r="B274" s="13" t="s">
        <v>1392</v>
      </c>
      <c r="C274" s="14" t="s">
        <v>16</v>
      </c>
      <c r="D274" s="15">
        <v>3</v>
      </c>
      <c r="E274" s="15">
        <f t="shared" si="158"/>
        <v>11.59</v>
      </c>
      <c r="F274" s="15">
        <f t="shared" si="161"/>
        <v>14.67</v>
      </c>
      <c r="G274" s="15">
        <f t="shared" si="162"/>
        <v>44.01</v>
      </c>
      <c r="H274" s="106">
        <v>11.59</v>
      </c>
      <c r="I274" s="78">
        <f t="shared" si="131"/>
        <v>0</v>
      </c>
    </row>
    <row r="275" spans="1:9" s="20" customFormat="1" ht="60" x14ac:dyDescent="0.25">
      <c r="A275" s="13" t="s">
        <v>188</v>
      </c>
      <c r="B275" s="13" t="s">
        <v>1393</v>
      </c>
      <c r="C275" s="14" t="s">
        <v>16</v>
      </c>
      <c r="D275" s="15">
        <v>5</v>
      </c>
      <c r="E275" s="15">
        <f t="shared" si="158"/>
        <v>9.27</v>
      </c>
      <c r="F275" s="15">
        <f t="shared" si="161"/>
        <v>11.73</v>
      </c>
      <c r="G275" s="15">
        <f t="shared" si="162"/>
        <v>58.65</v>
      </c>
      <c r="H275" s="106">
        <v>9.27</v>
      </c>
      <c r="I275" s="78">
        <f t="shared" ref="I275:I338" si="163">E275-H275</f>
        <v>0</v>
      </c>
    </row>
    <row r="276" spans="1:9" s="20" customFormat="1" ht="60" x14ac:dyDescent="0.25">
      <c r="A276" s="13" t="s">
        <v>189</v>
      </c>
      <c r="B276" s="13" t="s">
        <v>1394</v>
      </c>
      <c r="C276" s="14" t="s">
        <v>16</v>
      </c>
      <c r="D276" s="15">
        <v>25</v>
      </c>
      <c r="E276" s="15">
        <f t="shared" si="158"/>
        <v>6.66</v>
      </c>
      <c r="F276" s="15">
        <f t="shared" si="161"/>
        <v>8.43</v>
      </c>
      <c r="G276" s="15">
        <f t="shared" si="162"/>
        <v>210.75</v>
      </c>
      <c r="H276" s="108" t="s">
        <v>3469</v>
      </c>
      <c r="I276" s="78">
        <f t="shared" si="163"/>
        <v>0</v>
      </c>
    </row>
    <row r="277" spans="1:9" s="20" customFormat="1" ht="60" x14ac:dyDescent="0.25">
      <c r="A277" s="13" t="s">
        <v>190</v>
      </c>
      <c r="B277" s="13" t="s">
        <v>1395</v>
      </c>
      <c r="C277" s="14" t="s">
        <v>16</v>
      </c>
      <c r="D277" s="15">
        <v>12</v>
      </c>
      <c r="E277" s="15">
        <f t="shared" si="158"/>
        <v>9.58</v>
      </c>
      <c r="F277" s="15">
        <f t="shared" si="161"/>
        <v>12.13</v>
      </c>
      <c r="G277" s="15">
        <f t="shared" si="162"/>
        <v>145.56</v>
      </c>
      <c r="H277" s="108" t="s">
        <v>2054</v>
      </c>
      <c r="I277" s="78">
        <f t="shared" si="163"/>
        <v>0</v>
      </c>
    </row>
    <row r="278" spans="1:9" s="20" customFormat="1" ht="45" x14ac:dyDescent="0.25">
      <c r="A278" s="13" t="s">
        <v>191</v>
      </c>
      <c r="B278" s="13" t="s">
        <v>1396</v>
      </c>
      <c r="C278" s="14" t="s">
        <v>16</v>
      </c>
      <c r="D278" s="15">
        <v>3</v>
      </c>
      <c r="E278" s="15">
        <f t="shared" si="158"/>
        <v>11.21</v>
      </c>
      <c r="F278" s="15">
        <f t="shared" si="161"/>
        <v>14.19</v>
      </c>
      <c r="G278" s="15">
        <f t="shared" si="162"/>
        <v>42.57</v>
      </c>
      <c r="H278" s="108" t="s">
        <v>2855</v>
      </c>
      <c r="I278" s="78">
        <f t="shared" si="163"/>
        <v>0</v>
      </c>
    </row>
    <row r="279" spans="1:9" s="20" customFormat="1" ht="45" x14ac:dyDescent="0.25">
      <c r="A279" s="13" t="s">
        <v>192</v>
      </c>
      <c r="B279" s="13" t="s">
        <v>1397</v>
      </c>
      <c r="C279" s="14" t="s">
        <v>16</v>
      </c>
      <c r="D279" s="15">
        <v>3</v>
      </c>
      <c r="E279" s="15">
        <f t="shared" si="158"/>
        <v>13.33</v>
      </c>
      <c r="F279" s="15">
        <f t="shared" si="161"/>
        <v>16.87</v>
      </c>
      <c r="G279" s="15">
        <f t="shared" si="162"/>
        <v>50.61</v>
      </c>
      <c r="H279" s="108" t="s">
        <v>1740</v>
      </c>
      <c r="I279" s="78">
        <f t="shared" si="163"/>
        <v>0</v>
      </c>
    </row>
    <row r="280" spans="1:9" s="20" customFormat="1" ht="45" x14ac:dyDescent="0.25">
      <c r="A280" s="13" t="s">
        <v>193</v>
      </c>
      <c r="B280" s="13" t="s">
        <v>1398</v>
      </c>
      <c r="C280" s="14" t="s">
        <v>16</v>
      </c>
      <c r="D280" s="15">
        <v>4</v>
      </c>
      <c r="E280" s="15">
        <f t="shared" si="158"/>
        <v>114.25</v>
      </c>
      <c r="F280" s="15">
        <f t="shared" si="161"/>
        <v>144.62</v>
      </c>
      <c r="G280" s="15">
        <f t="shared" si="162"/>
        <v>578.48</v>
      </c>
      <c r="H280" s="108" t="s">
        <v>3684</v>
      </c>
      <c r="I280" s="78">
        <f t="shared" si="163"/>
        <v>0</v>
      </c>
    </row>
    <row r="281" spans="1:9" s="20" customFormat="1" ht="60" x14ac:dyDescent="0.25">
      <c r="A281" s="13" t="s">
        <v>194</v>
      </c>
      <c r="B281" s="13" t="s">
        <v>1399</v>
      </c>
      <c r="C281" s="14" t="s">
        <v>16</v>
      </c>
      <c r="D281" s="15">
        <v>61</v>
      </c>
      <c r="E281" s="15">
        <f t="shared" si="158"/>
        <v>7.52</v>
      </c>
      <c r="F281" s="15">
        <f t="shared" si="161"/>
        <v>9.52</v>
      </c>
      <c r="G281" s="15">
        <f t="shared" si="162"/>
        <v>580.72</v>
      </c>
      <c r="H281" s="108" t="s">
        <v>3405</v>
      </c>
      <c r="I281" s="78">
        <f t="shared" si="163"/>
        <v>0</v>
      </c>
    </row>
    <row r="282" spans="1:9" s="20" customFormat="1" ht="45" x14ac:dyDescent="0.25">
      <c r="A282" s="13" t="s">
        <v>195</v>
      </c>
      <c r="B282" s="13" t="s">
        <v>1400</v>
      </c>
      <c r="C282" s="14" t="s">
        <v>16</v>
      </c>
      <c r="D282" s="15">
        <v>22</v>
      </c>
      <c r="E282" s="15">
        <f t="shared" si="158"/>
        <v>9.36</v>
      </c>
      <c r="F282" s="15">
        <f t="shared" si="161"/>
        <v>11.85</v>
      </c>
      <c r="G282" s="15">
        <f t="shared" si="162"/>
        <v>260.7</v>
      </c>
      <c r="H282" s="108" t="s">
        <v>2911</v>
      </c>
      <c r="I282" s="78">
        <f t="shared" si="163"/>
        <v>0</v>
      </c>
    </row>
    <row r="283" spans="1:9" s="20" customFormat="1" ht="45" x14ac:dyDescent="0.25">
      <c r="A283" s="13" t="s">
        <v>196</v>
      </c>
      <c r="B283" s="13" t="s">
        <v>1401</v>
      </c>
      <c r="C283" s="14" t="s">
        <v>16</v>
      </c>
      <c r="D283" s="15">
        <v>5</v>
      </c>
      <c r="E283" s="15">
        <f t="shared" si="158"/>
        <v>14.39</v>
      </c>
      <c r="F283" s="15">
        <f t="shared" si="161"/>
        <v>18.21</v>
      </c>
      <c r="G283" s="15">
        <f t="shared" si="162"/>
        <v>91.05</v>
      </c>
      <c r="H283" s="108" t="s">
        <v>2889</v>
      </c>
      <c r="I283" s="78">
        <f t="shared" si="163"/>
        <v>0</v>
      </c>
    </row>
    <row r="284" spans="1:9" s="20" customFormat="1" ht="45" x14ac:dyDescent="0.25">
      <c r="A284" s="13" t="s">
        <v>197</v>
      </c>
      <c r="B284" s="13" t="s">
        <v>1402</v>
      </c>
      <c r="C284" s="14" t="s">
        <v>16</v>
      </c>
      <c r="D284" s="15">
        <v>3</v>
      </c>
      <c r="E284" s="15">
        <f t="shared" si="158"/>
        <v>21.14</v>
      </c>
      <c r="F284" s="15">
        <f t="shared" si="161"/>
        <v>26.76</v>
      </c>
      <c r="G284" s="15">
        <f t="shared" si="162"/>
        <v>80.28</v>
      </c>
      <c r="H284" s="108" t="s">
        <v>1698</v>
      </c>
      <c r="I284" s="78">
        <f t="shared" si="163"/>
        <v>0</v>
      </c>
    </row>
    <row r="285" spans="1:9" s="20" customFormat="1" ht="60" x14ac:dyDescent="0.25">
      <c r="A285" s="13" t="s">
        <v>198</v>
      </c>
      <c r="B285" s="13" t="s">
        <v>1403</v>
      </c>
      <c r="C285" s="14" t="s">
        <v>16</v>
      </c>
      <c r="D285" s="15">
        <v>8</v>
      </c>
      <c r="E285" s="15">
        <f t="shared" si="158"/>
        <v>14.08</v>
      </c>
      <c r="F285" s="15">
        <f t="shared" si="161"/>
        <v>17.82</v>
      </c>
      <c r="G285" s="15">
        <f t="shared" si="162"/>
        <v>142.56</v>
      </c>
      <c r="H285" s="106">
        <v>14.08</v>
      </c>
      <c r="I285" s="78">
        <f t="shared" si="163"/>
        <v>0</v>
      </c>
    </row>
    <row r="286" spans="1:9" s="20" customFormat="1" ht="60" x14ac:dyDescent="0.25">
      <c r="A286" s="13" t="s">
        <v>199</v>
      </c>
      <c r="B286" s="13" t="s">
        <v>1404</v>
      </c>
      <c r="C286" s="14" t="s">
        <v>16</v>
      </c>
      <c r="D286" s="15">
        <v>4</v>
      </c>
      <c r="E286" s="15">
        <f t="shared" si="158"/>
        <v>18.48</v>
      </c>
      <c r="F286" s="15">
        <f t="shared" si="161"/>
        <v>23.39</v>
      </c>
      <c r="G286" s="15">
        <f t="shared" si="162"/>
        <v>93.56</v>
      </c>
      <c r="H286" s="106">
        <v>18.48</v>
      </c>
      <c r="I286" s="78">
        <f t="shared" si="163"/>
        <v>0</v>
      </c>
    </row>
    <row r="287" spans="1:9" s="20" customFormat="1" ht="60" x14ac:dyDescent="0.25">
      <c r="A287" s="13" t="s">
        <v>200</v>
      </c>
      <c r="B287" s="13" t="s">
        <v>1405</v>
      </c>
      <c r="C287" s="14" t="s">
        <v>16</v>
      </c>
      <c r="D287" s="15">
        <v>6</v>
      </c>
      <c r="E287" s="15">
        <f t="shared" si="158"/>
        <v>27.28</v>
      </c>
      <c r="F287" s="15">
        <f t="shared" si="161"/>
        <v>34.53</v>
      </c>
      <c r="G287" s="15">
        <f t="shared" si="162"/>
        <v>207.18</v>
      </c>
      <c r="H287" s="106">
        <v>27.28</v>
      </c>
      <c r="I287" s="78">
        <f t="shared" si="163"/>
        <v>0</v>
      </c>
    </row>
    <row r="288" spans="1:9" x14ac:dyDescent="0.25">
      <c r="A288" s="21" t="s">
        <v>201</v>
      </c>
      <c r="B288" s="449" t="s">
        <v>4739</v>
      </c>
      <c r="C288" s="450"/>
      <c r="D288" s="450"/>
      <c r="E288" s="450"/>
      <c r="F288" s="451"/>
      <c r="G288" s="22"/>
      <c r="I288" s="78">
        <f>E288-H288</f>
        <v>0</v>
      </c>
    </row>
    <row r="289" spans="1:9" ht="90" x14ac:dyDescent="0.25">
      <c r="A289" s="13" t="s">
        <v>202</v>
      </c>
      <c r="B289" s="13" t="s">
        <v>1275</v>
      </c>
      <c r="C289" s="14" t="s">
        <v>16</v>
      </c>
      <c r="D289" s="15">
        <v>27</v>
      </c>
      <c r="E289" s="15">
        <f t="shared" si="158"/>
        <v>1349.79</v>
      </c>
      <c r="F289" s="15">
        <f t="shared" ref="F289:F290" si="164">ROUND(E289*(1+$H$9),2)</f>
        <v>1708.56</v>
      </c>
      <c r="G289" s="15">
        <f t="shared" ref="G289:G290" si="165">ROUND(F289*D289,2)</f>
        <v>46131.12</v>
      </c>
      <c r="H289" s="105">
        <v>1349.79</v>
      </c>
      <c r="I289" s="78">
        <f t="shared" si="163"/>
        <v>0</v>
      </c>
    </row>
    <row r="290" spans="1:9" ht="45" x14ac:dyDescent="0.25">
      <c r="A290" s="13" t="s">
        <v>203</v>
      </c>
      <c r="B290" s="23" t="s">
        <v>2937</v>
      </c>
      <c r="C290" s="14" t="s">
        <v>16</v>
      </c>
      <c r="D290" s="15">
        <v>6</v>
      </c>
      <c r="E290" s="15">
        <f t="shared" si="158"/>
        <v>667.72</v>
      </c>
      <c r="F290" s="15">
        <f t="shared" si="164"/>
        <v>845.2</v>
      </c>
      <c r="G290" s="15">
        <f t="shared" si="165"/>
        <v>5071.2</v>
      </c>
      <c r="H290" s="101" t="s">
        <v>3742</v>
      </c>
      <c r="I290" s="78">
        <f t="shared" si="163"/>
        <v>0</v>
      </c>
    </row>
    <row r="291" spans="1:9" ht="60" x14ac:dyDescent="0.25">
      <c r="A291" s="13" t="s">
        <v>204</v>
      </c>
      <c r="B291" s="13" t="s">
        <v>1406</v>
      </c>
      <c r="C291" s="14" t="s">
        <v>16</v>
      </c>
      <c r="D291" s="15">
        <v>18</v>
      </c>
      <c r="E291" s="15">
        <f t="shared" si="158"/>
        <v>47.62</v>
      </c>
      <c r="F291" s="15">
        <f t="shared" ref="F291:F304" si="166">ROUND(E291*(1+$H$9),2)</f>
        <v>60.28</v>
      </c>
      <c r="G291" s="15">
        <f t="shared" ref="G291:G304" si="167">ROUND(F291*D291,2)</f>
        <v>1085.04</v>
      </c>
      <c r="H291" s="101" t="s">
        <v>3740</v>
      </c>
      <c r="I291" s="78">
        <f t="shared" si="163"/>
        <v>0</v>
      </c>
    </row>
    <row r="292" spans="1:9" ht="45" x14ac:dyDescent="0.25">
      <c r="A292" s="13" t="s">
        <v>206</v>
      </c>
      <c r="B292" s="92" t="s">
        <v>4687</v>
      </c>
      <c r="C292" s="14" t="s">
        <v>16</v>
      </c>
      <c r="D292" s="15">
        <v>18</v>
      </c>
      <c r="E292" s="15">
        <f t="shared" si="158"/>
        <v>68.959999999999994</v>
      </c>
      <c r="F292" s="15">
        <f t="shared" ref="F292" si="168">ROUND(E292*(1+$H$9),2)</f>
        <v>87.29</v>
      </c>
      <c r="G292" s="15">
        <f t="shared" ref="G292" si="169">ROUND(F292*D292,2)</f>
        <v>1571.22</v>
      </c>
      <c r="H292" s="101" t="s">
        <v>3739</v>
      </c>
      <c r="I292" s="78">
        <f t="shared" si="163"/>
        <v>0</v>
      </c>
    </row>
    <row r="293" spans="1:9" ht="45" x14ac:dyDescent="0.25">
      <c r="A293" s="13" t="s">
        <v>207</v>
      </c>
      <c r="B293" s="13" t="s">
        <v>205</v>
      </c>
      <c r="C293" s="14" t="s">
        <v>16</v>
      </c>
      <c r="D293" s="15">
        <v>18</v>
      </c>
      <c r="E293" s="15">
        <f t="shared" si="158"/>
        <v>88.3</v>
      </c>
      <c r="F293" s="15">
        <f t="shared" si="166"/>
        <v>111.77</v>
      </c>
      <c r="G293" s="15">
        <f t="shared" si="167"/>
        <v>2011.86</v>
      </c>
      <c r="H293" s="101" t="s">
        <v>3738</v>
      </c>
      <c r="I293" s="78">
        <f t="shared" si="163"/>
        <v>0</v>
      </c>
    </row>
    <row r="294" spans="1:9" s="20" customFormat="1" ht="60" x14ac:dyDescent="0.25">
      <c r="A294" s="13" t="s">
        <v>208</v>
      </c>
      <c r="B294" s="13" t="s">
        <v>1407</v>
      </c>
      <c r="C294" s="14" t="s">
        <v>16</v>
      </c>
      <c r="D294" s="15">
        <f>12+6+2</f>
        <v>20</v>
      </c>
      <c r="E294" s="15">
        <f t="shared" si="158"/>
        <v>1067.5</v>
      </c>
      <c r="F294" s="15">
        <f t="shared" si="166"/>
        <v>1351.24</v>
      </c>
      <c r="G294" s="15">
        <f t="shared" si="167"/>
        <v>27024.799999999999</v>
      </c>
      <c r="H294" s="106">
        <v>1067.5</v>
      </c>
      <c r="I294" s="78">
        <f t="shared" si="163"/>
        <v>0</v>
      </c>
    </row>
    <row r="295" spans="1:9" s="20" customFormat="1" ht="45" x14ac:dyDescent="0.25">
      <c r="A295" s="13" t="s">
        <v>209</v>
      </c>
      <c r="B295" s="13" t="s">
        <v>3389</v>
      </c>
      <c r="C295" s="14" t="s">
        <v>16</v>
      </c>
      <c r="D295" s="15">
        <f>5+2+4</f>
        <v>11</v>
      </c>
      <c r="E295" s="15">
        <f t="shared" si="158"/>
        <v>136.99</v>
      </c>
      <c r="F295" s="15">
        <f t="shared" si="166"/>
        <v>173.4</v>
      </c>
      <c r="G295" s="15">
        <f t="shared" si="167"/>
        <v>1907.4</v>
      </c>
      <c r="H295" s="101" t="s">
        <v>3730</v>
      </c>
      <c r="I295" s="78">
        <f t="shared" si="163"/>
        <v>0</v>
      </c>
    </row>
    <row r="296" spans="1:9" ht="45" x14ac:dyDescent="0.25">
      <c r="A296" s="13" t="s">
        <v>211</v>
      </c>
      <c r="B296" s="23" t="s">
        <v>1167</v>
      </c>
      <c r="C296" s="14" t="s">
        <v>16</v>
      </c>
      <c r="D296" s="15">
        <v>31</v>
      </c>
      <c r="E296" s="15">
        <f t="shared" si="158"/>
        <v>136.78</v>
      </c>
      <c r="F296" s="15">
        <f t="shared" si="166"/>
        <v>173.14</v>
      </c>
      <c r="G296" s="15">
        <f t="shared" si="167"/>
        <v>5367.34</v>
      </c>
      <c r="H296" s="101" t="s">
        <v>3508</v>
      </c>
      <c r="I296" s="78">
        <f t="shared" si="163"/>
        <v>0</v>
      </c>
    </row>
    <row r="297" spans="1:9" ht="45" x14ac:dyDescent="0.25">
      <c r="A297" s="13" t="s">
        <v>212</v>
      </c>
      <c r="B297" s="13" t="s">
        <v>210</v>
      </c>
      <c r="C297" s="14" t="s">
        <v>16</v>
      </c>
      <c r="D297" s="15">
        <v>11</v>
      </c>
      <c r="E297" s="15">
        <f t="shared" si="158"/>
        <v>168.51</v>
      </c>
      <c r="F297" s="15">
        <f t="shared" si="166"/>
        <v>213.3</v>
      </c>
      <c r="G297" s="15">
        <f t="shared" si="167"/>
        <v>2346.3000000000002</v>
      </c>
      <c r="H297" s="101" t="s">
        <v>3727</v>
      </c>
      <c r="I297" s="78">
        <f t="shared" si="163"/>
        <v>0</v>
      </c>
    </row>
    <row r="298" spans="1:9" ht="45" x14ac:dyDescent="0.25">
      <c r="A298" s="13" t="s">
        <v>213</v>
      </c>
      <c r="B298" s="13" t="s">
        <v>1408</v>
      </c>
      <c r="C298" s="14" t="s">
        <v>16</v>
      </c>
      <c r="D298" s="15">
        <v>20</v>
      </c>
      <c r="E298" s="15">
        <f t="shared" si="158"/>
        <v>168.51</v>
      </c>
      <c r="F298" s="15">
        <f t="shared" si="166"/>
        <v>213.3</v>
      </c>
      <c r="G298" s="15">
        <f t="shared" si="167"/>
        <v>4266</v>
      </c>
      <c r="H298" s="101" t="s">
        <v>3727</v>
      </c>
      <c r="I298" s="78">
        <f t="shared" si="163"/>
        <v>0</v>
      </c>
    </row>
    <row r="299" spans="1:9" ht="72.75" customHeight="1" x14ac:dyDescent="0.25">
      <c r="A299" s="13" t="s">
        <v>214</v>
      </c>
      <c r="B299" s="26" t="str">
        <f>COMPOSIÇÕES!A1433</f>
        <v>CHUVEIRO SIMPLES ARTICULADO, DE METAL CROMADO, (DECA REF1995), C/ REGISTRO DE PRESSÃO (DECA LINHA C40 REF1416) OU SIMILARES</v>
      </c>
      <c r="C299" s="14" t="s">
        <v>16</v>
      </c>
      <c r="D299" s="15">
        <v>4</v>
      </c>
      <c r="E299" s="15">
        <f t="shared" si="158"/>
        <v>453.79</v>
      </c>
      <c r="F299" s="15">
        <f t="shared" si="166"/>
        <v>574.41</v>
      </c>
      <c r="G299" s="15">
        <f t="shared" si="167"/>
        <v>2297.64</v>
      </c>
      <c r="H299" s="103">
        <v>453.79</v>
      </c>
      <c r="I299" s="78">
        <f t="shared" si="163"/>
        <v>0</v>
      </c>
    </row>
    <row r="300" spans="1:9" ht="30" x14ac:dyDescent="0.25">
      <c r="A300" s="13" t="s">
        <v>215</v>
      </c>
      <c r="B300" s="23" t="s">
        <v>3048</v>
      </c>
      <c r="C300" s="14" t="s">
        <v>16</v>
      </c>
      <c r="D300" s="15">
        <v>27</v>
      </c>
      <c r="E300" s="15">
        <f t="shared" si="158"/>
        <v>251.68</v>
      </c>
      <c r="F300" s="15">
        <f t="shared" si="166"/>
        <v>318.58</v>
      </c>
      <c r="G300" s="15">
        <f t="shared" si="167"/>
        <v>8601.66</v>
      </c>
      <c r="H300" s="103">
        <v>251.68</v>
      </c>
      <c r="I300" s="78">
        <f t="shared" si="163"/>
        <v>0</v>
      </c>
    </row>
    <row r="301" spans="1:9" ht="75" x14ac:dyDescent="0.25">
      <c r="A301" s="13" t="s">
        <v>216</v>
      </c>
      <c r="B301" s="13" t="s">
        <v>1409</v>
      </c>
      <c r="C301" s="14" t="s">
        <v>16</v>
      </c>
      <c r="D301" s="15">
        <v>2</v>
      </c>
      <c r="E301" s="15">
        <f t="shared" si="158"/>
        <v>552.52</v>
      </c>
      <c r="F301" s="15">
        <f t="shared" si="166"/>
        <v>699.38</v>
      </c>
      <c r="G301" s="15">
        <f t="shared" si="167"/>
        <v>1398.76</v>
      </c>
      <c r="H301" s="101" t="s">
        <v>3733</v>
      </c>
      <c r="I301" s="78">
        <f t="shared" si="163"/>
        <v>0</v>
      </c>
    </row>
    <row r="302" spans="1:9" ht="120" x14ac:dyDescent="0.25">
      <c r="A302" s="13" t="s">
        <v>217</v>
      </c>
      <c r="B302" s="13" t="s">
        <v>1410</v>
      </c>
      <c r="C302" s="14" t="s">
        <v>16</v>
      </c>
      <c r="D302" s="15">
        <v>5</v>
      </c>
      <c r="E302" s="15">
        <f t="shared" si="158"/>
        <v>1094.51</v>
      </c>
      <c r="F302" s="15">
        <f t="shared" si="166"/>
        <v>1385.43</v>
      </c>
      <c r="G302" s="15">
        <f t="shared" si="167"/>
        <v>6927.15</v>
      </c>
      <c r="H302" s="101" t="s">
        <v>3736</v>
      </c>
      <c r="I302" s="78">
        <f t="shared" si="163"/>
        <v>0</v>
      </c>
    </row>
    <row r="303" spans="1:9" ht="45" x14ac:dyDescent="0.25">
      <c r="A303" s="13" t="s">
        <v>2935</v>
      </c>
      <c r="B303" s="23" t="s">
        <v>3383</v>
      </c>
      <c r="C303" s="14" t="s">
        <v>16</v>
      </c>
      <c r="D303" s="15">
        <v>16</v>
      </c>
      <c r="E303" s="15">
        <f t="shared" si="158"/>
        <v>296.81</v>
      </c>
      <c r="F303" s="15">
        <f t="shared" si="166"/>
        <v>375.7</v>
      </c>
      <c r="G303" s="15">
        <f t="shared" si="167"/>
        <v>6011.2</v>
      </c>
      <c r="H303" s="101" t="s">
        <v>3135</v>
      </c>
      <c r="I303" s="78">
        <f t="shared" si="163"/>
        <v>0</v>
      </c>
    </row>
    <row r="304" spans="1:9" ht="45" x14ac:dyDescent="0.25">
      <c r="A304" s="13" t="s">
        <v>2936</v>
      </c>
      <c r="B304" s="23" t="s">
        <v>2646</v>
      </c>
      <c r="C304" s="14" t="s">
        <v>16</v>
      </c>
      <c r="D304" s="15">
        <v>8</v>
      </c>
      <c r="E304" s="15">
        <f t="shared" si="158"/>
        <v>228.11</v>
      </c>
      <c r="F304" s="15">
        <f t="shared" si="166"/>
        <v>288.74</v>
      </c>
      <c r="G304" s="15">
        <f t="shared" si="167"/>
        <v>2309.92</v>
      </c>
      <c r="H304" s="103">
        <v>228.11</v>
      </c>
      <c r="I304" s="78">
        <f t="shared" si="163"/>
        <v>0</v>
      </c>
    </row>
    <row r="305" spans="1:9" x14ac:dyDescent="0.25">
      <c r="A305" s="21" t="s">
        <v>218</v>
      </c>
      <c r="B305" s="444" t="s">
        <v>4740</v>
      </c>
      <c r="C305" s="444"/>
      <c r="D305" s="444"/>
      <c r="E305" s="444"/>
      <c r="F305" s="444"/>
      <c r="G305" s="22"/>
      <c r="I305" s="78"/>
    </row>
    <row r="306" spans="1:9" ht="60" x14ac:dyDescent="0.25">
      <c r="A306" s="13" t="s">
        <v>219</v>
      </c>
      <c r="B306" s="13" t="s">
        <v>1411</v>
      </c>
      <c r="C306" s="14" t="s">
        <v>16</v>
      </c>
      <c r="D306" s="15">
        <v>16</v>
      </c>
      <c r="E306" s="15">
        <f t="shared" si="158"/>
        <v>89.14</v>
      </c>
      <c r="F306" s="15">
        <f t="shared" ref="F306" si="170">ROUND(E306*(1+$H$9),2)</f>
        <v>112.83</v>
      </c>
      <c r="G306" s="15">
        <f t="shared" ref="G306" si="171">ROUND(F306*D306,2)</f>
        <v>1805.28</v>
      </c>
      <c r="H306" s="101" t="s">
        <v>3745</v>
      </c>
      <c r="I306" s="78">
        <f t="shared" si="163"/>
        <v>0</v>
      </c>
    </row>
    <row r="307" spans="1:9" x14ac:dyDescent="0.25">
      <c r="A307" s="21" t="s">
        <v>220</v>
      </c>
      <c r="B307" s="444" t="s">
        <v>4741</v>
      </c>
      <c r="C307" s="444"/>
      <c r="D307" s="444"/>
      <c r="E307" s="444"/>
      <c r="F307" s="444"/>
      <c r="G307" s="22"/>
      <c r="I307" s="78"/>
    </row>
    <row r="308" spans="1:9" ht="45" x14ac:dyDescent="0.25">
      <c r="A308" s="13" t="s">
        <v>221</v>
      </c>
      <c r="B308" s="13" t="s">
        <v>1412</v>
      </c>
      <c r="C308" s="14" t="s">
        <v>16</v>
      </c>
      <c r="D308" s="15">
        <v>2</v>
      </c>
      <c r="E308" s="15">
        <f t="shared" si="158"/>
        <v>39.32</v>
      </c>
      <c r="F308" s="15">
        <f t="shared" ref="F308" si="172">ROUND(E308*(1+$H$9),2)</f>
        <v>49.77</v>
      </c>
      <c r="G308" s="15">
        <f t="shared" ref="G308" si="173">ROUND(F308*D308,2)</f>
        <v>99.54</v>
      </c>
      <c r="H308" s="101" t="s">
        <v>3744</v>
      </c>
      <c r="I308" s="78">
        <f t="shared" si="163"/>
        <v>0</v>
      </c>
    </row>
    <row r="309" spans="1:9" ht="75" x14ac:dyDescent="0.25">
      <c r="A309" s="13" t="s">
        <v>222</v>
      </c>
      <c r="B309" s="13" t="s">
        <v>1413</v>
      </c>
      <c r="C309" s="14" t="s">
        <v>16</v>
      </c>
      <c r="D309" s="15">
        <v>13</v>
      </c>
      <c r="E309" s="15">
        <f t="shared" si="158"/>
        <v>61.12</v>
      </c>
      <c r="F309" s="15">
        <f t="shared" ref="F309:F313" si="174">ROUND(E309*(1+$H$9),2)</f>
        <v>77.37</v>
      </c>
      <c r="G309" s="15">
        <f t="shared" ref="G309:G313" si="175">ROUND(F309*D309,2)</f>
        <v>1005.81</v>
      </c>
      <c r="H309" s="101" t="s">
        <v>1724</v>
      </c>
      <c r="I309" s="78">
        <f t="shared" si="163"/>
        <v>0</v>
      </c>
    </row>
    <row r="310" spans="1:9" ht="105" x14ac:dyDescent="0.25">
      <c r="A310" s="13" t="s">
        <v>223</v>
      </c>
      <c r="B310" s="13" t="s">
        <v>1414</v>
      </c>
      <c r="C310" s="14" t="s">
        <v>16</v>
      </c>
      <c r="D310" s="15">
        <v>7</v>
      </c>
      <c r="E310" s="15">
        <f t="shared" si="158"/>
        <v>157.79</v>
      </c>
      <c r="F310" s="15">
        <f t="shared" si="174"/>
        <v>199.73</v>
      </c>
      <c r="G310" s="15">
        <f t="shared" si="175"/>
        <v>1398.11</v>
      </c>
      <c r="H310" s="101" t="s">
        <v>3271</v>
      </c>
      <c r="I310" s="78">
        <f t="shared" si="163"/>
        <v>0</v>
      </c>
    </row>
    <row r="311" spans="1:9" ht="90" x14ac:dyDescent="0.25">
      <c r="A311" s="13" t="s">
        <v>224</v>
      </c>
      <c r="B311" s="13" t="s">
        <v>1415</v>
      </c>
      <c r="C311" s="14" t="s">
        <v>16</v>
      </c>
      <c r="D311" s="15">
        <v>3</v>
      </c>
      <c r="E311" s="15">
        <f t="shared" si="158"/>
        <v>105.39</v>
      </c>
      <c r="F311" s="15">
        <f t="shared" si="174"/>
        <v>133.4</v>
      </c>
      <c r="G311" s="15">
        <f t="shared" si="175"/>
        <v>400.2</v>
      </c>
      <c r="H311" s="101" t="s">
        <v>3747</v>
      </c>
      <c r="I311" s="78">
        <f t="shared" si="163"/>
        <v>0</v>
      </c>
    </row>
    <row r="312" spans="1:9" ht="60" x14ac:dyDescent="0.25">
      <c r="A312" s="13" t="s">
        <v>225</v>
      </c>
      <c r="B312" s="13" t="s">
        <v>1416</v>
      </c>
      <c r="C312" s="14" t="s">
        <v>16</v>
      </c>
      <c r="D312" s="15">
        <v>7</v>
      </c>
      <c r="E312" s="15">
        <f t="shared" si="158"/>
        <v>94.03</v>
      </c>
      <c r="F312" s="15">
        <f t="shared" si="174"/>
        <v>119.02</v>
      </c>
      <c r="G312" s="15">
        <f t="shared" si="175"/>
        <v>833.14</v>
      </c>
      <c r="H312" s="101" t="s">
        <v>3746</v>
      </c>
      <c r="I312" s="78">
        <f t="shared" si="163"/>
        <v>0</v>
      </c>
    </row>
    <row r="313" spans="1:9" ht="105" x14ac:dyDescent="0.25">
      <c r="A313" s="13" t="s">
        <v>226</v>
      </c>
      <c r="B313" s="13" t="s">
        <v>1417</v>
      </c>
      <c r="C313" s="14" t="s">
        <v>16</v>
      </c>
      <c r="D313" s="15">
        <v>13</v>
      </c>
      <c r="E313" s="15">
        <f t="shared" si="158"/>
        <v>114.72</v>
      </c>
      <c r="F313" s="15">
        <f t="shared" si="174"/>
        <v>145.21</v>
      </c>
      <c r="G313" s="15">
        <f t="shared" si="175"/>
        <v>1887.73</v>
      </c>
      <c r="H313" s="101" t="s">
        <v>3749</v>
      </c>
      <c r="I313" s="78">
        <f t="shared" si="163"/>
        <v>0</v>
      </c>
    </row>
    <row r="314" spans="1:9" x14ac:dyDescent="0.25">
      <c r="A314" s="21" t="s">
        <v>227</v>
      </c>
      <c r="B314" s="444" t="s">
        <v>4742</v>
      </c>
      <c r="C314" s="444"/>
      <c r="D314" s="444"/>
      <c r="E314" s="444"/>
      <c r="F314" s="444"/>
      <c r="G314" s="22"/>
      <c r="I314" s="78"/>
    </row>
    <row r="315" spans="1:9" ht="30" x14ac:dyDescent="0.25">
      <c r="A315" s="13" t="s">
        <v>228</v>
      </c>
      <c r="B315" s="23" t="s">
        <v>229</v>
      </c>
      <c r="C315" s="14" t="s">
        <v>16</v>
      </c>
      <c r="D315" s="15">
        <v>3</v>
      </c>
      <c r="E315" s="15">
        <f t="shared" si="158"/>
        <v>72.22</v>
      </c>
      <c r="F315" s="15">
        <f t="shared" ref="F315" si="176">ROUND(E315*(1+$H$9),2)</f>
        <v>91.42</v>
      </c>
      <c r="G315" s="15">
        <f t="shared" ref="G315" si="177">ROUND(F315*D315,2)</f>
        <v>274.26</v>
      </c>
      <c r="H315" s="101" t="s">
        <v>2925</v>
      </c>
      <c r="I315" s="78">
        <f t="shared" si="163"/>
        <v>0</v>
      </c>
    </row>
    <row r="316" spans="1:9" ht="45" x14ac:dyDescent="0.25">
      <c r="A316" s="13" t="s">
        <v>230</v>
      </c>
      <c r="B316" s="13" t="s">
        <v>1418</v>
      </c>
      <c r="C316" s="14" t="s">
        <v>16</v>
      </c>
      <c r="D316" s="15">
        <v>3</v>
      </c>
      <c r="E316" s="15">
        <f t="shared" si="158"/>
        <v>67.319999999999993</v>
      </c>
      <c r="F316" s="15">
        <f t="shared" ref="F316:F317" si="178">ROUND(E316*(1+$H$9),2)</f>
        <v>85.21</v>
      </c>
      <c r="G316" s="15">
        <f t="shared" ref="G316:G317" si="179">ROUND(F316*D316,2)</f>
        <v>255.63</v>
      </c>
      <c r="H316" s="101" t="s">
        <v>3509</v>
      </c>
      <c r="I316" s="78">
        <f t="shared" si="163"/>
        <v>0</v>
      </c>
    </row>
    <row r="317" spans="1:9" ht="30" x14ac:dyDescent="0.25">
      <c r="A317" s="13" t="s">
        <v>231</v>
      </c>
      <c r="B317" s="23" t="s">
        <v>2647</v>
      </c>
      <c r="C317" s="14" t="s">
        <v>16</v>
      </c>
      <c r="D317" s="15">
        <v>2</v>
      </c>
      <c r="E317" s="15">
        <f t="shared" si="158"/>
        <v>1702.42</v>
      </c>
      <c r="F317" s="15">
        <f t="shared" si="178"/>
        <v>2154.92</v>
      </c>
      <c r="G317" s="15">
        <f t="shared" si="179"/>
        <v>4309.84</v>
      </c>
      <c r="H317" s="101" t="s">
        <v>3755</v>
      </c>
      <c r="I317" s="78">
        <f t="shared" si="163"/>
        <v>0</v>
      </c>
    </row>
    <row r="318" spans="1:9" x14ac:dyDescent="0.25">
      <c r="A318" s="21" t="s">
        <v>232</v>
      </c>
      <c r="B318" s="444" t="s">
        <v>4743</v>
      </c>
      <c r="C318" s="444"/>
      <c r="D318" s="444"/>
      <c r="E318" s="444"/>
      <c r="F318" s="444"/>
      <c r="G318" s="22"/>
      <c r="I318" s="78"/>
    </row>
    <row r="319" spans="1:9" x14ac:dyDescent="0.25">
      <c r="A319" s="21" t="s">
        <v>233</v>
      </c>
      <c r="B319" s="444" t="s">
        <v>4744</v>
      </c>
      <c r="C319" s="444"/>
      <c r="D319" s="444"/>
      <c r="E319" s="444"/>
      <c r="F319" s="444"/>
      <c r="G319" s="22"/>
      <c r="I319" s="78"/>
    </row>
    <row r="320" spans="1:9" ht="90" x14ac:dyDescent="0.25">
      <c r="A320" s="13" t="s">
        <v>234</v>
      </c>
      <c r="B320" s="13" t="s">
        <v>1419</v>
      </c>
      <c r="C320" s="14" t="s">
        <v>69</v>
      </c>
      <c r="D320" s="15">
        <v>45</v>
      </c>
      <c r="E320" s="15">
        <f t="shared" ref="E320:E344" si="180">H320-H320*$H$11</f>
        <v>93.57</v>
      </c>
      <c r="F320" s="15">
        <f t="shared" ref="F320:F322" si="181">ROUND(E320*(1+$H$9),2)</f>
        <v>118.44</v>
      </c>
      <c r="G320" s="15">
        <f t="shared" ref="G320:G322" si="182">ROUND(F320*D320,2)</f>
        <v>5329.8</v>
      </c>
      <c r="H320" s="101" t="s">
        <v>3664</v>
      </c>
      <c r="I320" s="78">
        <f t="shared" si="163"/>
        <v>0</v>
      </c>
    </row>
    <row r="321" spans="1:9" ht="60" x14ac:dyDescent="0.25">
      <c r="A321" s="13" t="s">
        <v>235</v>
      </c>
      <c r="B321" s="13" t="s">
        <v>1420</v>
      </c>
      <c r="C321" s="14" t="s">
        <v>69</v>
      </c>
      <c r="D321" s="15">
        <v>46</v>
      </c>
      <c r="E321" s="15">
        <f t="shared" si="180"/>
        <v>43.48</v>
      </c>
      <c r="F321" s="15">
        <f t="shared" si="181"/>
        <v>55.04</v>
      </c>
      <c r="G321" s="15">
        <f t="shared" si="182"/>
        <v>2531.84</v>
      </c>
      <c r="H321" s="101" t="s">
        <v>3659</v>
      </c>
      <c r="I321" s="78">
        <f t="shared" si="163"/>
        <v>0</v>
      </c>
    </row>
    <row r="322" spans="1:9" ht="60" x14ac:dyDescent="0.25">
      <c r="A322" s="13" t="s">
        <v>236</v>
      </c>
      <c r="B322" s="13" t="s">
        <v>1421</v>
      </c>
      <c r="C322" s="14" t="s">
        <v>69</v>
      </c>
      <c r="D322" s="15">
        <v>56</v>
      </c>
      <c r="E322" s="15">
        <f t="shared" si="180"/>
        <v>25.07</v>
      </c>
      <c r="F322" s="15">
        <f t="shared" si="181"/>
        <v>31.73</v>
      </c>
      <c r="G322" s="15">
        <f t="shared" si="182"/>
        <v>1776.88</v>
      </c>
      <c r="H322" s="101" t="s">
        <v>3658</v>
      </c>
      <c r="I322" s="78">
        <f t="shared" si="163"/>
        <v>0</v>
      </c>
    </row>
    <row r="323" spans="1:9" ht="45" x14ac:dyDescent="0.25">
      <c r="A323" s="13" t="s">
        <v>237</v>
      </c>
      <c r="B323" s="23" t="s">
        <v>2648</v>
      </c>
      <c r="C323" s="14" t="s">
        <v>69</v>
      </c>
      <c r="D323" s="15">
        <v>38</v>
      </c>
      <c r="E323" s="15">
        <f t="shared" si="180"/>
        <v>559.17999999999995</v>
      </c>
      <c r="F323" s="15">
        <f t="shared" ref="F323" si="183">ROUND(E323*(1+$H$9),2)</f>
        <v>707.81</v>
      </c>
      <c r="G323" s="15">
        <f t="shared" ref="G323" si="184">ROUND(F323*D323,2)</f>
        <v>26896.78</v>
      </c>
      <c r="H323" s="105">
        <v>559.17999999999995</v>
      </c>
      <c r="I323" s="78">
        <f t="shared" si="163"/>
        <v>0</v>
      </c>
    </row>
    <row r="324" spans="1:9" ht="45" x14ac:dyDescent="0.25">
      <c r="A324" s="13" t="s">
        <v>238</v>
      </c>
      <c r="B324" s="23" t="s">
        <v>2649</v>
      </c>
      <c r="C324" s="14" t="s">
        <v>69</v>
      </c>
      <c r="D324" s="15">
        <v>29</v>
      </c>
      <c r="E324" s="15">
        <f t="shared" si="180"/>
        <v>357.25</v>
      </c>
      <c r="F324" s="15">
        <f t="shared" ref="F324:F339" si="185">ROUND(E324*(1+$H$9),2)</f>
        <v>452.21</v>
      </c>
      <c r="G324" s="15">
        <f t="shared" ref="G324:G339" si="186">ROUND(F324*D324,2)</f>
        <v>13114.09</v>
      </c>
      <c r="H324" s="105">
        <v>357.25</v>
      </c>
      <c r="I324" s="78">
        <f t="shared" si="163"/>
        <v>0</v>
      </c>
    </row>
    <row r="325" spans="1:9" ht="45" x14ac:dyDescent="0.25">
      <c r="A325" s="13" t="s">
        <v>239</v>
      </c>
      <c r="B325" s="23" t="s">
        <v>2650</v>
      </c>
      <c r="C325" s="14" t="s">
        <v>69</v>
      </c>
      <c r="D325" s="15">
        <v>20</v>
      </c>
      <c r="E325" s="15">
        <f t="shared" si="180"/>
        <v>972.92</v>
      </c>
      <c r="F325" s="15">
        <f t="shared" si="185"/>
        <v>1231.52</v>
      </c>
      <c r="G325" s="15">
        <f t="shared" si="186"/>
        <v>24630.400000000001</v>
      </c>
      <c r="H325" s="105">
        <v>972.92</v>
      </c>
      <c r="I325" s="78">
        <f t="shared" si="163"/>
        <v>0</v>
      </c>
    </row>
    <row r="326" spans="1:9" ht="60" x14ac:dyDescent="0.25">
      <c r="A326" s="13" t="s">
        <v>240</v>
      </c>
      <c r="B326" s="13" t="s">
        <v>1422</v>
      </c>
      <c r="C326" s="14" t="s">
        <v>16</v>
      </c>
      <c r="D326" s="15">
        <v>5</v>
      </c>
      <c r="E326" s="15">
        <f t="shared" si="180"/>
        <v>162.94</v>
      </c>
      <c r="F326" s="15">
        <f t="shared" si="185"/>
        <v>206.25</v>
      </c>
      <c r="G326" s="15">
        <f t="shared" si="186"/>
        <v>1031.25</v>
      </c>
      <c r="H326" s="101" t="s">
        <v>3670</v>
      </c>
      <c r="I326" s="78">
        <f t="shared" si="163"/>
        <v>0</v>
      </c>
    </row>
    <row r="327" spans="1:9" ht="60" x14ac:dyDescent="0.25">
      <c r="A327" s="13" t="s">
        <v>241</v>
      </c>
      <c r="B327" s="13" t="s">
        <v>1423</v>
      </c>
      <c r="C327" s="14" t="s">
        <v>16</v>
      </c>
      <c r="D327" s="15">
        <v>6</v>
      </c>
      <c r="E327" s="15">
        <f t="shared" si="180"/>
        <v>138.26</v>
      </c>
      <c r="F327" s="15">
        <f t="shared" si="185"/>
        <v>175.01</v>
      </c>
      <c r="G327" s="15">
        <f t="shared" si="186"/>
        <v>1050.06</v>
      </c>
      <c r="H327" s="101" t="s">
        <v>3698</v>
      </c>
      <c r="I327" s="78">
        <f t="shared" si="163"/>
        <v>0</v>
      </c>
    </row>
    <row r="328" spans="1:9" ht="60" x14ac:dyDescent="0.25">
      <c r="A328" s="13" t="s">
        <v>242</v>
      </c>
      <c r="B328" s="13" t="s">
        <v>1424</v>
      </c>
      <c r="C328" s="14" t="s">
        <v>16</v>
      </c>
      <c r="D328" s="15">
        <v>7</v>
      </c>
      <c r="E328" s="15">
        <f t="shared" si="180"/>
        <v>54.86</v>
      </c>
      <c r="F328" s="15">
        <f t="shared" si="185"/>
        <v>69.44</v>
      </c>
      <c r="G328" s="15">
        <f t="shared" si="186"/>
        <v>486.08</v>
      </c>
      <c r="H328" s="101" t="s">
        <v>3694</v>
      </c>
      <c r="I328" s="78">
        <f t="shared" si="163"/>
        <v>0</v>
      </c>
    </row>
    <row r="329" spans="1:9" ht="60" x14ac:dyDescent="0.25">
      <c r="A329" s="13" t="s">
        <v>243</v>
      </c>
      <c r="B329" s="13" t="s">
        <v>1425</v>
      </c>
      <c r="C329" s="14" t="s">
        <v>16</v>
      </c>
      <c r="D329" s="15">
        <v>4</v>
      </c>
      <c r="E329" s="15">
        <f t="shared" si="180"/>
        <v>46.27</v>
      </c>
      <c r="F329" s="15">
        <f t="shared" si="185"/>
        <v>58.57</v>
      </c>
      <c r="G329" s="15">
        <f t="shared" si="186"/>
        <v>234.28</v>
      </c>
      <c r="H329" s="101" t="s">
        <v>3696</v>
      </c>
      <c r="I329" s="78">
        <f t="shared" si="163"/>
        <v>0</v>
      </c>
    </row>
    <row r="330" spans="1:9" ht="45" x14ac:dyDescent="0.25">
      <c r="A330" s="13" t="s">
        <v>244</v>
      </c>
      <c r="B330" s="13" t="s">
        <v>1426</v>
      </c>
      <c r="C330" s="14" t="s">
        <v>16</v>
      </c>
      <c r="D330" s="15">
        <v>5</v>
      </c>
      <c r="E330" s="15">
        <f t="shared" si="180"/>
        <v>6.83</v>
      </c>
      <c r="F330" s="15">
        <f t="shared" si="185"/>
        <v>8.65</v>
      </c>
      <c r="G330" s="15">
        <f t="shared" si="186"/>
        <v>43.25</v>
      </c>
      <c r="H330" s="101" t="s">
        <v>2862</v>
      </c>
      <c r="I330" s="78">
        <f t="shared" si="163"/>
        <v>0</v>
      </c>
    </row>
    <row r="331" spans="1:9" ht="45" x14ac:dyDescent="0.25">
      <c r="A331" s="13" t="s">
        <v>245</v>
      </c>
      <c r="B331" s="13" t="s">
        <v>1398</v>
      </c>
      <c r="C331" s="14" t="s">
        <v>16</v>
      </c>
      <c r="D331" s="15">
        <v>5</v>
      </c>
      <c r="E331" s="15">
        <f t="shared" si="180"/>
        <v>114.25</v>
      </c>
      <c r="F331" s="15">
        <f t="shared" si="185"/>
        <v>144.62</v>
      </c>
      <c r="G331" s="15">
        <f t="shared" si="186"/>
        <v>723.1</v>
      </c>
      <c r="H331" s="101" t="s">
        <v>3684</v>
      </c>
      <c r="I331" s="78">
        <f t="shared" si="163"/>
        <v>0</v>
      </c>
    </row>
    <row r="332" spans="1:9" ht="60" x14ac:dyDescent="0.25">
      <c r="A332" s="13" t="s">
        <v>246</v>
      </c>
      <c r="B332" s="13" t="s">
        <v>1427</v>
      </c>
      <c r="C332" s="14" t="s">
        <v>16</v>
      </c>
      <c r="D332" s="15">
        <v>3</v>
      </c>
      <c r="E332" s="15">
        <f t="shared" si="180"/>
        <v>8.23</v>
      </c>
      <c r="F332" s="15">
        <f t="shared" si="185"/>
        <v>10.42</v>
      </c>
      <c r="G332" s="15">
        <f t="shared" si="186"/>
        <v>31.26</v>
      </c>
      <c r="H332" s="101" t="s">
        <v>1914</v>
      </c>
      <c r="I332" s="78">
        <f t="shared" si="163"/>
        <v>0</v>
      </c>
    </row>
    <row r="333" spans="1:9" ht="60" x14ac:dyDescent="0.25">
      <c r="A333" s="13" t="s">
        <v>247</v>
      </c>
      <c r="B333" s="13" t="s">
        <v>1428</v>
      </c>
      <c r="C333" s="14" t="s">
        <v>16</v>
      </c>
      <c r="D333" s="15">
        <v>3</v>
      </c>
      <c r="E333" s="15">
        <f t="shared" si="180"/>
        <v>32.71</v>
      </c>
      <c r="F333" s="15">
        <f t="shared" si="185"/>
        <v>41.4</v>
      </c>
      <c r="G333" s="15">
        <f t="shared" si="186"/>
        <v>124.2</v>
      </c>
      <c r="H333" s="101" t="s">
        <v>3693</v>
      </c>
      <c r="I333" s="78">
        <f t="shared" si="163"/>
        <v>0</v>
      </c>
    </row>
    <row r="334" spans="1:9" ht="60" x14ac:dyDescent="0.25">
      <c r="A334" s="13" t="s">
        <v>248</v>
      </c>
      <c r="B334" s="13" t="s">
        <v>1429</v>
      </c>
      <c r="C334" s="14" t="s">
        <v>16</v>
      </c>
      <c r="D334" s="15">
        <v>6</v>
      </c>
      <c r="E334" s="15">
        <f t="shared" si="180"/>
        <v>12.67</v>
      </c>
      <c r="F334" s="15">
        <f t="shared" si="185"/>
        <v>16.04</v>
      </c>
      <c r="G334" s="15">
        <f t="shared" si="186"/>
        <v>96.24</v>
      </c>
      <c r="H334" s="101" t="s">
        <v>3583</v>
      </c>
      <c r="I334" s="78">
        <f t="shared" si="163"/>
        <v>0</v>
      </c>
    </row>
    <row r="335" spans="1:9" ht="60" x14ac:dyDescent="0.25">
      <c r="A335" s="13" t="s">
        <v>249</v>
      </c>
      <c r="B335" s="13" t="s">
        <v>1430</v>
      </c>
      <c r="C335" s="14" t="s">
        <v>16</v>
      </c>
      <c r="D335" s="15">
        <v>7</v>
      </c>
      <c r="E335" s="15">
        <f t="shared" si="180"/>
        <v>93.43</v>
      </c>
      <c r="F335" s="15">
        <f t="shared" si="185"/>
        <v>118.26</v>
      </c>
      <c r="G335" s="15">
        <f t="shared" si="186"/>
        <v>827.82</v>
      </c>
      <c r="H335" s="101" t="s">
        <v>3705</v>
      </c>
      <c r="I335" s="78">
        <f t="shared" si="163"/>
        <v>0</v>
      </c>
    </row>
    <row r="336" spans="1:9" ht="60" x14ac:dyDescent="0.25">
      <c r="A336" s="13" t="s">
        <v>250</v>
      </c>
      <c r="B336" s="13" t="s">
        <v>1431</v>
      </c>
      <c r="C336" s="14" t="s">
        <v>16</v>
      </c>
      <c r="D336" s="15">
        <v>6</v>
      </c>
      <c r="E336" s="15">
        <f t="shared" si="180"/>
        <v>150.80000000000001</v>
      </c>
      <c r="F336" s="15">
        <f t="shared" si="185"/>
        <v>190.88</v>
      </c>
      <c r="G336" s="15">
        <f t="shared" si="186"/>
        <v>1145.28</v>
      </c>
      <c r="H336" s="101" t="s">
        <v>3690</v>
      </c>
      <c r="I336" s="78">
        <f t="shared" si="163"/>
        <v>0</v>
      </c>
    </row>
    <row r="337" spans="1:9" ht="45" x14ac:dyDescent="0.25">
      <c r="A337" s="13" t="s">
        <v>251</v>
      </c>
      <c r="B337" s="13" t="s">
        <v>1432</v>
      </c>
      <c r="C337" s="14" t="s">
        <v>16</v>
      </c>
      <c r="D337" s="15">
        <v>8</v>
      </c>
      <c r="E337" s="15">
        <f t="shared" si="180"/>
        <v>10.74</v>
      </c>
      <c r="F337" s="15">
        <f t="shared" si="185"/>
        <v>13.59</v>
      </c>
      <c r="G337" s="15">
        <f t="shared" si="186"/>
        <v>108.72</v>
      </c>
      <c r="H337" s="101" t="s">
        <v>3437</v>
      </c>
      <c r="I337" s="78">
        <f t="shared" si="163"/>
        <v>0</v>
      </c>
    </row>
    <row r="338" spans="1:9" x14ac:dyDescent="0.25">
      <c r="A338" s="13" t="s">
        <v>252</v>
      </c>
      <c r="B338" s="13" t="s">
        <v>253</v>
      </c>
      <c r="C338" s="14" t="s">
        <v>16</v>
      </c>
      <c r="D338" s="15">
        <v>3</v>
      </c>
      <c r="E338" s="15">
        <f t="shared" si="180"/>
        <v>29.26</v>
      </c>
      <c r="F338" s="15">
        <f t="shared" si="185"/>
        <v>37.04</v>
      </c>
      <c r="G338" s="15">
        <f t="shared" si="186"/>
        <v>111.12</v>
      </c>
      <c r="H338" s="105">
        <v>29.26</v>
      </c>
      <c r="I338" s="78">
        <f t="shared" si="163"/>
        <v>0</v>
      </c>
    </row>
    <row r="339" spans="1:9" x14ac:dyDescent="0.25">
      <c r="A339" s="13" t="s">
        <v>254</v>
      </c>
      <c r="B339" s="13" t="s">
        <v>255</v>
      </c>
      <c r="C339" s="14" t="s">
        <v>16</v>
      </c>
      <c r="D339" s="15">
        <v>3</v>
      </c>
      <c r="E339" s="15">
        <f t="shared" si="180"/>
        <v>40.69</v>
      </c>
      <c r="F339" s="15">
        <f t="shared" si="185"/>
        <v>51.51</v>
      </c>
      <c r="G339" s="15">
        <f t="shared" si="186"/>
        <v>154.53</v>
      </c>
      <c r="H339" s="105">
        <v>40.69</v>
      </c>
      <c r="I339" s="78">
        <f t="shared" ref="I339:I402" si="187">E339-H339</f>
        <v>0</v>
      </c>
    </row>
    <row r="340" spans="1:9" x14ac:dyDescent="0.25">
      <c r="A340" s="21" t="s">
        <v>256</v>
      </c>
      <c r="B340" s="447" t="s">
        <v>4745</v>
      </c>
      <c r="C340" s="448"/>
      <c r="D340" s="448"/>
      <c r="E340" s="448"/>
      <c r="F340" s="448"/>
      <c r="G340" s="448"/>
      <c r="H340" s="448"/>
      <c r="I340" s="78"/>
    </row>
    <row r="341" spans="1:9" s="20" customFormat="1" ht="105" x14ac:dyDescent="0.25">
      <c r="A341" s="13" t="s">
        <v>257</v>
      </c>
      <c r="B341" s="13" t="s">
        <v>1276</v>
      </c>
      <c r="C341" s="14" t="s">
        <v>16</v>
      </c>
      <c r="D341" s="15">
        <v>14</v>
      </c>
      <c r="E341" s="15">
        <f t="shared" si="180"/>
        <v>266.75</v>
      </c>
      <c r="F341" s="15">
        <f t="shared" ref="F341" si="188">ROUND(E341*(1+$H$9),2)</f>
        <v>337.65</v>
      </c>
      <c r="G341" s="15">
        <f t="shared" ref="G341" si="189">ROUND(F341*D341,2)</f>
        <v>4727.1000000000004</v>
      </c>
      <c r="H341" s="106">
        <v>266.75</v>
      </c>
      <c r="I341" s="78">
        <f t="shared" si="187"/>
        <v>0</v>
      </c>
    </row>
    <row r="342" spans="1:9" s="20" customFormat="1" ht="30" x14ac:dyDescent="0.25">
      <c r="A342" s="13" t="s">
        <v>258</v>
      </c>
      <c r="B342" s="13" t="s">
        <v>259</v>
      </c>
      <c r="C342" s="14" t="s">
        <v>16</v>
      </c>
      <c r="D342" s="15">
        <v>3</v>
      </c>
      <c r="E342" s="15">
        <f t="shared" si="180"/>
        <v>86.3</v>
      </c>
      <c r="F342" s="15">
        <f t="shared" ref="F342:F343" si="190">ROUND(E342*(1+$H$9),2)</f>
        <v>109.24</v>
      </c>
      <c r="G342" s="15">
        <f t="shared" ref="G342:G343" si="191">ROUND(F342*D342,2)</f>
        <v>327.72</v>
      </c>
      <c r="H342" s="108">
        <v>86.3</v>
      </c>
      <c r="I342" s="78">
        <f t="shared" si="187"/>
        <v>0</v>
      </c>
    </row>
    <row r="343" spans="1:9" s="20" customFormat="1" ht="60" x14ac:dyDescent="0.25">
      <c r="A343" s="13" t="s">
        <v>260</v>
      </c>
      <c r="B343" s="13" t="s">
        <v>1433</v>
      </c>
      <c r="C343" s="14" t="s">
        <v>16</v>
      </c>
      <c r="D343" s="15">
        <v>8</v>
      </c>
      <c r="E343" s="15">
        <f t="shared" si="180"/>
        <v>14.53</v>
      </c>
      <c r="F343" s="15">
        <f t="shared" si="190"/>
        <v>18.39</v>
      </c>
      <c r="G343" s="15">
        <f t="shared" si="191"/>
        <v>147.12</v>
      </c>
      <c r="H343" s="108" t="s">
        <v>1626</v>
      </c>
      <c r="I343" s="78">
        <f t="shared" si="187"/>
        <v>0</v>
      </c>
    </row>
    <row r="344" spans="1:9" s="20" customFormat="1" ht="30" x14ac:dyDescent="0.25">
      <c r="A344" s="13" t="s">
        <v>261</v>
      </c>
      <c r="B344" s="13" t="s">
        <v>3102</v>
      </c>
      <c r="C344" s="14" t="s">
        <v>16</v>
      </c>
      <c r="D344" s="15">
        <v>1</v>
      </c>
      <c r="E344" s="15">
        <f t="shared" si="180"/>
        <v>3840.12</v>
      </c>
      <c r="F344" s="15">
        <f t="shared" ref="F344" si="192">ROUND(E344*(1+$H$9),2)</f>
        <v>4860.82</v>
      </c>
      <c r="G344" s="15">
        <f t="shared" ref="G344" si="193">ROUND(F344*D344,2)</f>
        <v>4860.82</v>
      </c>
      <c r="H344" s="108">
        <v>3840.12</v>
      </c>
      <c r="I344" s="78">
        <f t="shared" si="187"/>
        <v>0</v>
      </c>
    </row>
    <row r="345" spans="1:9" x14ac:dyDescent="0.25">
      <c r="A345" s="21" t="s">
        <v>262</v>
      </c>
      <c r="B345" s="444" t="s">
        <v>4746</v>
      </c>
      <c r="C345" s="444"/>
      <c r="D345" s="444"/>
      <c r="E345" s="444"/>
      <c r="F345" s="444"/>
      <c r="G345" s="22"/>
      <c r="I345" s="78"/>
    </row>
    <row r="346" spans="1:9" x14ac:dyDescent="0.25">
      <c r="A346" s="21" t="s">
        <v>263</v>
      </c>
      <c r="B346" s="444" t="s">
        <v>4744</v>
      </c>
      <c r="C346" s="444"/>
      <c r="D346" s="444"/>
      <c r="E346" s="444"/>
      <c r="F346" s="444"/>
      <c r="G346" s="22"/>
      <c r="I346" s="78"/>
    </row>
    <row r="347" spans="1:9" ht="60" x14ac:dyDescent="0.25">
      <c r="A347" s="13" t="s">
        <v>264</v>
      </c>
      <c r="B347" s="13" t="s">
        <v>1434</v>
      </c>
      <c r="C347" s="14" t="s">
        <v>69</v>
      </c>
      <c r="D347" s="15">
        <v>17</v>
      </c>
      <c r="E347" s="15">
        <f t="shared" ref="E347:E383" si="194">H347-H347*$H$11</f>
        <v>16.760000000000002</v>
      </c>
      <c r="F347" s="15">
        <f t="shared" ref="F347" si="195">ROUND(E347*(1+$H$9),2)</f>
        <v>21.21</v>
      </c>
      <c r="G347" s="15">
        <f t="shared" ref="G347" si="196">ROUND(F347*D347,2)</f>
        <v>360.57</v>
      </c>
      <c r="H347" s="101" t="s">
        <v>1614</v>
      </c>
      <c r="I347" s="78">
        <f t="shared" si="187"/>
        <v>0</v>
      </c>
    </row>
    <row r="348" spans="1:9" ht="60" x14ac:dyDescent="0.25">
      <c r="A348" s="13" t="s">
        <v>265</v>
      </c>
      <c r="B348" s="13" t="s">
        <v>1435</v>
      </c>
      <c r="C348" s="14" t="s">
        <v>69</v>
      </c>
      <c r="D348" s="15">
        <v>214</v>
      </c>
      <c r="E348" s="15">
        <f t="shared" si="194"/>
        <v>12.37</v>
      </c>
      <c r="F348" s="15">
        <f t="shared" ref="F348:F379" si="197">ROUND(E348*(1+$H$9),2)</f>
        <v>15.66</v>
      </c>
      <c r="G348" s="15">
        <f t="shared" ref="G348:G379" si="198">ROUND(F348*D348,2)</f>
        <v>3351.24</v>
      </c>
      <c r="H348" s="101" t="s">
        <v>2877</v>
      </c>
      <c r="I348" s="78">
        <f t="shared" si="187"/>
        <v>0</v>
      </c>
    </row>
    <row r="349" spans="1:9" ht="60" x14ac:dyDescent="0.25">
      <c r="A349" s="13" t="s">
        <v>266</v>
      </c>
      <c r="B349" s="13" t="s">
        <v>1436</v>
      </c>
      <c r="C349" s="14" t="s">
        <v>69</v>
      </c>
      <c r="D349" s="15">
        <v>35</v>
      </c>
      <c r="E349" s="15">
        <f t="shared" si="194"/>
        <v>19.8</v>
      </c>
      <c r="F349" s="15">
        <f t="shared" si="197"/>
        <v>25.06</v>
      </c>
      <c r="G349" s="15">
        <f t="shared" si="198"/>
        <v>877.1</v>
      </c>
      <c r="H349" s="101" t="s">
        <v>3125</v>
      </c>
      <c r="I349" s="78">
        <f t="shared" si="187"/>
        <v>0</v>
      </c>
    </row>
    <row r="350" spans="1:9" ht="60" x14ac:dyDescent="0.25">
      <c r="A350" s="13" t="s">
        <v>267</v>
      </c>
      <c r="B350" s="13" t="s">
        <v>1437</v>
      </c>
      <c r="C350" s="14" t="s">
        <v>69</v>
      </c>
      <c r="D350" s="15">
        <v>618</v>
      </c>
      <c r="E350" s="15">
        <f t="shared" si="194"/>
        <v>49.43</v>
      </c>
      <c r="F350" s="15">
        <f t="shared" si="197"/>
        <v>62.57</v>
      </c>
      <c r="G350" s="15">
        <f t="shared" si="198"/>
        <v>38668.26</v>
      </c>
      <c r="H350" s="101" t="s">
        <v>3660</v>
      </c>
      <c r="I350" s="78">
        <f t="shared" si="187"/>
        <v>0</v>
      </c>
    </row>
    <row r="351" spans="1:9" ht="60" x14ac:dyDescent="0.25">
      <c r="A351" s="13" t="s">
        <v>268</v>
      </c>
      <c r="B351" s="13" t="s">
        <v>1438</v>
      </c>
      <c r="C351" s="14" t="s">
        <v>69</v>
      </c>
      <c r="D351" s="15">
        <v>130</v>
      </c>
      <c r="E351" s="15">
        <f t="shared" si="194"/>
        <v>58.26</v>
      </c>
      <c r="F351" s="15">
        <f t="shared" si="197"/>
        <v>73.75</v>
      </c>
      <c r="G351" s="15">
        <f t="shared" si="198"/>
        <v>9587.5</v>
      </c>
      <c r="H351" s="101" t="s">
        <v>3661</v>
      </c>
      <c r="I351" s="78">
        <f t="shared" si="187"/>
        <v>0</v>
      </c>
    </row>
    <row r="352" spans="1:9" ht="75" x14ac:dyDescent="0.25">
      <c r="A352" s="13" t="s">
        <v>269</v>
      </c>
      <c r="B352" s="13" t="s">
        <v>1439</v>
      </c>
      <c r="C352" s="14" t="s">
        <v>16</v>
      </c>
      <c r="D352" s="15">
        <v>124</v>
      </c>
      <c r="E352" s="15">
        <f t="shared" si="194"/>
        <v>9.9700000000000006</v>
      </c>
      <c r="F352" s="15">
        <f t="shared" si="197"/>
        <v>12.62</v>
      </c>
      <c r="G352" s="15">
        <f t="shared" si="198"/>
        <v>1564.88</v>
      </c>
      <c r="H352" s="101" t="s">
        <v>3149</v>
      </c>
      <c r="I352" s="78">
        <f t="shared" si="187"/>
        <v>0</v>
      </c>
    </row>
    <row r="353" spans="1:9" ht="75" x14ac:dyDescent="0.25">
      <c r="A353" s="13" t="s">
        <v>270</v>
      </c>
      <c r="B353" s="13" t="s">
        <v>1440</v>
      </c>
      <c r="C353" s="14" t="s">
        <v>16</v>
      </c>
      <c r="D353" s="15">
        <v>173</v>
      </c>
      <c r="E353" s="15">
        <f t="shared" si="194"/>
        <v>9.08</v>
      </c>
      <c r="F353" s="15">
        <f t="shared" si="197"/>
        <v>11.49</v>
      </c>
      <c r="G353" s="15">
        <f t="shared" si="198"/>
        <v>1987.77</v>
      </c>
      <c r="H353" s="101" t="s">
        <v>1693</v>
      </c>
      <c r="I353" s="78">
        <f t="shared" si="187"/>
        <v>0</v>
      </c>
    </row>
    <row r="354" spans="1:9" ht="75" x14ac:dyDescent="0.25">
      <c r="A354" s="13" t="s">
        <v>271</v>
      </c>
      <c r="B354" s="13" t="s">
        <v>1441</v>
      </c>
      <c r="C354" s="14" t="s">
        <v>16</v>
      </c>
      <c r="D354" s="15">
        <v>5</v>
      </c>
      <c r="E354" s="15">
        <f t="shared" si="194"/>
        <v>13.76</v>
      </c>
      <c r="F354" s="15">
        <f t="shared" si="197"/>
        <v>17.420000000000002</v>
      </c>
      <c r="G354" s="15">
        <f t="shared" si="198"/>
        <v>87.1</v>
      </c>
      <c r="H354" s="101" t="s">
        <v>3433</v>
      </c>
      <c r="I354" s="78">
        <f t="shared" si="187"/>
        <v>0</v>
      </c>
    </row>
    <row r="355" spans="1:9" ht="75" x14ac:dyDescent="0.25">
      <c r="A355" s="13" t="s">
        <v>272</v>
      </c>
      <c r="B355" s="13" t="s">
        <v>1442</v>
      </c>
      <c r="C355" s="14" t="s">
        <v>16</v>
      </c>
      <c r="D355" s="15">
        <v>54</v>
      </c>
      <c r="E355" s="15">
        <f t="shared" si="194"/>
        <v>22.75</v>
      </c>
      <c r="F355" s="15">
        <f t="shared" si="197"/>
        <v>28.8</v>
      </c>
      <c r="G355" s="15">
        <f t="shared" si="198"/>
        <v>1555.2</v>
      </c>
      <c r="H355" s="101" t="s">
        <v>2859</v>
      </c>
      <c r="I355" s="78">
        <f t="shared" si="187"/>
        <v>0</v>
      </c>
    </row>
    <row r="356" spans="1:9" ht="75" x14ac:dyDescent="0.25">
      <c r="A356" s="13" t="s">
        <v>273</v>
      </c>
      <c r="B356" s="13" t="s">
        <v>1443</v>
      </c>
      <c r="C356" s="14" t="s">
        <v>16</v>
      </c>
      <c r="D356" s="15">
        <v>23</v>
      </c>
      <c r="E356" s="15">
        <f t="shared" si="194"/>
        <v>81.62</v>
      </c>
      <c r="F356" s="15">
        <f t="shared" si="197"/>
        <v>103.31</v>
      </c>
      <c r="G356" s="15">
        <f t="shared" si="198"/>
        <v>2376.13</v>
      </c>
      <c r="H356" s="101" t="s">
        <v>3710</v>
      </c>
      <c r="I356" s="78">
        <f t="shared" si="187"/>
        <v>0</v>
      </c>
    </row>
    <row r="357" spans="1:9" ht="75" x14ac:dyDescent="0.25">
      <c r="A357" s="13" t="s">
        <v>274</v>
      </c>
      <c r="B357" s="13" t="s">
        <v>1444</v>
      </c>
      <c r="C357" s="14" t="s">
        <v>16</v>
      </c>
      <c r="D357" s="15">
        <v>17</v>
      </c>
      <c r="E357" s="15">
        <f t="shared" si="194"/>
        <v>86.84</v>
      </c>
      <c r="F357" s="15">
        <f t="shared" si="197"/>
        <v>109.92</v>
      </c>
      <c r="G357" s="15">
        <f t="shared" si="198"/>
        <v>1868.64</v>
      </c>
      <c r="H357" s="101" t="s">
        <v>3711</v>
      </c>
      <c r="I357" s="78">
        <f t="shared" si="187"/>
        <v>0</v>
      </c>
    </row>
    <row r="358" spans="1:9" ht="75" x14ac:dyDescent="0.25">
      <c r="A358" s="13" t="s">
        <v>275</v>
      </c>
      <c r="B358" s="13" t="s">
        <v>1445</v>
      </c>
      <c r="C358" s="14" t="s">
        <v>16</v>
      </c>
      <c r="D358" s="15">
        <v>40</v>
      </c>
      <c r="E358" s="15">
        <f t="shared" si="194"/>
        <v>22.69</v>
      </c>
      <c r="F358" s="15">
        <f t="shared" si="197"/>
        <v>28.72</v>
      </c>
      <c r="G358" s="15">
        <f t="shared" si="198"/>
        <v>1148.8</v>
      </c>
      <c r="H358" s="101" t="s">
        <v>3131</v>
      </c>
      <c r="I358" s="78">
        <f t="shared" si="187"/>
        <v>0</v>
      </c>
    </row>
    <row r="359" spans="1:9" ht="75" x14ac:dyDescent="0.25">
      <c r="A359" s="13" t="s">
        <v>276</v>
      </c>
      <c r="B359" s="13" t="s">
        <v>1446</v>
      </c>
      <c r="C359" s="14" t="s">
        <v>16</v>
      </c>
      <c r="D359" s="15">
        <v>9</v>
      </c>
      <c r="E359" s="15">
        <f t="shared" si="194"/>
        <v>18.600000000000001</v>
      </c>
      <c r="F359" s="15">
        <f t="shared" si="197"/>
        <v>23.54</v>
      </c>
      <c r="G359" s="15">
        <f t="shared" si="198"/>
        <v>211.86</v>
      </c>
      <c r="H359" s="101" t="s">
        <v>3201</v>
      </c>
      <c r="I359" s="78">
        <f t="shared" si="187"/>
        <v>0</v>
      </c>
    </row>
    <row r="360" spans="1:9" ht="75" x14ac:dyDescent="0.25">
      <c r="A360" s="13" t="s">
        <v>277</v>
      </c>
      <c r="B360" s="13" t="s">
        <v>1447</v>
      </c>
      <c r="C360" s="14" t="s">
        <v>16</v>
      </c>
      <c r="D360" s="15">
        <v>59</v>
      </c>
      <c r="E360" s="15">
        <f t="shared" si="194"/>
        <v>7.43</v>
      </c>
      <c r="F360" s="15">
        <f t="shared" si="197"/>
        <v>9.4</v>
      </c>
      <c r="G360" s="15">
        <f t="shared" si="198"/>
        <v>554.6</v>
      </c>
      <c r="H360" s="101" t="s">
        <v>1765</v>
      </c>
      <c r="I360" s="78">
        <f t="shared" si="187"/>
        <v>0</v>
      </c>
    </row>
    <row r="361" spans="1:9" ht="75" x14ac:dyDescent="0.25">
      <c r="A361" s="13" t="s">
        <v>278</v>
      </c>
      <c r="B361" s="13" t="s">
        <v>1448</v>
      </c>
      <c r="C361" s="14" t="s">
        <v>16</v>
      </c>
      <c r="D361" s="15">
        <v>29</v>
      </c>
      <c r="E361" s="15">
        <f t="shared" si="194"/>
        <v>6.3</v>
      </c>
      <c r="F361" s="15">
        <f t="shared" si="197"/>
        <v>7.97</v>
      </c>
      <c r="G361" s="15">
        <f t="shared" si="198"/>
        <v>231.13</v>
      </c>
      <c r="H361" s="101" t="s">
        <v>3418</v>
      </c>
      <c r="I361" s="78">
        <f t="shared" si="187"/>
        <v>0</v>
      </c>
    </row>
    <row r="362" spans="1:9" s="20" customFormat="1" ht="30" x14ac:dyDescent="0.25">
      <c r="A362" s="13" t="s">
        <v>279</v>
      </c>
      <c r="B362" s="13" t="s">
        <v>280</v>
      </c>
      <c r="C362" s="14" t="s">
        <v>16</v>
      </c>
      <c r="D362" s="15">
        <v>29</v>
      </c>
      <c r="E362" s="15">
        <f t="shared" si="194"/>
        <v>46.28</v>
      </c>
      <c r="F362" s="15">
        <f t="shared" si="197"/>
        <v>58.58</v>
      </c>
      <c r="G362" s="15">
        <f t="shared" si="198"/>
        <v>1698.82</v>
      </c>
      <c r="H362" s="106">
        <v>46.28</v>
      </c>
      <c r="I362" s="78">
        <f t="shared" si="187"/>
        <v>0</v>
      </c>
    </row>
    <row r="363" spans="1:9" s="20" customFormat="1" x14ac:dyDescent="0.25">
      <c r="A363" s="13" t="s">
        <v>281</v>
      </c>
      <c r="B363" s="13" t="s">
        <v>282</v>
      </c>
      <c r="C363" s="14" t="s">
        <v>16</v>
      </c>
      <c r="D363" s="15">
        <v>6</v>
      </c>
      <c r="E363" s="15">
        <f t="shared" si="194"/>
        <v>28.93</v>
      </c>
      <c r="F363" s="15">
        <f t="shared" si="197"/>
        <v>36.619999999999997</v>
      </c>
      <c r="G363" s="15">
        <f t="shared" si="198"/>
        <v>219.72</v>
      </c>
      <c r="H363" s="106">
        <v>28.93</v>
      </c>
      <c r="I363" s="78">
        <f t="shared" si="187"/>
        <v>0</v>
      </c>
    </row>
    <row r="364" spans="1:9" ht="75" x14ac:dyDescent="0.25">
      <c r="A364" s="13" t="s">
        <v>283</v>
      </c>
      <c r="B364" s="13" t="s">
        <v>1449</v>
      </c>
      <c r="C364" s="14" t="s">
        <v>16</v>
      </c>
      <c r="D364" s="15">
        <v>113</v>
      </c>
      <c r="E364" s="15">
        <f t="shared" si="194"/>
        <v>18.97</v>
      </c>
      <c r="F364" s="15">
        <f t="shared" si="197"/>
        <v>24.01</v>
      </c>
      <c r="G364" s="15">
        <f t="shared" si="198"/>
        <v>2713.13</v>
      </c>
      <c r="H364" s="101" t="s">
        <v>3130</v>
      </c>
      <c r="I364" s="78">
        <f t="shared" si="187"/>
        <v>0</v>
      </c>
    </row>
    <row r="365" spans="1:9" ht="60" x14ac:dyDescent="0.25">
      <c r="A365" s="13" t="s">
        <v>284</v>
      </c>
      <c r="B365" s="13" t="s">
        <v>1450</v>
      </c>
      <c r="C365" s="14" t="s">
        <v>16</v>
      </c>
      <c r="D365" s="15">
        <v>12</v>
      </c>
      <c r="E365" s="15">
        <f t="shared" si="194"/>
        <v>80.569999999999993</v>
      </c>
      <c r="F365" s="15">
        <f t="shared" si="197"/>
        <v>101.99</v>
      </c>
      <c r="G365" s="15">
        <f t="shared" si="198"/>
        <v>1223.8800000000001</v>
      </c>
      <c r="H365" s="101" t="s">
        <v>3702</v>
      </c>
      <c r="I365" s="78">
        <f t="shared" si="187"/>
        <v>0</v>
      </c>
    </row>
    <row r="366" spans="1:9" ht="75" x14ac:dyDescent="0.25">
      <c r="A366" s="13" t="s">
        <v>285</v>
      </c>
      <c r="B366" s="13" t="s">
        <v>1451</v>
      </c>
      <c r="C366" s="14" t="s">
        <v>16</v>
      </c>
      <c r="D366" s="15">
        <v>8</v>
      </c>
      <c r="E366" s="15">
        <f t="shared" si="194"/>
        <v>17.45</v>
      </c>
      <c r="F366" s="15">
        <f t="shared" si="197"/>
        <v>22.09</v>
      </c>
      <c r="G366" s="15">
        <f t="shared" si="198"/>
        <v>176.72</v>
      </c>
      <c r="H366" s="101" t="s">
        <v>3712</v>
      </c>
      <c r="I366" s="78">
        <f t="shared" si="187"/>
        <v>0</v>
      </c>
    </row>
    <row r="367" spans="1:9" ht="75" x14ac:dyDescent="0.25">
      <c r="A367" s="13" t="s">
        <v>286</v>
      </c>
      <c r="B367" s="13" t="s">
        <v>1452</v>
      </c>
      <c r="C367" s="14" t="s">
        <v>16</v>
      </c>
      <c r="D367" s="15">
        <v>4</v>
      </c>
      <c r="E367" s="15">
        <f t="shared" si="194"/>
        <v>6.82</v>
      </c>
      <c r="F367" s="15">
        <f t="shared" si="197"/>
        <v>8.6300000000000008</v>
      </c>
      <c r="G367" s="15">
        <f t="shared" si="198"/>
        <v>34.520000000000003</v>
      </c>
      <c r="H367" s="101" t="s">
        <v>1609</v>
      </c>
      <c r="I367" s="78">
        <f t="shared" si="187"/>
        <v>0</v>
      </c>
    </row>
    <row r="368" spans="1:9" ht="75" x14ac:dyDescent="0.25">
      <c r="A368" s="13" t="s">
        <v>287</v>
      </c>
      <c r="B368" s="13" t="s">
        <v>1453</v>
      </c>
      <c r="C368" s="14" t="s">
        <v>16</v>
      </c>
      <c r="D368" s="15">
        <v>5</v>
      </c>
      <c r="E368" s="15">
        <f t="shared" si="194"/>
        <v>5.5</v>
      </c>
      <c r="F368" s="15">
        <f t="shared" si="197"/>
        <v>6.96</v>
      </c>
      <c r="G368" s="15">
        <f t="shared" si="198"/>
        <v>34.799999999999997</v>
      </c>
      <c r="H368" s="101" t="s">
        <v>1689</v>
      </c>
      <c r="I368" s="78">
        <f t="shared" si="187"/>
        <v>0</v>
      </c>
    </row>
    <row r="369" spans="1:9" ht="60" x14ac:dyDescent="0.25">
      <c r="A369" s="13" t="s">
        <v>288</v>
      </c>
      <c r="B369" s="13" t="s">
        <v>1435</v>
      </c>
      <c r="C369" s="14" t="s">
        <v>69</v>
      </c>
      <c r="D369" s="15">
        <v>13</v>
      </c>
      <c r="E369" s="15">
        <f t="shared" si="194"/>
        <v>12.37</v>
      </c>
      <c r="F369" s="15">
        <f t="shared" si="197"/>
        <v>15.66</v>
      </c>
      <c r="G369" s="15">
        <f t="shared" si="198"/>
        <v>203.58</v>
      </c>
      <c r="H369" s="101" t="s">
        <v>2877</v>
      </c>
      <c r="I369" s="78">
        <f t="shared" si="187"/>
        <v>0</v>
      </c>
    </row>
    <row r="370" spans="1:9" ht="75" x14ac:dyDescent="0.25">
      <c r="A370" s="13" t="s">
        <v>289</v>
      </c>
      <c r="B370" s="13" t="s">
        <v>1454</v>
      </c>
      <c r="C370" s="14" t="s">
        <v>16</v>
      </c>
      <c r="D370" s="15">
        <v>5</v>
      </c>
      <c r="E370" s="15">
        <f t="shared" si="194"/>
        <v>10.59</v>
      </c>
      <c r="F370" s="15">
        <f t="shared" si="197"/>
        <v>13.4</v>
      </c>
      <c r="G370" s="15">
        <f t="shared" si="198"/>
        <v>67</v>
      </c>
      <c r="H370" s="101" t="s">
        <v>1683</v>
      </c>
      <c r="I370" s="78">
        <f t="shared" si="187"/>
        <v>0</v>
      </c>
    </row>
    <row r="371" spans="1:9" ht="60" x14ac:dyDescent="0.25">
      <c r="A371" s="13" t="s">
        <v>290</v>
      </c>
      <c r="B371" s="13" t="s">
        <v>1455</v>
      </c>
      <c r="C371" s="14" t="s">
        <v>16</v>
      </c>
      <c r="D371" s="15">
        <v>22</v>
      </c>
      <c r="E371" s="15">
        <f t="shared" si="194"/>
        <v>26.95</v>
      </c>
      <c r="F371" s="15">
        <f t="shared" si="197"/>
        <v>34.11</v>
      </c>
      <c r="G371" s="15">
        <f t="shared" si="198"/>
        <v>750.42</v>
      </c>
      <c r="H371" s="101" t="s">
        <v>3709</v>
      </c>
      <c r="I371" s="78">
        <f t="shared" si="187"/>
        <v>0</v>
      </c>
    </row>
    <row r="372" spans="1:9" ht="60" x14ac:dyDescent="0.25">
      <c r="A372" s="13" t="s">
        <v>291</v>
      </c>
      <c r="B372" s="13" t="s">
        <v>1456</v>
      </c>
      <c r="C372" s="14" t="s">
        <v>16</v>
      </c>
      <c r="D372" s="15">
        <v>37</v>
      </c>
      <c r="E372" s="15">
        <f t="shared" si="194"/>
        <v>32.76</v>
      </c>
      <c r="F372" s="15">
        <f t="shared" si="197"/>
        <v>41.47</v>
      </c>
      <c r="G372" s="15">
        <f t="shared" si="198"/>
        <v>1534.39</v>
      </c>
      <c r="H372" s="101" t="s">
        <v>3515</v>
      </c>
      <c r="I372" s="78">
        <f t="shared" si="187"/>
        <v>0</v>
      </c>
    </row>
    <row r="373" spans="1:9" ht="60" x14ac:dyDescent="0.25">
      <c r="A373" s="13" t="s">
        <v>292</v>
      </c>
      <c r="B373" s="13" t="s">
        <v>1277</v>
      </c>
      <c r="C373" s="14" t="s">
        <v>16</v>
      </c>
      <c r="D373" s="15">
        <v>7</v>
      </c>
      <c r="E373" s="15">
        <f t="shared" si="194"/>
        <v>32.03</v>
      </c>
      <c r="F373" s="15">
        <f t="shared" si="197"/>
        <v>40.54</v>
      </c>
      <c r="G373" s="15">
        <f t="shared" si="198"/>
        <v>283.77999999999997</v>
      </c>
      <c r="H373" s="105">
        <v>32.03</v>
      </c>
      <c r="I373" s="78">
        <f t="shared" si="187"/>
        <v>0</v>
      </c>
    </row>
    <row r="374" spans="1:9" ht="60" x14ac:dyDescent="0.25">
      <c r="A374" s="13" t="s">
        <v>293</v>
      </c>
      <c r="B374" s="13" t="s">
        <v>1457</v>
      </c>
      <c r="C374" s="14" t="s">
        <v>16</v>
      </c>
      <c r="D374" s="15">
        <v>6</v>
      </c>
      <c r="E374" s="15">
        <f t="shared" si="194"/>
        <v>26.69</v>
      </c>
      <c r="F374" s="15">
        <f t="shared" si="197"/>
        <v>33.78</v>
      </c>
      <c r="G374" s="15">
        <f t="shared" si="198"/>
        <v>202.68</v>
      </c>
      <c r="H374" s="105">
        <v>26.69</v>
      </c>
      <c r="I374" s="78">
        <f t="shared" si="187"/>
        <v>0</v>
      </c>
    </row>
    <row r="375" spans="1:9" ht="60" x14ac:dyDescent="0.25">
      <c r="A375" s="13" t="s">
        <v>294</v>
      </c>
      <c r="B375" s="13" t="s">
        <v>1458</v>
      </c>
      <c r="C375" s="14" t="s">
        <v>16</v>
      </c>
      <c r="D375" s="15">
        <v>13</v>
      </c>
      <c r="E375" s="15">
        <f t="shared" si="194"/>
        <v>87.7</v>
      </c>
      <c r="F375" s="15">
        <f t="shared" si="197"/>
        <v>111.01</v>
      </c>
      <c r="G375" s="15">
        <f t="shared" si="198"/>
        <v>1443.13</v>
      </c>
      <c r="H375" s="105">
        <v>87.7</v>
      </c>
      <c r="I375" s="78">
        <f t="shared" si="187"/>
        <v>0</v>
      </c>
    </row>
    <row r="376" spans="1:9" ht="30" x14ac:dyDescent="0.25">
      <c r="A376" s="13" t="s">
        <v>295</v>
      </c>
      <c r="B376" s="13" t="s">
        <v>1278</v>
      </c>
      <c r="C376" s="14" t="s">
        <v>16</v>
      </c>
      <c r="D376" s="15">
        <v>22</v>
      </c>
      <c r="E376" s="15">
        <f t="shared" si="194"/>
        <v>70.91</v>
      </c>
      <c r="F376" s="15">
        <f t="shared" si="197"/>
        <v>89.76</v>
      </c>
      <c r="G376" s="15">
        <f t="shared" si="198"/>
        <v>1974.72</v>
      </c>
      <c r="H376" s="105">
        <v>70.91</v>
      </c>
      <c r="I376" s="78">
        <f t="shared" si="187"/>
        <v>0</v>
      </c>
    </row>
    <row r="377" spans="1:9" s="20" customFormat="1" ht="45" x14ac:dyDescent="0.25">
      <c r="A377" s="13" t="s">
        <v>296</v>
      </c>
      <c r="B377" s="13" t="s">
        <v>1279</v>
      </c>
      <c r="C377" s="14" t="s">
        <v>16</v>
      </c>
      <c r="D377" s="15">
        <v>21</v>
      </c>
      <c r="E377" s="15">
        <f t="shared" si="194"/>
        <v>17.100000000000001</v>
      </c>
      <c r="F377" s="15">
        <f t="shared" si="197"/>
        <v>21.65</v>
      </c>
      <c r="G377" s="15">
        <f t="shared" si="198"/>
        <v>454.65</v>
      </c>
      <c r="H377" s="106">
        <v>17.100000000000001</v>
      </c>
      <c r="I377" s="78">
        <f t="shared" si="187"/>
        <v>0</v>
      </c>
    </row>
    <row r="378" spans="1:9" s="20" customFormat="1" ht="30" x14ac:dyDescent="0.25">
      <c r="A378" s="13" t="s">
        <v>297</v>
      </c>
      <c r="B378" s="13" t="s">
        <v>298</v>
      </c>
      <c r="C378" s="14" t="s">
        <v>16</v>
      </c>
      <c r="D378" s="15">
        <v>9</v>
      </c>
      <c r="E378" s="15">
        <f t="shared" si="194"/>
        <v>17.93</v>
      </c>
      <c r="F378" s="15">
        <f t="shared" si="197"/>
        <v>22.7</v>
      </c>
      <c r="G378" s="15">
        <f t="shared" si="198"/>
        <v>204.3</v>
      </c>
      <c r="H378" s="106">
        <v>17.93</v>
      </c>
      <c r="I378" s="78">
        <f t="shared" si="187"/>
        <v>0</v>
      </c>
    </row>
    <row r="379" spans="1:9" s="20" customFormat="1" ht="30" x14ac:dyDescent="0.25">
      <c r="A379" s="13" t="s">
        <v>299</v>
      </c>
      <c r="B379" s="13" t="s">
        <v>300</v>
      </c>
      <c r="C379" s="14" t="s">
        <v>16</v>
      </c>
      <c r="D379" s="15">
        <v>1</v>
      </c>
      <c r="E379" s="15">
        <f t="shared" si="194"/>
        <v>6.97</v>
      </c>
      <c r="F379" s="15">
        <f t="shared" si="197"/>
        <v>8.82</v>
      </c>
      <c r="G379" s="15">
        <f t="shared" si="198"/>
        <v>8.82</v>
      </c>
      <c r="H379" s="106">
        <v>6.97</v>
      </c>
      <c r="I379" s="78">
        <f t="shared" si="187"/>
        <v>0</v>
      </c>
    </row>
    <row r="380" spans="1:9" x14ac:dyDescent="0.25">
      <c r="A380" s="21" t="s">
        <v>301</v>
      </c>
      <c r="B380" s="444" t="s">
        <v>4745</v>
      </c>
      <c r="C380" s="444"/>
      <c r="D380" s="444"/>
      <c r="E380" s="444"/>
      <c r="F380" s="444"/>
      <c r="G380" s="22"/>
      <c r="I380" s="78"/>
    </row>
    <row r="381" spans="1:9" ht="105" x14ac:dyDescent="0.25">
      <c r="A381" s="13" t="s">
        <v>302</v>
      </c>
      <c r="B381" s="13" t="s">
        <v>1276</v>
      </c>
      <c r="C381" s="14" t="s">
        <v>16</v>
      </c>
      <c r="D381" s="15">
        <v>14</v>
      </c>
      <c r="E381" s="15">
        <f t="shared" si="194"/>
        <v>266.75</v>
      </c>
      <c r="F381" s="15">
        <f t="shared" ref="F381:F383" si="199">ROUND(E381*(1+$H$9),2)</f>
        <v>337.65</v>
      </c>
      <c r="G381" s="15">
        <f t="shared" ref="G381:G383" si="200">ROUND(F381*D381,2)</f>
        <v>4727.1000000000004</v>
      </c>
      <c r="H381" s="105">
        <v>266.75</v>
      </c>
      <c r="I381" s="78">
        <f t="shared" si="187"/>
        <v>0</v>
      </c>
    </row>
    <row r="382" spans="1:9" ht="45" x14ac:dyDescent="0.25">
      <c r="A382" s="13" t="s">
        <v>303</v>
      </c>
      <c r="B382" s="13" t="s">
        <v>304</v>
      </c>
      <c r="C382" s="14" t="s">
        <v>16</v>
      </c>
      <c r="D382" s="15">
        <v>3</v>
      </c>
      <c r="E382" s="15">
        <f t="shared" si="194"/>
        <v>378.02</v>
      </c>
      <c r="F382" s="15">
        <f t="shared" si="199"/>
        <v>478.5</v>
      </c>
      <c r="G382" s="15">
        <f t="shared" si="200"/>
        <v>1435.5</v>
      </c>
      <c r="H382" s="105">
        <v>378.02</v>
      </c>
      <c r="I382" s="78">
        <f t="shared" si="187"/>
        <v>0</v>
      </c>
    </row>
    <row r="383" spans="1:9" ht="30" x14ac:dyDescent="0.25">
      <c r="A383" s="13" t="s">
        <v>305</v>
      </c>
      <c r="B383" s="13" t="s">
        <v>1280</v>
      </c>
      <c r="C383" s="14" t="s">
        <v>16</v>
      </c>
      <c r="D383" s="15">
        <v>12</v>
      </c>
      <c r="E383" s="15">
        <f t="shared" si="194"/>
        <v>16.350000000000001</v>
      </c>
      <c r="F383" s="15">
        <f t="shared" si="199"/>
        <v>20.7</v>
      </c>
      <c r="G383" s="15">
        <f t="shared" si="200"/>
        <v>248.4</v>
      </c>
      <c r="H383" s="105">
        <v>16.350000000000001</v>
      </c>
      <c r="I383" s="78">
        <f t="shared" si="187"/>
        <v>0</v>
      </c>
    </row>
    <row r="384" spans="1:9" x14ac:dyDescent="0.25">
      <c r="A384" s="21" t="s">
        <v>306</v>
      </c>
      <c r="B384" s="444" t="s">
        <v>4747</v>
      </c>
      <c r="C384" s="444"/>
      <c r="D384" s="444"/>
      <c r="E384" s="444"/>
      <c r="F384" s="444"/>
      <c r="G384" s="22"/>
      <c r="I384" s="78"/>
    </row>
    <row r="385" spans="1:9" x14ac:dyDescent="0.25">
      <c r="A385" s="21" t="s">
        <v>307</v>
      </c>
      <c r="B385" s="444" t="s">
        <v>4748</v>
      </c>
      <c r="C385" s="444"/>
      <c r="D385" s="444"/>
      <c r="E385" s="444"/>
      <c r="F385" s="444"/>
      <c r="G385" s="22"/>
      <c r="I385" s="78"/>
    </row>
    <row r="386" spans="1:9" x14ac:dyDescent="0.25">
      <c r="A386" s="13" t="s">
        <v>308</v>
      </c>
      <c r="B386" s="13" t="s">
        <v>309</v>
      </c>
      <c r="C386" s="14" t="s">
        <v>69</v>
      </c>
      <c r="D386" s="15">
        <v>143</v>
      </c>
      <c r="E386" s="15">
        <f t="shared" ref="E386:E397" si="201">H386-H386*$H$11</f>
        <v>233.09</v>
      </c>
      <c r="F386" s="15">
        <f t="shared" ref="F386" si="202">ROUND(E386*(1+$H$9),2)</f>
        <v>295.05</v>
      </c>
      <c r="G386" s="15">
        <f t="shared" ref="G386" si="203">ROUND(F386*D386,2)</f>
        <v>42192.15</v>
      </c>
      <c r="H386" s="105">
        <v>233.09</v>
      </c>
      <c r="I386" s="78">
        <f t="shared" si="187"/>
        <v>0</v>
      </c>
    </row>
    <row r="387" spans="1:9" s="20" customFormat="1" ht="45" x14ac:dyDescent="0.25">
      <c r="A387" s="13" t="s">
        <v>310</v>
      </c>
      <c r="B387" s="13" t="s">
        <v>1281</v>
      </c>
      <c r="C387" s="14" t="s">
        <v>16</v>
      </c>
      <c r="D387" s="15">
        <v>14</v>
      </c>
      <c r="E387" s="15">
        <f t="shared" si="201"/>
        <v>804.16</v>
      </c>
      <c r="F387" s="15">
        <f t="shared" ref="F387:F389" si="204">ROUND(E387*(1+$H$9),2)</f>
        <v>1017.91</v>
      </c>
      <c r="G387" s="15">
        <f t="shared" ref="G387:G389" si="205">ROUND(F387*D387,2)</f>
        <v>14250.74</v>
      </c>
      <c r="H387" s="106">
        <v>804.16</v>
      </c>
      <c r="I387" s="78">
        <f t="shared" si="187"/>
        <v>0</v>
      </c>
    </row>
    <row r="388" spans="1:9" s="20" customFormat="1" ht="60" x14ac:dyDescent="0.25">
      <c r="A388" s="13" t="s">
        <v>311</v>
      </c>
      <c r="B388" s="13" t="s">
        <v>1282</v>
      </c>
      <c r="C388" s="14" t="s">
        <v>16</v>
      </c>
      <c r="D388" s="15">
        <v>3</v>
      </c>
      <c r="E388" s="15">
        <f t="shared" si="201"/>
        <v>397.35</v>
      </c>
      <c r="F388" s="15">
        <f t="shared" si="204"/>
        <v>502.97</v>
      </c>
      <c r="G388" s="15">
        <f t="shared" si="205"/>
        <v>1508.91</v>
      </c>
      <c r="H388" s="106">
        <v>397.35</v>
      </c>
      <c r="I388" s="78">
        <f t="shared" si="187"/>
        <v>0</v>
      </c>
    </row>
    <row r="389" spans="1:9" s="20" customFormat="1" ht="90" x14ac:dyDescent="0.25">
      <c r="A389" s="13" t="s">
        <v>312</v>
      </c>
      <c r="B389" s="13" t="s">
        <v>1283</v>
      </c>
      <c r="C389" s="14" t="s">
        <v>16</v>
      </c>
      <c r="D389" s="15">
        <v>12</v>
      </c>
      <c r="E389" s="15">
        <f t="shared" si="201"/>
        <v>480.47</v>
      </c>
      <c r="F389" s="15">
        <f t="shared" si="204"/>
        <v>608.17999999999995</v>
      </c>
      <c r="G389" s="15">
        <f t="shared" si="205"/>
        <v>7298.16</v>
      </c>
      <c r="H389" s="106">
        <v>480.47</v>
      </c>
      <c r="I389" s="78">
        <f t="shared" si="187"/>
        <v>0</v>
      </c>
    </row>
    <row r="390" spans="1:9" s="20" customFormat="1" ht="60" x14ac:dyDescent="0.25">
      <c r="A390" s="13" t="s">
        <v>313</v>
      </c>
      <c r="B390" s="13" t="s">
        <v>1284</v>
      </c>
      <c r="C390" s="14" t="s">
        <v>16</v>
      </c>
      <c r="D390" s="15">
        <v>3</v>
      </c>
      <c r="E390" s="15">
        <f t="shared" si="201"/>
        <v>1904.66</v>
      </c>
      <c r="F390" s="15">
        <f t="shared" ref="F390:F392" si="206">ROUND(E390*(1+$H$9),2)</f>
        <v>2410.92</v>
      </c>
      <c r="G390" s="15">
        <f t="shared" ref="G390:G392" si="207">ROUND(F390*D390,2)</f>
        <v>7232.76</v>
      </c>
      <c r="H390" s="106">
        <v>1904.66</v>
      </c>
      <c r="I390" s="78">
        <f t="shared" si="187"/>
        <v>0</v>
      </c>
    </row>
    <row r="391" spans="1:9" s="20" customFormat="1" x14ac:dyDescent="0.25">
      <c r="A391" s="13" t="s">
        <v>314</v>
      </c>
      <c r="B391" s="13" t="s">
        <v>315</v>
      </c>
      <c r="C391" s="14" t="s">
        <v>16</v>
      </c>
      <c r="D391" s="15">
        <v>2</v>
      </c>
      <c r="E391" s="15">
        <f t="shared" si="201"/>
        <v>281.8</v>
      </c>
      <c r="F391" s="15">
        <f t="shared" si="206"/>
        <v>356.7</v>
      </c>
      <c r="G391" s="15">
        <f t="shared" si="207"/>
        <v>713.4</v>
      </c>
      <c r="H391" s="106">
        <v>281.8</v>
      </c>
      <c r="I391" s="78">
        <f t="shared" si="187"/>
        <v>0</v>
      </c>
    </row>
    <row r="392" spans="1:9" s="20" customFormat="1" x14ac:dyDescent="0.25">
      <c r="A392" s="13" t="s">
        <v>316</v>
      </c>
      <c r="B392" s="13" t="s">
        <v>317</v>
      </c>
      <c r="C392" s="14" t="s">
        <v>27</v>
      </c>
      <c r="D392" s="15">
        <v>16</v>
      </c>
      <c r="E392" s="15">
        <f t="shared" si="201"/>
        <v>284.49</v>
      </c>
      <c r="F392" s="15">
        <f t="shared" si="206"/>
        <v>360.11</v>
      </c>
      <c r="G392" s="15">
        <f t="shared" si="207"/>
        <v>5761.76</v>
      </c>
      <c r="H392" s="106">
        <v>284.49</v>
      </c>
      <c r="I392" s="78">
        <f t="shared" si="187"/>
        <v>0</v>
      </c>
    </row>
    <row r="393" spans="1:9" x14ac:dyDescent="0.25">
      <c r="A393" s="21" t="s">
        <v>318</v>
      </c>
      <c r="B393" s="444" t="s">
        <v>4749</v>
      </c>
      <c r="C393" s="444"/>
      <c r="D393" s="444"/>
      <c r="E393" s="444"/>
      <c r="F393" s="444"/>
      <c r="G393" s="22"/>
      <c r="I393" s="78"/>
    </row>
    <row r="394" spans="1:9" ht="60" x14ac:dyDescent="0.25">
      <c r="A394" s="13" t="s">
        <v>319</v>
      </c>
      <c r="B394" s="13" t="s">
        <v>1459</v>
      </c>
      <c r="C394" s="14" t="s">
        <v>69</v>
      </c>
      <c r="D394" s="15">
        <v>121</v>
      </c>
      <c r="E394" s="15">
        <f t="shared" si="201"/>
        <v>11.23</v>
      </c>
      <c r="F394" s="15">
        <f t="shared" ref="F394" si="208">ROUND(E394*(1+$H$9),2)</f>
        <v>14.21</v>
      </c>
      <c r="G394" s="15">
        <f t="shared" ref="G394" si="209">ROUND(F394*D394,2)</f>
        <v>1719.41</v>
      </c>
      <c r="H394" s="101" t="s">
        <v>2055</v>
      </c>
      <c r="I394" s="78">
        <f t="shared" si="187"/>
        <v>0</v>
      </c>
    </row>
    <row r="395" spans="1:9" ht="60" x14ac:dyDescent="0.25">
      <c r="A395" s="13" t="s">
        <v>320</v>
      </c>
      <c r="B395" s="13" t="s">
        <v>1460</v>
      </c>
      <c r="C395" s="14" t="s">
        <v>16</v>
      </c>
      <c r="D395" s="15">
        <v>39</v>
      </c>
      <c r="E395" s="15">
        <f t="shared" si="201"/>
        <v>3.28</v>
      </c>
      <c r="F395" s="15">
        <f t="shared" ref="F395:F397" si="210">ROUND(E395*(1+$H$9),2)</f>
        <v>4.1500000000000004</v>
      </c>
      <c r="G395" s="15">
        <f t="shared" ref="G395:G397" si="211">ROUND(F395*D395,2)</f>
        <v>161.85</v>
      </c>
      <c r="H395" s="101" t="s">
        <v>1659</v>
      </c>
      <c r="I395" s="78">
        <f t="shared" si="187"/>
        <v>0</v>
      </c>
    </row>
    <row r="396" spans="1:9" ht="60" x14ac:dyDescent="0.25">
      <c r="A396" s="13" t="s">
        <v>321</v>
      </c>
      <c r="B396" s="13" t="s">
        <v>1461</v>
      </c>
      <c r="C396" s="14" t="s">
        <v>16</v>
      </c>
      <c r="D396" s="15">
        <v>151</v>
      </c>
      <c r="E396" s="15">
        <f t="shared" si="201"/>
        <v>4.29</v>
      </c>
      <c r="F396" s="15">
        <f t="shared" si="210"/>
        <v>5.43</v>
      </c>
      <c r="G396" s="15">
        <f t="shared" si="211"/>
        <v>819.93</v>
      </c>
      <c r="H396" s="101" t="s">
        <v>3537</v>
      </c>
      <c r="I396" s="78">
        <f t="shared" si="187"/>
        <v>0</v>
      </c>
    </row>
    <row r="397" spans="1:9" ht="45" x14ac:dyDescent="0.25">
      <c r="A397" s="13" t="s">
        <v>322</v>
      </c>
      <c r="B397" s="13" t="s">
        <v>1462</v>
      </c>
      <c r="C397" s="14" t="s">
        <v>16</v>
      </c>
      <c r="D397" s="15">
        <v>42</v>
      </c>
      <c r="E397" s="15">
        <f t="shared" si="201"/>
        <v>7.07</v>
      </c>
      <c r="F397" s="15">
        <f t="shared" si="210"/>
        <v>8.9499999999999993</v>
      </c>
      <c r="G397" s="15">
        <f t="shared" si="211"/>
        <v>375.9</v>
      </c>
      <c r="H397" s="101" t="s">
        <v>1992</v>
      </c>
      <c r="I397" s="78">
        <f t="shared" si="187"/>
        <v>0</v>
      </c>
    </row>
    <row r="398" spans="1:9" ht="21.75" customHeight="1" x14ac:dyDescent="0.25">
      <c r="A398" s="13"/>
      <c r="B398" s="13"/>
      <c r="C398" s="14"/>
      <c r="D398" s="15"/>
      <c r="E398" s="15"/>
      <c r="F398" s="15"/>
      <c r="G398" s="15"/>
      <c r="I398" s="78"/>
    </row>
    <row r="399" spans="1:9" x14ac:dyDescent="0.25">
      <c r="A399" s="21" t="s">
        <v>2644</v>
      </c>
      <c r="B399" s="444" t="s">
        <v>4750</v>
      </c>
      <c r="C399" s="444"/>
      <c r="D399" s="444"/>
      <c r="E399" s="444"/>
      <c r="F399" s="444"/>
      <c r="G399" s="22">
        <f>SUM(G402:G435)</f>
        <v>250224.66</v>
      </c>
      <c r="I399" s="78"/>
    </row>
    <row r="400" spans="1:9" x14ac:dyDescent="0.25">
      <c r="A400" s="21" t="s">
        <v>323</v>
      </c>
      <c r="B400" s="444" t="s">
        <v>4751</v>
      </c>
      <c r="C400" s="444"/>
      <c r="D400" s="444"/>
      <c r="E400" s="444"/>
      <c r="F400" s="444"/>
      <c r="G400" s="22"/>
      <c r="I400" s="78"/>
    </row>
    <row r="401" spans="1:9" x14ac:dyDescent="0.25">
      <c r="A401" s="21" t="s">
        <v>324</v>
      </c>
      <c r="B401" s="444" t="s">
        <v>4752</v>
      </c>
      <c r="C401" s="444"/>
      <c r="D401" s="444"/>
      <c r="E401" s="444"/>
      <c r="F401" s="444"/>
      <c r="G401" s="22"/>
      <c r="I401" s="78"/>
    </row>
    <row r="402" spans="1:9" ht="75" x14ac:dyDescent="0.25">
      <c r="A402" s="13" t="s">
        <v>325</v>
      </c>
      <c r="B402" s="13" t="s">
        <v>1463</v>
      </c>
      <c r="C402" s="14" t="s">
        <v>69</v>
      </c>
      <c r="D402" s="15">
        <v>134</v>
      </c>
      <c r="E402" s="15">
        <f t="shared" ref="E402:E435" si="212">H402-H402*$H$11</f>
        <v>136.63999999999999</v>
      </c>
      <c r="F402" s="15">
        <f t="shared" ref="F402" si="213">ROUND(E402*(1+$H$9),2)</f>
        <v>172.96</v>
      </c>
      <c r="G402" s="15">
        <f t="shared" ref="G402" si="214">ROUND(F402*D402,2)</f>
        <v>23176.639999999999</v>
      </c>
      <c r="H402" s="101" t="s">
        <v>3666</v>
      </c>
      <c r="I402" s="78">
        <f t="shared" si="187"/>
        <v>0</v>
      </c>
    </row>
    <row r="403" spans="1:9" ht="75" x14ac:dyDescent="0.25">
      <c r="A403" s="13" t="s">
        <v>326</v>
      </c>
      <c r="B403" s="23" t="s">
        <v>2651</v>
      </c>
      <c r="C403" s="14" t="s">
        <v>69</v>
      </c>
      <c r="D403" s="15">
        <v>121</v>
      </c>
      <c r="E403" s="15">
        <f t="shared" si="212"/>
        <v>180.16</v>
      </c>
      <c r="F403" s="15">
        <f t="shared" ref="F403:F415" si="215">ROUND(E403*(1+$H$9),2)</f>
        <v>228.05</v>
      </c>
      <c r="G403" s="15">
        <f t="shared" ref="G403:G415" si="216">ROUND(F403*D403,2)</f>
        <v>27594.05</v>
      </c>
      <c r="H403" s="105">
        <v>180.16</v>
      </c>
      <c r="I403" s="78">
        <f t="shared" ref="I403:I466" si="217">E403-H403</f>
        <v>0</v>
      </c>
    </row>
    <row r="404" spans="1:9" ht="75" x14ac:dyDescent="0.25">
      <c r="A404" s="13" t="s">
        <v>327</v>
      </c>
      <c r="B404" s="13" t="s">
        <v>1464</v>
      </c>
      <c r="C404" s="14" t="s">
        <v>69</v>
      </c>
      <c r="D404" s="15">
        <v>7</v>
      </c>
      <c r="E404" s="15">
        <f t="shared" si="212"/>
        <v>110.78</v>
      </c>
      <c r="F404" s="15">
        <f t="shared" si="215"/>
        <v>140.22999999999999</v>
      </c>
      <c r="G404" s="15">
        <f t="shared" si="216"/>
        <v>981.61</v>
      </c>
      <c r="H404" s="101" t="s">
        <v>3665</v>
      </c>
      <c r="I404" s="78">
        <f t="shared" si="217"/>
        <v>0</v>
      </c>
    </row>
    <row r="405" spans="1:9" ht="75" x14ac:dyDescent="0.25">
      <c r="A405" s="13" t="s">
        <v>328</v>
      </c>
      <c r="B405" s="23" t="s">
        <v>2652</v>
      </c>
      <c r="C405" s="14" t="s">
        <v>69</v>
      </c>
      <c r="D405" s="15">
        <v>42</v>
      </c>
      <c r="E405" s="15">
        <f t="shared" si="212"/>
        <v>79.69</v>
      </c>
      <c r="F405" s="15">
        <f t="shared" si="215"/>
        <v>100.87</v>
      </c>
      <c r="G405" s="15">
        <f t="shared" si="216"/>
        <v>4236.54</v>
      </c>
      <c r="H405" s="105">
        <v>79.69</v>
      </c>
      <c r="I405" s="78">
        <f t="shared" si="217"/>
        <v>0</v>
      </c>
    </row>
    <row r="406" spans="1:9" ht="75" x14ac:dyDescent="0.25">
      <c r="A406" s="13" t="s">
        <v>329</v>
      </c>
      <c r="B406" s="23" t="s">
        <v>2653</v>
      </c>
      <c r="C406" s="14" t="s">
        <v>69</v>
      </c>
      <c r="D406" s="15">
        <v>20</v>
      </c>
      <c r="E406" s="15">
        <f t="shared" si="212"/>
        <v>69.91</v>
      </c>
      <c r="F406" s="15">
        <f t="shared" si="215"/>
        <v>88.49</v>
      </c>
      <c r="G406" s="15">
        <f t="shared" si="216"/>
        <v>1769.8</v>
      </c>
      <c r="H406" s="105">
        <v>69.91</v>
      </c>
      <c r="I406" s="78">
        <f t="shared" si="217"/>
        <v>0</v>
      </c>
    </row>
    <row r="407" spans="1:9" ht="75" x14ac:dyDescent="0.25">
      <c r="A407" s="13" t="s">
        <v>330</v>
      </c>
      <c r="B407" s="23" t="s">
        <v>2654</v>
      </c>
      <c r="C407" s="14" t="s">
        <v>69</v>
      </c>
      <c r="D407" s="15">
        <v>68</v>
      </c>
      <c r="E407" s="15">
        <f t="shared" si="212"/>
        <v>57.38</v>
      </c>
      <c r="F407" s="15">
        <f t="shared" si="215"/>
        <v>72.63</v>
      </c>
      <c r="G407" s="15">
        <f t="shared" si="216"/>
        <v>4938.84</v>
      </c>
      <c r="H407" s="105">
        <v>57.38</v>
      </c>
      <c r="I407" s="78">
        <f t="shared" si="217"/>
        <v>0</v>
      </c>
    </row>
    <row r="408" spans="1:9" ht="75" x14ac:dyDescent="0.25">
      <c r="A408" s="13" t="s">
        <v>331</v>
      </c>
      <c r="B408" s="23" t="s">
        <v>2655</v>
      </c>
      <c r="C408" s="14" t="s">
        <v>69</v>
      </c>
      <c r="D408" s="15">
        <v>42</v>
      </c>
      <c r="E408" s="15">
        <f t="shared" si="212"/>
        <v>245.44</v>
      </c>
      <c r="F408" s="15">
        <f t="shared" si="215"/>
        <v>310.68</v>
      </c>
      <c r="G408" s="15">
        <f t="shared" si="216"/>
        <v>13048.56</v>
      </c>
      <c r="H408" s="105">
        <v>245.44</v>
      </c>
      <c r="I408" s="78">
        <f t="shared" si="217"/>
        <v>0</v>
      </c>
    </row>
    <row r="409" spans="1:9" ht="90" x14ac:dyDescent="0.25">
      <c r="A409" s="13" t="s">
        <v>332</v>
      </c>
      <c r="B409" s="23" t="s">
        <v>2656</v>
      </c>
      <c r="C409" s="14" t="s">
        <v>16</v>
      </c>
      <c r="D409" s="15">
        <v>20</v>
      </c>
      <c r="E409" s="15">
        <f t="shared" si="212"/>
        <v>30.09</v>
      </c>
      <c r="F409" s="15">
        <f t="shared" si="215"/>
        <v>38.090000000000003</v>
      </c>
      <c r="G409" s="15">
        <f t="shared" si="216"/>
        <v>761.8</v>
      </c>
      <c r="H409" s="105">
        <v>30.09</v>
      </c>
      <c r="I409" s="78">
        <f t="shared" si="217"/>
        <v>0</v>
      </c>
    </row>
    <row r="410" spans="1:9" x14ac:dyDescent="0.25">
      <c r="A410" s="13" t="s">
        <v>333</v>
      </c>
      <c r="B410" s="23" t="s">
        <v>334</v>
      </c>
      <c r="C410" s="14" t="s">
        <v>16</v>
      </c>
      <c r="D410" s="15">
        <v>9</v>
      </c>
      <c r="E410" s="15">
        <f t="shared" si="212"/>
        <v>202.07</v>
      </c>
      <c r="F410" s="15">
        <f t="shared" si="215"/>
        <v>255.78</v>
      </c>
      <c r="G410" s="15">
        <f t="shared" si="216"/>
        <v>2302.02</v>
      </c>
      <c r="H410" s="105">
        <v>202.07</v>
      </c>
      <c r="I410" s="78">
        <f t="shared" si="217"/>
        <v>0</v>
      </c>
    </row>
    <row r="411" spans="1:9" ht="60" x14ac:dyDescent="0.25">
      <c r="A411" s="13" t="s">
        <v>335</v>
      </c>
      <c r="B411" s="13" t="s">
        <v>1465</v>
      </c>
      <c r="C411" s="14" t="s">
        <v>16</v>
      </c>
      <c r="D411" s="15">
        <v>4</v>
      </c>
      <c r="E411" s="15">
        <f t="shared" si="212"/>
        <v>63.83</v>
      </c>
      <c r="F411" s="15">
        <f t="shared" si="215"/>
        <v>80.8</v>
      </c>
      <c r="G411" s="15">
        <f t="shared" si="216"/>
        <v>323.2</v>
      </c>
      <c r="H411" s="101" t="s">
        <v>3713</v>
      </c>
      <c r="I411" s="78">
        <f t="shared" si="217"/>
        <v>0</v>
      </c>
    </row>
    <row r="412" spans="1:9" ht="30" x14ac:dyDescent="0.25">
      <c r="A412" s="13" t="s">
        <v>336</v>
      </c>
      <c r="B412" s="23" t="s">
        <v>2657</v>
      </c>
      <c r="C412" s="14" t="s">
        <v>16</v>
      </c>
      <c r="D412" s="15">
        <v>1</v>
      </c>
      <c r="E412" s="15">
        <f t="shared" si="212"/>
        <v>207.4</v>
      </c>
      <c r="F412" s="15">
        <f t="shared" si="215"/>
        <v>262.52999999999997</v>
      </c>
      <c r="G412" s="15">
        <f t="shared" si="216"/>
        <v>262.52999999999997</v>
      </c>
      <c r="H412" s="105">
        <v>207.4</v>
      </c>
      <c r="I412" s="78">
        <f t="shared" si="217"/>
        <v>0</v>
      </c>
    </row>
    <row r="413" spans="1:9" ht="30" x14ac:dyDescent="0.25">
      <c r="A413" s="13" t="s">
        <v>337</v>
      </c>
      <c r="B413" s="23" t="s">
        <v>338</v>
      </c>
      <c r="C413" s="14" t="s">
        <v>16</v>
      </c>
      <c r="D413" s="15">
        <v>64</v>
      </c>
      <c r="E413" s="15">
        <f t="shared" si="212"/>
        <v>91.36</v>
      </c>
      <c r="F413" s="15">
        <f t="shared" si="215"/>
        <v>115.64</v>
      </c>
      <c r="G413" s="15">
        <f t="shared" si="216"/>
        <v>7400.96</v>
      </c>
      <c r="H413" s="105">
        <v>91.36</v>
      </c>
      <c r="I413" s="78">
        <f t="shared" si="217"/>
        <v>0</v>
      </c>
    </row>
    <row r="414" spans="1:9" ht="60" x14ac:dyDescent="0.25">
      <c r="A414" s="13" t="s">
        <v>339</v>
      </c>
      <c r="B414" s="13" t="s">
        <v>1466</v>
      </c>
      <c r="C414" s="14" t="s">
        <v>16</v>
      </c>
      <c r="D414" s="15">
        <v>39</v>
      </c>
      <c r="E414" s="15">
        <f t="shared" si="212"/>
        <v>14.85</v>
      </c>
      <c r="F414" s="15">
        <f t="shared" si="215"/>
        <v>18.8</v>
      </c>
      <c r="G414" s="15">
        <f t="shared" si="216"/>
        <v>733.2</v>
      </c>
      <c r="H414" s="101" t="s">
        <v>1739</v>
      </c>
      <c r="I414" s="78">
        <f t="shared" si="217"/>
        <v>0</v>
      </c>
    </row>
    <row r="415" spans="1:9" ht="30" x14ac:dyDescent="0.25">
      <c r="A415" s="13" t="s">
        <v>340</v>
      </c>
      <c r="B415" s="23" t="s">
        <v>2658</v>
      </c>
      <c r="C415" s="14" t="s">
        <v>27</v>
      </c>
      <c r="D415" s="15">
        <v>11</v>
      </c>
      <c r="E415" s="15">
        <f t="shared" si="212"/>
        <v>27.04</v>
      </c>
      <c r="F415" s="15">
        <f t="shared" si="215"/>
        <v>34.229999999999997</v>
      </c>
      <c r="G415" s="15">
        <f t="shared" si="216"/>
        <v>376.53</v>
      </c>
      <c r="H415" s="105">
        <v>27.04</v>
      </c>
      <c r="I415" s="78">
        <f t="shared" si="217"/>
        <v>0</v>
      </c>
    </row>
    <row r="416" spans="1:9" x14ac:dyDescent="0.25">
      <c r="A416" s="21" t="s">
        <v>341</v>
      </c>
      <c r="B416" s="444" t="s">
        <v>4753</v>
      </c>
      <c r="C416" s="444"/>
      <c r="D416" s="444"/>
      <c r="E416" s="444"/>
      <c r="F416" s="444"/>
      <c r="G416" s="22"/>
      <c r="I416" s="78"/>
    </row>
    <row r="417" spans="1:9" ht="105" x14ac:dyDescent="0.25">
      <c r="A417" s="13" t="s">
        <v>342</v>
      </c>
      <c r="B417" s="92" t="s">
        <v>4688</v>
      </c>
      <c r="C417" s="14" t="s">
        <v>16</v>
      </c>
      <c r="D417" s="15">
        <v>10</v>
      </c>
      <c r="E417" s="15">
        <f t="shared" si="212"/>
        <v>1483.54</v>
      </c>
      <c r="F417" s="15">
        <f t="shared" ref="F417" si="218">ROUND(E417*(1+$H$9),2)</f>
        <v>1877.86</v>
      </c>
      <c r="G417" s="15">
        <f t="shared" ref="G417" si="219">ROUND(F417*D417,2)</f>
        <v>18778.599999999999</v>
      </c>
      <c r="H417" s="101" t="s">
        <v>3635</v>
      </c>
      <c r="I417" s="78">
        <f t="shared" si="217"/>
        <v>0</v>
      </c>
    </row>
    <row r="418" spans="1:9" s="20" customFormat="1" ht="48" customHeight="1" x14ac:dyDescent="0.25">
      <c r="A418" s="13" t="s">
        <v>343</v>
      </c>
      <c r="B418" s="23" t="s">
        <v>2945</v>
      </c>
      <c r="C418" s="14" t="s">
        <v>27</v>
      </c>
      <c r="D418" s="15">
        <v>27</v>
      </c>
      <c r="E418" s="15">
        <f t="shared" si="212"/>
        <v>34.590000000000003</v>
      </c>
      <c r="F418" s="15">
        <f t="shared" ref="F418:F434" si="220">ROUND(E418*(1+$H$9),2)</f>
        <v>43.78</v>
      </c>
      <c r="G418" s="15">
        <f t="shared" ref="G418:G434" si="221">ROUND(F418*D418,2)</f>
        <v>1182.06</v>
      </c>
      <c r="H418" s="108" t="s">
        <v>2865</v>
      </c>
      <c r="I418" s="78">
        <f t="shared" si="217"/>
        <v>0</v>
      </c>
    </row>
    <row r="419" spans="1:9" ht="30" x14ac:dyDescent="0.25">
      <c r="A419" s="13" t="s">
        <v>344</v>
      </c>
      <c r="B419" s="23" t="s">
        <v>2943</v>
      </c>
      <c r="C419" s="14" t="s">
        <v>16</v>
      </c>
      <c r="D419" s="15">
        <v>2</v>
      </c>
      <c r="E419" s="15">
        <f t="shared" si="212"/>
        <v>6270.26</v>
      </c>
      <c r="F419" s="15">
        <f t="shared" si="220"/>
        <v>7936.9</v>
      </c>
      <c r="G419" s="15">
        <f t="shared" si="221"/>
        <v>15873.8</v>
      </c>
      <c r="H419" s="103">
        <v>6270.26</v>
      </c>
      <c r="I419" s="78">
        <f t="shared" si="217"/>
        <v>0</v>
      </c>
    </row>
    <row r="420" spans="1:9" ht="30" x14ac:dyDescent="0.25">
      <c r="A420" s="13" t="s">
        <v>345</v>
      </c>
      <c r="B420" s="13" t="s">
        <v>347</v>
      </c>
      <c r="C420" s="14" t="s">
        <v>16</v>
      </c>
      <c r="D420" s="15">
        <v>16</v>
      </c>
      <c r="E420" s="15">
        <f t="shared" si="212"/>
        <v>186.67</v>
      </c>
      <c r="F420" s="15">
        <f t="shared" si="220"/>
        <v>236.29</v>
      </c>
      <c r="G420" s="15">
        <f t="shared" si="221"/>
        <v>3780.64</v>
      </c>
      <c r="H420" s="101" t="s">
        <v>3120</v>
      </c>
      <c r="I420" s="78">
        <f t="shared" si="217"/>
        <v>0</v>
      </c>
    </row>
    <row r="421" spans="1:9" ht="30" x14ac:dyDescent="0.25">
      <c r="A421" s="13" t="s">
        <v>346</v>
      </c>
      <c r="B421" s="13" t="s">
        <v>349</v>
      </c>
      <c r="C421" s="14" t="s">
        <v>16</v>
      </c>
      <c r="D421" s="15">
        <v>2</v>
      </c>
      <c r="E421" s="15">
        <f t="shared" si="212"/>
        <v>617.44000000000005</v>
      </c>
      <c r="F421" s="15">
        <f t="shared" si="220"/>
        <v>781.56</v>
      </c>
      <c r="G421" s="15">
        <f t="shared" si="221"/>
        <v>1563.12</v>
      </c>
      <c r="H421" s="101" t="s">
        <v>3636</v>
      </c>
      <c r="I421" s="78">
        <f t="shared" si="217"/>
        <v>0</v>
      </c>
    </row>
    <row r="422" spans="1:9" ht="30" x14ac:dyDescent="0.25">
      <c r="A422" s="13" t="s">
        <v>348</v>
      </c>
      <c r="B422" s="13" t="s">
        <v>351</v>
      </c>
      <c r="C422" s="14" t="s">
        <v>16</v>
      </c>
      <c r="D422" s="15">
        <v>1</v>
      </c>
      <c r="E422" s="15">
        <f t="shared" si="212"/>
        <v>712.23</v>
      </c>
      <c r="F422" s="15">
        <f t="shared" si="220"/>
        <v>901.54</v>
      </c>
      <c r="G422" s="15">
        <f t="shared" si="221"/>
        <v>901.54</v>
      </c>
      <c r="H422" s="105">
        <v>712.23</v>
      </c>
      <c r="I422" s="78">
        <f t="shared" si="217"/>
        <v>0</v>
      </c>
    </row>
    <row r="423" spans="1:9" ht="30" x14ac:dyDescent="0.25">
      <c r="A423" s="13" t="s">
        <v>350</v>
      </c>
      <c r="B423" s="13" t="s">
        <v>353</v>
      </c>
      <c r="C423" s="14" t="s">
        <v>16</v>
      </c>
      <c r="D423" s="15">
        <v>1</v>
      </c>
      <c r="E423" s="15">
        <f t="shared" si="212"/>
        <v>685.73</v>
      </c>
      <c r="F423" s="15">
        <f t="shared" si="220"/>
        <v>868</v>
      </c>
      <c r="G423" s="15">
        <f t="shared" si="221"/>
        <v>868</v>
      </c>
      <c r="H423" s="105">
        <v>685.73</v>
      </c>
      <c r="I423" s="78">
        <f t="shared" si="217"/>
        <v>0</v>
      </c>
    </row>
    <row r="424" spans="1:9" ht="45" x14ac:dyDescent="0.25">
      <c r="A424" s="13" t="s">
        <v>352</v>
      </c>
      <c r="B424" s="13" t="s">
        <v>1285</v>
      </c>
      <c r="C424" s="14" t="s">
        <v>16</v>
      </c>
      <c r="D424" s="15">
        <v>1</v>
      </c>
      <c r="E424" s="15">
        <f t="shared" si="212"/>
        <v>110.52</v>
      </c>
      <c r="F424" s="15">
        <f t="shared" si="220"/>
        <v>139.9</v>
      </c>
      <c r="G424" s="15">
        <f t="shared" si="221"/>
        <v>139.9</v>
      </c>
      <c r="H424" s="105">
        <v>110.52</v>
      </c>
      <c r="I424" s="78">
        <f t="shared" si="217"/>
        <v>0</v>
      </c>
    </row>
    <row r="425" spans="1:9" ht="90" x14ac:dyDescent="0.25">
      <c r="A425" s="13" t="s">
        <v>354</v>
      </c>
      <c r="B425" s="13" t="s">
        <v>1467</v>
      </c>
      <c r="C425" s="14" t="s">
        <v>16</v>
      </c>
      <c r="D425" s="15">
        <v>12</v>
      </c>
      <c r="E425" s="15">
        <f t="shared" si="212"/>
        <v>293.27999999999997</v>
      </c>
      <c r="F425" s="15">
        <f t="shared" si="220"/>
        <v>371.23</v>
      </c>
      <c r="G425" s="15">
        <f t="shared" si="221"/>
        <v>4454.76</v>
      </c>
      <c r="H425" s="101" t="s">
        <v>3748</v>
      </c>
      <c r="I425" s="78">
        <f t="shared" si="217"/>
        <v>0</v>
      </c>
    </row>
    <row r="426" spans="1:9" ht="37.5" customHeight="1" x14ac:dyDescent="0.25">
      <c r="A426" s="13" t="s">
        <v>355</v>
      </c>
      <c r="B426" s="23" t="s">
        <v>357</v>
      </c>
      <c r="C426" s="14" t="s">
        <v>16</v>
      </c>
      <c r="D426" s="15">
        <v>1</v>
      </c>
      <c r="E426" s="15">
        <f t="shared" si="212"/>
        <v>428.04</v>
      </c>
      <c r="F426" s="15">
        <f t="shared" si="220"/>
        <v>541.80999999999995</v>
      </c>
      <c r="G426" s="15">
        <f t="shared" si="221"/>
        <v>541.80999999999995</v>
      </c>
      <c r="H426" s="101" t="s">
        <v>3751</v>
      </c>
      <c r="I426" s="78">
        <f t="shared" si="217"/>
        <v>0</v>
      </c>
    </row>
    <row r="427" spans="1:9" ht="31.5" customHeight="1" x14ac:dyDescent="0.25">
      <c r="A427" s="13" t="s">
        <v>356</v>
      </c>
      <c r="B427" s="23" t="s">
        <v>2659</v>
      </c>
      <c r="C427" s="14" t="s">
        <v>16</v>
      </c>
      <c r="D427" s="15">
        <v>1</v>
      </c>
      <c r="E427" s="15">
        <f t="shared" si="212"/>
        <v>107.13</v>
      </c>
      <c r="F427" s="15">
        <f t="shared" si="220"/>
        <v>135.61000000000001</v>
      </c>
      <c r="G427" s="15">
        <f t="shared" si="221"/>
        <v>135.61000000000001</v>
      </c>
      <c r="H427" s="101" t="s">
        <v>3474</v>
      </c>
      <c r="I427" s="78">
        <f t="shared" si="217"/>
        <v>0</v>
      </c>
    </row>
    <row r="428" spans="1:9" ht="30" x14ac:dyDescent="0.25">
      <c r="A428" s="13" t="s">
        <v>358</v>
      </c>
      <c r="B428" s="23" t="s">
        <v>2417</v>
      </c>
      <c r="C428" s="14" t="s">
        <v>16</v>
      </c>
      <c r="D428" s="15">
        <v>26</v>
      </c>
      <c r="E428" s="15">
        <f t="shared" si="212"/>
        <v>202.54</v>
      </c>
      <c r="F428" s="15">
        <f t="shared" si="220"/>
        <v>256.38</v>
      </c>
      <c r="G428" s="15">
        <f t="shared" si="221"/>
        <v>6665.88</v>
      </c>
      <c r="H428" s="103">
        <v>202.54</v>
      </c>
      <c r="I428" s="78">
        <f t="shared" si="217"/>
        <v>0</v>
      </c>
    </row>
    <row r="429" spans="1:9" s="20" customFormat="1" ht="30" x14ac:dyDescent="0.25">
      <c r="A429" s="13" t="s">
        <v>359</v>
      </c>
      <c r="B429" s="23" t="s">
        <v>362</v>
      </c>
      <c r="C429" s="14" t="s">
        <v>16</v>
      </c>
      <c r="D429" s="15">
        <v>433</v>
      </c>
      <c r="E429" s="15">
        <f t="shared" si="212"/>
        <v>142.05000000000001</v>
      </c>
      <c r="F429" s="15">
        <f t="shared" si="220"/>
        <v>179.81</v>
      </c>
      <c r="G429" s="15">
        <f t="shared" si="221"/>
        <v>77857.73</v>
      </c>
      <c r="H429" s="106">
        <v>142.05000000000001</v>
      </c>
      <c r="I429" s="78">
        <f t="shared" si="217"/>
        <v>0</v>
      </c>
    </row>
    <row r="430" spans="1:9" ht="45" x14ac:dyDescent="0.25">
      <c r="A430" s="13" t="s">
        <v>360</v>
      </c>
      <c r="B430" s="23" t="s">
        <v>2415</v>
      </c>
      <c r="C430" s="14" t="s">
        <v>16</v>
      </c>
      <c r="D430" s="15">
        <v>29</v>
      </c>
      <c r="E430" s="15">
        <f t="shared" si="212"/>
        <v>13.16</v>
      </c>
      <c r="F430" s="15">
        <f t="shared" si="220"/>
        <v>16.66</v>
      </c>
      <c r="G430" s="15">
        <f t="shared" si="221"/>
        <v>483.14</v>
      </c>
      <c r="H430" s="103">
        <v>13.16</v>
      </c>
      <c r="I430" s="78">
        <f t="shared" si="217"/>
        <v>0</v>
      </c>
    </row>
    <row r="431" spans="1:9" s="20" customFormat="1" x14ac:dyDescent="0.25">
      <c r="A431" s="13" t="s">
        <v>361</v>
      </c>
      <c r="B431" s="23" t="s">
        <v>365</v>
      </c>
      <c r="C431" s="14" t="s">
        <v>16</v>
      </c>
      <c r="D431" s="15">
        <v>16</v>
      </c>
      <c r="E431" s="15">
        <f t="shared" si="212"/>
        <v>13.48</v>
      </c>
      <c r="F431" s="15">
        <f t="shared" si="220"/>
        <v>17.059999999999999</v>
      </c>
      <c r="G431" s="15">
        <f t="shared" si="221"/>
        <v>272.95999999999998</v>
      </c>
      <c r="H431" s="106">
        <v>13.48</v>
      </c>
      <c r="I431" s="78">
        <f t="shared" si="217"/>
        <v>0</v>
      </c>
    </row>
    <row r="432" spans="1:9" s="20" customFormat="1" x14ac:dyDescent="0.25">
      <c r="A432" s="13" t="s">
        <v>363</v>
      </c>
      <c r="B432" s="23" t="s">
        <v>367</v>
      </c>
      <c r="C432" s="14" t="s">
        <v>16</v>
      </c>
      <c r="D432" s="15">
        <v>1</v>
      </c>
      <c r="E432" s="15">
        <f t="shared" si="212"/>
        <v>2876.97</v>
      </c>
      <c r="F432" s="15">
        <f t="shared" si="220"/>
        <v>3641.67</v>
      </c>
      <c r="G432" s="15">
        <f t="shared" si="221"/>
        <v>3641.67</v>
      </c>
      <c r="H432" s="106">
        <v>2876.97</v>
      </c>
      <c r="I432" s="78">
        <f t="shared" si="217"/>
        <v>0</v>
      </c>
    </row>
    <row r="433" spans="1:9" s="20" customFormat="1" ht="60" x14ac:dyDescent="0.25">
      <c r="A433" s="13" t="s">
        <v>364</v>
      </c>
      <c r="B433" s="13" t="s">
        <v>1468</v>
      </c>
      <c r="C433" s="14" t="s">
        <v>16</v>
      </c>
      <c r="D433" s="15">
        <v>16</v>
      </c>
      <c r="E433" s="15">
        <f t="shared" si="212"/>
        <v>25.76</v>
      </c>
      <c r="F433" s="15">
        <f t="shared" si="220"/>
        <v>32.61</v>
      </c>
      <c r="G433" s="15">
        <f t="shared" si="221"/>
        <v>521.76</v>
      </c>
      <c r="H433" s="108" t="s">
        <v>2868</v>
      </c>
      <c r="I433" s="78">
        <f t="shared" si="217"/>
        <v>0</v>
      </c>
    </row>
    <row r="434" spans="1:9" s="20" customFormat="1" ht="30" x14ac:dyDescent="0.25">
      <c r="A434" s="13" t="s">
        <v>366</v>
      </c>
      <c r="B434" s="13" t="s">
        <v>369</v>
      </c>
      <c r="C434" s="14" t="s">
        <v>16</v>
      </c>
      <c r="D434" s="15">
        <v>1</v>
      </c>
      <c r="E434" s="15">
        <f t="shared" si="212"/>
        <v>446.93</v>
      </c>
      <c r="F434" s="15">
        <f t="shared" si="220"/>
        <v>565.72</v>
      </c>
      <c r="G434" s="15">
        <f t="shared" si="221"/>
        <v>565.72</v>
      </c>
      <c r="H434" s="106">
        <v>446.93</v>
      </c>
      <c r="I434" s="78">
        <f t="shared" si="217"/>
        <v>0</v>
      </c>
    </row>
    <row r="435" spans="1:9" s="20" customFormat="1" ht="45" x14ac:dyDescent="0.25">
      <c r="A435" s="13" t="s">
        <v>368</v>
      </c>
      <c r="B435" s="13" t="s">
        <v>370</v>
      </c>
      <c r="C435" s="14" t="s">
        <v>16</v>
      </c>
      <c r="D435" s="15">
        <v>68</v>
      </c>
      <c r="E435" s="15">
        <f t="shared" si="212"/>
        <v>279.87</v>
      </c>
      <c r="F435" s="15">
        <f t="shared" ref="F435" si="222">ROUND(E435*(1+$H$9),2)</f>
        <v>354.26</v>
      </c>
      <c r="G435" s="15">
        <f t="shared" ref="G435" si="223">ROUND(F435*D435,2)</f>
        <v>24089.68</v>
      </c>
      <c r="H435" s="104">
        <v>279.87</v>
      </c>
      <c r="I435" s="78">
        <f t="shared" si="217"/>
        <v>0</v>
      </c>
    </row>
    <row r="436" spans="1:9" ht="20.25" customHeight="1" x14ac:dyDescent="0.25">
      <c r="A436" s="13"/>
      <c r="B436" s="13"/>
      <c r="C436" s="14"/>
      <c r="D436" s="15"/>
      <c r="E436" s="15"/>
      <c r="F436" s="15"/>
      <c r="G436" s="15"/>
      <c r="I436" s="78"/>
    </row>
    <row r="437" spans="1:9" x14ac:dyDescent="0.25">
      <c r="A437" s="21" t="s">
        <v>2645</v>
      </c>
      <c r="B437" s="444" t="s">
        <v>4754</v>
      </c>
      <c r="C437" s="444"/>
      <c r="D437" s="444"/>
      <c r="E437" s="444"/>
      <c r="F437" s="444"/>
      <c r="G437" s="22">
        <f>G438+G492+G550+G577+G614+G618+G656+G659+G690+G764+G1004+G1046</f>
        <v>3552462.0599999996</v>
      </c>
      <c r="I437" s="78"/>
    </row>
    <row r="438" spans="1:9" x14ac:dyDescent="0.25">
      <c r="A438" s="21" t="s">
        <v>371</v>
      </c>
      <c r="B438" s="444" t="s">
        <v>4755</v>
      </c>
      <c r="C438" s="444"/>
      <c r="D438" s="444"/>
      <c r="E438" s="444"/>
      <c r="F438" s="444"/>
      <c r="G438" s="22">
        <f>SUM(G440:G490)</f>
        <v>1259697.0399999998</v>
      </c>
      <c r="I438" s="78"/>
    </row>
    <row r="439" spans="1:9" x14ac:dyDescent="0.25">
      <c r="A439" s="21" t="s">
        <v>372</v>
      </c>
      <c r="B439" s="444" t="s">
        <v>4756</v>
      </c>
      <c r="C439" s="444"/>
      <c r="D439" s="444"/>
      <c r="E439" s="444"/>
      <c r="F439" s="444"/>
      <c r="G439" s="22"/>
      <c r="I439" s="78"/>
    </row>
    <row r="440" spans="1:9" ht="60" x14ac:dyDescent="0.25">
      <c r="A440" s="13" t="s">
        <v>373</v>
      </c>
      <c r="B440" s="13" t="s">
        <v>1469</v>
      </c>
      <c r="C440" s="14" t="s">
        <v>69</v>
      </c>
      <c r="D440" s="15">
        <v>10</v>
      </c>
      <c r="E440" s="15">
        <f t="shared" ref="E440:E490" si="224">H440-H440*$H$11</f>
        <v>12.63</v>
      </c>
      <c r="F440" s="15">
        <f t="shared" ref="F440" si="225">ROUND(E440*(1+$H$9),2)</f>
        <v>15.99</v>
      </c>
      <c r="G440" s="15">
        <f t="shared" ref="G440" si="226">ROUND(F440*D440,2)</f>
        <v>159.9</v>
      </c>
      <c r="H440" s="101" t="s">
        <v>2843</v>
      </c>
      <c r="I440" s="78">
        <f t="shared" si="217"/>
        <v>0</v>
      </c>
    </row>
    <row r="441" spans="1:9" ht="60" x14ac:dyDescent="0.25">
      <c r="A441" s="13" t="s">
        <v>374</v>
      </c>
      <c r="B441" s="13" t="s">
        <v>1470</v>
      </c>
      <c r="C441" s="14" t="s">
        <v>16</v>
      </c>
      <c r="D441" s="15">
        <v>1</v>
      </c>
      <c r="E441" s="15">
        <f t="shared" si="224"/>
        <v>12.02</v>
      </c>
      <c r="F441" s="15">
        <f t="shared" ref="F441:F468" si="227">ROUND(E441*(1+$H$9),2)</f>
        <v>15.21</v>
      </c>
      <c r="G441" s="15">
        <f t="shared" ref="G441:G468" si="228">ROUND(F441*D441,2)</f>
        <v>15.21</v>
      </c>
      <c r="H441" s="101" t="s">
        <v>1778</v>
      </c>
      <c r="I441" s="78">
        <f t="shared" si="217"/>
        <v>0</v>
      </c>
    </row>
    <row r="442" spans="1:9" ht="60" x14ac:dyDescent="0.25">
      <c r="A442" s="13" t="s">
        <v>375</v>
      </c>
      <c r="B442" s="13" t="s">
        <v>1471</v>
      </c>
      <c r="C442" s="14" t="s">
        <v>16</v>
      </c>
      <c r="D442" s="15">
        <v>6</v>
      </c>
      <c r="E442" s="15">
        <f t="shared" si="224"/>
        <v>6.85</v>
      </c>
      <c r="F442" s="15">
        <f t="shared" si="227"/>
        <v>8.67</v>
      </c>
      <c r="G442" s="15">
        <f t="shared" si="228"/>
        <v>52.02</v>
      </c>
      <c r="H442" s="101" t="s">
        <v>1746</v>
      </c>
      <c r="I442" s="78">
        <f t="shared" si="217"/>
        <v>0</v>
      </c>
    </row>
    <row r="443" spans="1:9" ht="60" x14ac:dyDescent="0.25">
      <c r="A443" s="13" t="s">
        <v>376</v>
      </c>
      <c r="B443" s="13" t="s">
        <v>1472</v>
      </c>
      <c r="C443" s="14" t="s">
        <v>69</v>
      </c>
      <c r="D443" s="15">
        <v>22</v>
      </c>
      <c r="E443" s="15">
        <f t="shared" si="224"/>
        <v>16.48</v>
      </c>
      <c r="F443" s="15">
        <f t="shared" si="227"/>
        <v>20.86</v>
      </c>
      <c r="G443" s="15">
        <f t="shared" si="228"/>
        <v>458.92</v>
      </c>
      <c r="H443" s="101" t="s">
        <v>3598</v>
      </c>
      <c r="I443" s="78">
        <f t="shared" si="217"/>
        <v>0</v>
      </c>
    </row>
    <row r="444" spans="1:9" ht="60" x14ac:dyDescent="0.25">
      <c r="A444" s="13" t="s">
        <v>377</v>
      </c>
      <c r="B444" s="13" t="s">
        <v>1473</v>
      </c>
      <c r="C444" s="14" t="s">
        <v>16</v>
      </c>
      <c r="D444" s="15">
        <v>1</v>
      </c>
      <c r="E444" s="15">
        <f t="shared" si="224"/>
        <v>16.39</v>
      </c>
      <c r="F444" s="15">
        <f t="shared" si="227"/>
        <v>20.75</v>
      </c>
      <c r="G444" s="15">
        <f t="shared" si="228"/>
        <v>20.75</v>
      </c>
      <c r="H444" s="101" t="s">
        <v>2924</v>
      </c>
      <c r="I444" s="78">
        <f t="shared" si="217"/>
        <v>0</v>
      </c>
    </row>
    <row r="445" spans="1:9" ht="60" x14ac:dyDescent="0.25">
      <c r="A445" s="13" t="s">
        <v>378</v>
      </c>
      <c r="B445" s="13" t="s">
        <v>1474</v>
      </c>
      <c r="C445" s="14" t="s">
        <v>16</v>
      </c>
      <c r="D445" s="15">
        <v>9</v>
      </c>
      <c r="E445" s="15">
        <f t="shared" si="224"/>
        <v>10.36</v>
      </c>
      <c r="F445" s="15">
        <f t="shared" si="227"/>
        <v>13.11</v>
      </c>
      <c r="G445" s="15">
        <f t="shared" si="228"/>
        <v>117.99</v>
      </c>
      <c r="H445" s="101" t="s">
        <v>3167</v>
      </c>
      <c r="I445" s="78">
        <f t="shared" si="217"/>
        <v>0</v>
      </c>
    </row>
    <row r="446" spans="1:9" ht="60" x14ac:dyDescent="0.25">
      <c r="A446" s="13" t="s">
        <v>379</v>
      </c>
      <c r="B446" s="13" t="s">
        <v>1475</v>
      </c>
      <c r="C446" s="14" t="s">
        <v>69</v>
      </c>
      <c r="D446" s="15">
        <v>19</v>
      </c>
      <c r="E446" s="15">
        <f t="shared" si="224"/>
        <v>15.73</v>
      </c>
      <c r="F446" s="15">
        <f t="shared" si="227"/>
        <v>19.91</v>
      </c>
      <c r="G446" s="15">
        <f t="shared" si="228"/>
        <v>378.29</v>
      </c>
      <c r="H446" s="101" t="s">
        <v>2890</v>
      </c>
      <c r="I446" s="78">
        <f t="shared" si="217"/>
        <v>0</v>
      </c>
    </row>
    <row r="447" spans="1:9" ht="60" x14ac:dyDescent="0.25">
      <c r="A447" s="13" t="s">
        <v>380</v>
      </c>
      <c r="B447" s="13" t="s">
        <v>1476</v>
      </c>
      <c r="C447" s="14" t="s">
        <v>16</v>
      </c>
      <c r="D447" s="15">
        <v>2</v>
      </c>
      <c r="E447" s="15">
        <f t="shared" si="224"/>
        <v>14.61</v>
      </c>
      <c r="F447" s="15">
        <f t="shared" si="227"/>
        <v>18.489999999999998</v>
      </c>
      <c r="G447" s="15">
        <f t="shared" si="228"/>
        <v>36.979999999999997</v>
      </c>
      <c r="H447" s="101" t="s">
        <v>3175</v>
      </c>
      <c r="I447" s="78">
        <f t="shared" si="217"/>
        <v>0</v>
      </c>
    </row>
    <row r="448" spans="1:9" ht="60" x14ac:dyDescent="0.25">
      <c r="A448" s="13" t="s">
        <v>381</v>
      </c>
      <c r="B448" s="13" t="s">
        <v>1477</v>
      </c>
      <c r="C448" s="14" t="s">
        <v>16</v>
      </c>
      <c r="D448" s="15">
        <v>10</v>
      </c>
      <c r="E448" s="15">
        <f t="shared" si="224"/>
        <v>9.17</v>
      </c>
      <c r="F448" s="15">
        <f t="shared" si="227"/>
        <v>11.61</v>
      </c>
      <c r="G448" s="15">
        <f t="shared" si="228"/>
        <v>116.1</v>
      </c>
      <c r="H448" s="101" t="s">
        <v>1686</v>
      </c>
      <c r="I448" s="78">
        <f t="shared" si="217"/>
        <v>0</v>
      </c>
    </row>
    <row r="449" spans="1:9" ht="60" x14ac:dyDescent="0.25">
      <c r="A449" s="13" t="s">
        <v>382</v>
      </c>
      <c r="B449" s="13" t="s">
        <v>1472</v>
      </c>
      <c r="C449" s="14" t="s">
        <v>69</v>
      </c>
      <c r="D449" s="15">
        <v>24</v>
      </c>
      <c r="E449" s="15">
        <f t="shared" si="224"/>
        <v>16.48</v>
      </c>
      <c r="F449" s="15">
        <f t="shared" si="227"/>
        <v>20.86</v>
      </c>
      <c r="G449" s="15">
        <f t="shared" si="228"/>
        <v>500.64</v>
      </c>
      <c r="H449" s="101" t="s">
        <v>3598</v>
      </c>
      <c r="I449" s="78">
        <f t="shared" si="217"/>
        <v>0</v>
      </c>
    </row>
    <row r="450" spans="1:9" ht="60" x14ac:dyDescent="0.25">
      <c r="A450" s="13" t="s">
        <v>383</v>
      </c>
      <c r="B450" s="13" t="s">
        <v>1473</v>
      </c>
      <c r="C450" s="14" t="s">
        <v>16</v>
      </c>
      <c r="D450" s="15">
        <v>2</v>
      </c>
      <c r="E450" s="15">
        <f t="shared" si="224"/>
        <v>16.39</v>
      </c>
      <c r="F450" s="15">
        <f t="shared" si="227"/>
        <v>20.75</v>
      </c>
      <c r="G450" s="15">
        <f t="shared" si="228"/>
        <v>41.5</v>
      </c>
      <c r="H450" s="101" t="s">
        <v>2924</v>
      </c>
      <c r="I450" s="78">
        <f t="shared" si="217"/>
        <v>0</v>
      </c>
    </row>
    <row r="451" spans="1:9" ht="60" x14ac:dyDescent="0.25">
      <c r="A451" s="13" t="s">
        <v>384</v>
      </c>
      <c r="B451" s="13" t="s">
        <v>1474</v>
      </c>
      <c r="C451" s="14" t="s">
        <v>16</v>
      </c>
      <c r="D451" s="15">
        <v>12</v>
      </c>
      <c r="E451" s="15">
        <f t="shared" si="224"/>
        <v>10.36</v>
      </c>
      <c r="F451" s="15">
        <f t="shared" si="227"/>
        <v>13.11</v>
      </c>
      <c r="G451" s="15">
        <f t="shared" si="228"/>
        <v>157.32</v>
      </c>
      <c r="H451" s="101" t="s">
        <v>3167</v>
      </c>
      <c r="I451" s="78">
        <f t="shared" si="217"/>
        <v>0</v>
      </c>
    </row>
    <row r="452" spans="1:9" ht="30" x14ac:dyDescent="0.25">
      <c r="A452" s="13" t="s">
        <v>385</v>
      </c>
      <c r="B452" s="13" t="s">
        <v>1478</v>
      </c>
      <c r="C452" s="14" t="s">
        <v>69</v>
      </c>
      <c r="D452" s="15">
        <v>8</v>
      </c>
      <c r="E452" s="15">
        <f t="shared" si="224"/>
        <v>29.29</v>
      </c>
      <c r="F452" s="15">
        <f t="shared" si="227"/>
        <v>37.08</v>
      </c>
      <c r="G452" s="15">
        <f t="shared" si="228"/>
        <v>296.64</v>
      </c>
      <c r="H452" s="101" t="s">
        <v>3178</v>
      </c>
      <c r="I452" s="78">
        <f t="shared" si="217"/>
        <v>0</v>
      </c>
    </row>
    <row r="453" spans="1:9" ht="45" x14ac:dyDescent="0.25">
      <c r="A453" s="13" t="s">
        <v>386</v>
      </c>
      <c r="B453" s="13" t="s">
        <v>1479</v>
      </c>
      <c r="C453" s="14" t="s">
        <v>16</v>
      </c>
      <c r="D453" s="15">
        <v>7</v>
      </c>
      <c r="E453" s="15">
        <f t="shared" si="224"/>
        <v>23.21</v>
      </c>
      <c r="F453" s="15">
        <f t="shared" si="227"/>
        <v>29.38</v>
      </c>
      <c r="G453" s="15">
        <f t="shared" si="228"/>
        <v>205.66</v>
      </c>
      <c r="H453" s="101" t="s">
        <v>3601</v>
      </c>
      <c r="I453" s="78">
        <f t="shared" si="217"/>
        <v>0</v>
      </c>
    </row>
    <row r="454" spans="1:9" ht="45" x14ac:dyDescent="0.25">
      <c r="A454" s="13" t="s">
        <v>387</v>
      </c>
      <c r="B454" s="13" t="s">
        <v>1480</v>
      </c>
      <c r="C454" s="14" t="s">
        <v>16</v>
      </c>
      <c r="D454" s="15">
        <v>2</v>
      </c>
      <c r="E454" s="15">
        <f t="shared" si="224"/>
        <v>41.45</v>
      </c>
      <c r="F454" s="15">
        <f t="shared" si="227"/>
        <v>52.47</v>
      </c>
      <c r="G454" s="15">
        <f t="shared" si="228"/>
        <v>104.94</v>
      </c>
      <c r="H454" s="101" t="s">
        <v>3602</v>
      </c>
      <c r="I454" s="78">
        <f t="shared" si="217"/>
        <v>0</v>
      </c>
    </row>
    <row r="455" spans="1:9" s="20" customFormat="1" ht="45" x14ac:dyDescent="0.25">
      <c r="A455" s="13" t="s">
        <v>388</v>
      </c>
      <c r="B455" s="13" t="s">
        <v>1547</v>
      </c>
      <c r="C455" s="14" t="s">
        <v>69</v>
      </c>
      <c r="D455" s="15">
        <v>41</v>
      </c>
      <c r="E455" s="15">
        <f t="shared" si="224"/>
        <v>81.33</v>
      </c>
      <c r="F455" s="15">
        <f t="shared" si="227"/>
        <v>102.95</v>
      </c>
      <c r="G455" s="15">
        <f t="shared" si="228"/>
        <v>4220.95</v>
      </c>
      <c r="H455" s="106">
        <v>81.33</v>
      </c>
      <c r="I455" s="78">
        <f t="shared" si="217"/>
        <v>0</v>
      </c>
    </row>
    <row r="456" spans="1:9" s="20" customFormat="1" ht="30" x14ac:dyDescent="0.25">
      <c r="A456" s="13" t="s">
        <v>389</v>
      </c>
      <c r="B456" s="13" t="s">
        <v>1555</v>
      </c>
      <c r="C456" s="14" t="s">
        <v>16</v>
      </c>
      <c r="D456" s="15">
        <v>8</v>
      </c>
      <c r="E456" s="15">
        <f t="shared" si="224"/>
        <v>120.22</v>
      </c>
      <c r="F456" s="15">
        <f t="shared" si="227"/>
        <v>152.16999999999999</v>
      </c>
      <c r="G456" s="15">
        <f t="shared" si="228"/>
        <v>1217.3599999999999</v>
      </c>
      <c r="H456" s="106">
        <v>120.22</v>
      </c>
      <c r="I456" s="78">
        <f t="shared" si="217"/>
        <v>0</v>
      </c>
    </row>
    <row r="457" spans="1:9" s="20" customFormat="1" ht="30" x14ac:dyDescent="0.25">
      <c r="A457" s="13" t="s">
        <v>390</v>
      </c>
      <c r="B457" s="13" t="s">
        <v>1548</v>
      </c>
      <c r="C457" s="14" t="s">
        <v>16</v>
      </c>
      <c r="D457" s="15">
        <v>9</v>
      </c>
      <c r="E457" s="15">
        <f t="shared" si="224"/>
        <v>15.82</v>
      </c>
      <c r="F457" s="15">
        <f t="shared" si="227"/>
        <v>20.02</v>
      </c>
      <c r="G457" s="15">
        <f t="shared" si="228"/>
        <v>180.18</v>
      </c>
      <c r="H457" s="106">
        <v>15.82</v>
      </c>
      <c r="I457" s="78">
        <f t="shared" si="217"/>
        <v>0</v>
      </c>
    </row>
    <row r="458" spans="1:9" ht="45" x14ac:dyDescent="0.25">
      <c r="A458" s="13" t="s">
        <v>391</v>
      </c>
      <c r="B458" s="13" t="s">
        <v>393</v>
      </c>
      <c r="C458" s="14" t="s">
        <v>16</v>
      </c>
      <c r="D458" s="15">
        <v>46</v>
      </c>
      <c r="E458" s="15">
        <f t="shared" si="224"/>
        <v>141.13</v>
      </c>
      <c r="F458" s="15">
        <f t="shared" si="227"/>
        <v>178.64</v>
      </c>
      <c r="G458" s="15">
        <f t="shared" si="228"/>
        <v>8217.44</v>
      </c>
      <c r="H458" s="105">
        <v>141.13</v>
      </c>
      <c r="I458" s="78">
        <f t="shared" si="217"/>
        <v>0</v>
      </c>
    </row>
    <row r="459" spans="1:9" ht="30" x14ac:dyDescent="0.25">
      <c r="A459" s="13" t="s">
        <v>392</v>
      </c>
      <c r="B459" s="13" t="s">
        <v>1556</v>
      </c>
      <c r="C459" s="14" t="s">
        <v>16</v>
      </c>
      <c r="D459" s="15">
        <v>8</v>
      </c>
      <c r="E459" s="15">
        <f t="shared" si="224"/>
        <v>51.22</v>
      </c>
      <c r="F459" s="15">
        <f t="shared" si="227"/>
        <v>64.83</v>
      </c>
      <c r="G459" s="15">
        <f t="shared" si="228"/>
        <v>518.64</v>
      </c>
      <c r="H459" s="105">
        <v>51.22</v>
      </c>
      <c r="I459" s="78">
        <f t="shared" si="217"/>
        <v>0</v>
      </c>
    </row>
    <row r="460" spans="1:9" ht="30" x14ac:dyDescent="0.25">
      <c r="A460" s="13" t="s">
        <v>394</v>
      </c>
      <c r="B460" s="13" t="s">
        <v>1557</v>
      </c>
      <c r="C460" s="14" t="s">
        <v>16</v>
      </c>
      <c r="D460" s="15">
        <v>5</v>
      </c>
      <c r="E460" s="15">
        <f t="shared" si="224"/>
        <v>48.72</v>
      </c>
      <c r="F460" s="15">
        <f t="shared" si="227"/>
        <v>61.67</v>
      </c>
      <c r="G460" s="15">
        <f t="shared" si="228"/>
        <v>308.35000000000002</v>
      </c>
      <c r="H460" s="105">
        <v>48.72</v>
      </c>
      <c r="I460" s="78">
        <f t="shared" si="217"/>
        <v>0</v>
      </c>
    </row>
    <row r="461" spans="1:9" ht="45" x14ac:dyDescent="0.25">
      <c r="A461" s="13" t="s">
        <v>395</v>
      </c>
      <c r="B461" s="13" t="s">
        <v>1549</v>
      </c>
      <c r="C461" s="14" t="s">
        <v>16</v>
      </c>
      <c r="D461" s="15">
        <v>2</v>
      </c>
      <c r="E461" s="15">
        <f t="shared" si="224"/>
        <v>98.92</v>
      </c>
      <c r="F461" s="15">
        <f t="shared" si="227"/>
        <v>125.21</v>
      </c>
      <c r="G461" s="15">
        <f t="shared" si="228"/>
        <v>250.42</v>
      </c>
      <c r="H461" s="105">
        <v>98.92</v>
      </c>
      <c r="I461" s="78">
        <f t="shared" si="217"/>
        <v>0</v>
      </c>
    </row>
    <row r="462" spans="1:9" ht="30" x14ac:dyDescent="0.25">
      <c r="A462" s="13" t="s">
        <v>396</v>
      </c>
      <c r="B462" s="13" t="s">
        <v>1550</v>
      </c>
      <c r="C462" s="14" t="s">
        <v>16</v>
      </c>
      <c r="D462" s="15">
        <v>4</v>
      </c>
      <c r="E462" s="15">
        <f t="shared" si="224"/>
        <v>23.22</v>
      </c>
      <c r="F462" s="15">
        <f t="shared" si="227"/>
        <v>29.39</v>
      </c>
      <c r="G462" s="15">
        <f t="shared" si="228"/>
        <v>117.56</v>
      </c>
      <c r="H462" s="105">
        <v>23.22</v>
      </c>
      <c r="I462" s="78">
        <f t="shared" si="217"/>
        <v>0</v>
      </c>
    </row>
    <row r="463" spans="1:9" ht="45" x14ac:dyDescent="0.25">
      <c r="A463" s="13" t="s">
        <v>397</v>
      </c>
      <c r="B463" s="13" t="s">
        <v>1551</v>
      </c>
      <c r="C463" s="14" t="s">
        <v>16</v>
      </c>
      <c r="D463" s="15">
        <v>30</v>
      </c>
      <c r="E463" s="15">
        <f t="shared" si="224"/>
        <v>150.33000000000001</v>
      </c>
      <c r="F463" s="15">
        <f t="shared" si="227"/>
        <v>190.29</v>
      </c>
      <c r="G463" s="15">
        <f t="shared" si="228"/>
        <v>5708.7</v>
      </c>
      <c r="H463" s="105">
        <v>150.33000000000001</v>
      </c>
      <c r="I463" s="78">
        <f t="shared" si="217"/>
        <v>0</v>
      </c>
    </row>
    <row r="464" spans="1:9" ht="30" x14ac:dyDescent="0.25">
      <c r="A464" s="13" t="s">
        <v>398</v>
      </c>
      <c r="B464" s="13" t="s">
        <v>2955</v>
      </c>
      <c r="C464" s="14" t="s">
        <v>16</v>
      </c>
      <c r="D464" s="15">
        <v>4</v>
      </c>
      <c r="E464" s="15">
        <f t="shared" si="224"/>
        <v>155.82</v>
      </c>
      <c r="F464" s="15">
        <f t="shared" si="227"/>
        <v>197.24</v>
      </c>
      <c r="G464" s="15">
        <f t="shared" si="228"/>
        <v>788.96</v>
      </c>
      <c r="H464" s="105">
        <v>155.82</v>
      </c>
      <c r="I464" s="78">
        <f t="shared" si="217"/>
        <v>0</v>
      </c>
    </row>
    <row r="465" spans="1:9" ht="30" x14ac:dyDescent="0.25">
      <c r="A465" s="13" t="s">
        <v>399</v>
      </c>
      <c r="B465" s="13" t="s">
        <v>2956</v>
      </c>
      <c r="C465" s="14" t="s">
        <v>16</v>
      </c>
      <c r="D465" s="15">
        <v>3</v>
      </c>
      <c r="E465" s="15">
        <f t="shared" si="224"/>
        <v>155.82</v>
      </c>
      <c r="F465" s="15">
        <f t="shared" si="227"/>
        <v>197.24</v>
      </c>
      <c r="G465" s="15">
        <f t="shared" si="228"/>
        <v>591.72</v>
      </c>
      <c r="H465" s="105">
        <v>155.82</v>
      </c>
      <c r="I465" s="78">
        <f t="shared" si="217"/>
        <v>0</v>
      </c>
    </row>
    <row r="466" spans="1:9" s="20" customFormat="1" ht="45" x14ac:dyDescent="0.25">
      <c r="A466" s="13" t="s">
        <v>400</v>
      </c>
      <c r="B466" s="13" t="s">
        <v>1552</v>
      </c>
      <c r="C466" s="14" t="s">
        <v>16</v>
      </c>
      <c r="D466" s="15">
        <v>8</v>
      </c>
      <c r="E466" s="15">
        <f t="shared" si="224"/>
        <v>151.76</v>
      </c>
      <c r="F466" s="15">
        <f t="shared" si="227"/>
        <v>192.1</v>
      </c>
      <c r="G466" s="15">
        <f t="shared" si="228"/>
        <v>1536.8</v>
      </c>
      <c r="H466" s="106">
        <v>151.76</v>
      </c>
      <c r="I466" s="78">
        <f t="shared" si="217"/>
        <v>0</v>
      </c>
    </row>
    <row r="467" spans="1:9" s="20" customFormat="1" ht="30" x14ac:dyDescent="0.25">
      <c r="A467" s="13" t="s">
        <v>401</v>
      </c>
      <c r="B467" s="13" t="s">
        <v>403</v>
      </c>
      <c r="C467" s="14" t="s">
        <v>16</v>
      </c>
      <c r="D467" s="15">
        <v>1</v>
      </c>
      <c r="E467" s="15">
        <f t="shared" si="224"/>
        <v>135.82</v>
      </c>
      <c r="F467" s="15">
        <f t="shared" si="227"/>
        <v>171.92</v>
      </c>
      <c r="G467" s="15">
        <f t="shared" si="228"/>
        <v>171.92</v>
      </c>
      <c r="H467" s="106">
        <v>135.82</v>
      </c>
      <c r="I467" s="78">
        <f t="shared" ref="I467:I530" si="229">E467-H467</f>
        <v>0</v>
      </c>
    </row>
    <row r="468" spans="1:9" s="20" customFormat="1" ht="30" x14ac:dyDescent="0.25">
      <c r="A468" s="13" t="s">
        <v>402</v>
      </c>
      <c r="B468" s="13" t="s">
        <v>2671</v>
      </c>
      <c r="C468" s="14" t="s">
        <v>16</v>
      </c>
      <c r="D468" s="15">
        <v>1</v>
      </c>
      <c r="E468" s="15">
        <f t="shared" si="224"/>
        <v>9.5299999999999994</v>
      </c>
      <c r="F468" s="15">
        <f t="shared" si="227"/>
        <v>12.06</v>
      </c>
      <c r="G468" s="15">
        <f t="shared" si="228"/>
        <v>12.06</v>
      </c>
      <c r="H468" s="106">
        <v>9.5299999999999994</v>
      </c>
      <c r="I468" s="78">
        <f t="shared" si="229"/>
        <v>0</v>
      </c>
    </row>
    <row r="469" spans="1:9" s="20" customFormat="1" x14ac:dyDescent="0.25">
      <c r="A469" s="21" t="s">
        <v>404</v>
      </c>
      <c r="B469" s="444" t="s">
        <v>4757</v>
      </c>
      <c r="C469" s="444"/>
      <c r="D469" s="444"/>
      <c r="E469" s="444"/>
      <c r="F469" s="444"/>
      <c r="G469" s="22"/>
      <c r="H469" s="104"/>
      <c r="I469" s="78">
        <f t="shared" si="229"/>
        <v>0</v>
      </c>
    </row>
    <row r="470" spans="1:9" s="20" customFormat="1" ht="45" x14ac:dyDescent="0.25">
      <c r="A470" s="13" t="s">
        <v>405</v>
      </c>
      <c r="B470" s="23" t="s">
        <v>2660</v>
      </c>
      <c r="C470" s="14" t="s">
        <v>69</v>
      </c>
      <c r="D470" s="15">
        <v>55</v>
      </c>
      <c r="E470" s="15">
        <f t="shared" si="224"/>
        <v>27.82</v>
      </c>
      <c r="F470" s="15">
        <f t="shared" ref="F470" si="230">ROUND(E470*(1+$H$9),2)</f>
        <v>35.21</v>
      </c>
      <c r="G470" s="15">
        <f t="shared" ref="G470" si="231">ROUND(F470*D470,2)</f>
        <v>1936.55</v>
      </c>
      <c r="H470" s="106">
        <v>27.82</v>
      </c>
      <c r="I470" s="78">
        <f t="shared" si="229"/>
        <v>0</v>
      </c>
    </row>
    <row r="471" spans="1:9" s="20" customFormat="1" ht="30" x14ac:dyDescent="0.25">
      <c r="A471" s="13" t="s">
        <v>407</v>
      </c>
      <c r="B471" s="13" t="s">
        <v>1561</v>
      </c>
      <c r="C471" s="14" t="s">
        <v>16</v>
      </c>
      <c r="D471" s="15">
        <v>28</v>
      </c>
      <c r="E471" s="15">
        <f t="shared" si="224"/>
        <v>13.92</v>
      </c>
      <c r="F471" s="15">
        <f t="shared" ref="F471:F474" si="232">ROUND(E471*(1+$H$9),2)</f>
        <v>17.62</v>
      </c>
      <c r="G471" s="15">
        <f t="shared" ref="G471:G474" si="233">ROUND(F471*D471,2)</f>
        <v>493.36</v>
      </c>
      <c r="H471" s="106">
        <v>13.92</v>
      </c>
      <c r="I471" s="78">
        <f t="shared" si="229"/>
        <v>0</v>
      </c>
    </row>
    <row r="472" spans="1:9" s="20" customFormat="1" ht="30" x14ac:dyDescent="0.25">
      <c r="A472" s="13" t="s">
        <v>408</v>
      </c>
      <c r="B472" s="23" t="s">
        <v>409</v>
      </c>
      <c r="C472" s="14" t="s">
        <v>16</v>
      </c>
      <c r="D472" s="15">
        <v>91</v>
      </c>
      <c r="E472" s="15">
        <f t="shared" si="224"/>
        <v>22.22</v>
      </c>
      <c r="F472" s="15">
        <f t="shared" si="232"/>
        <v>28.13</v>
      </c>
      <c r="G472" s="15">
        <f t="shared" si="233"/>
        <v>2559.83</v>
      </c>
      <c r="H472" s="106">
        <v>22.22</v>
      </c>
      <c r="I472" s="78">
        <f t="shared" si="229"/>
        <v>0</v>
      </c>
    </row>
    <row r="473" spans="1:9" s="20" customFormat="1" ht="30" x14ac:dyDescent="0.25">
      <c r="A473" s="13" t="s">
        <v>410</v>
      </c>
      <c r="B473" s="13" t="s">
        <v>411</v>
      </c>
      <c r="C473" s="14" t="s">
        <v>16</v>
      </c>
      <c r="D473" s="15">
        <v>60</v>
      </c>
      <c r="E473" s="15">
        <f t="shared" si="224"/>
        <v>20.46</v>
      </c>
      <c r="F473" s="15">
        <f t="shared" si="232"/>
        <v>25.9</v>
      </c>
      <c r="G473" s="15">
        <f t="shared" si="233"/>
        <v>1554</v>
      </c>
      <c r="H473" s="106">
        <v>20.46</v>
      </c>
      <c r="I473" s="78">
        <f t="shared" si="229"/>
        <v>0</v>
      </c>
    </row>
    <row r="474" spans="1:9" s="20" customFormat="1" ht="30" x14ac:dyDescent="0.25">
      <c r="A474" s="13" t="s">
        <v>412</v>
      </c>
      <c r="B474" s="23" t="s">
        <v>413</v>
      </c>
      <c r="C474" s="14" t="s">
        <v>16</v>
      </c>
      <c r="D474" s="15">
        <v>6</v>
      </c>
      <c r="E474" s="15">
        <f t="shared" si="224"/>
        <v>20.46</v>
      </c>
      <c r="F474" s="15">
        <f t="shared" si="232"/>
        <v>25.9</v>
      </c>
      <c r="G474" s="15">
        <f t="shared" si="233"/>
        <v>155.4</v>
      </c>
      <c r="H474" s="106">
        <v>20.46</v>
      </c>
      <c r="I474" s="78">
        <f t="shared" si="229"/>
        <v>0</v>
      </c>
    </row>
    <row r="475" spans="1:9" x14ac:dyDescent="0.25">
      <c r="A475" s="21" t="s">
        <v>414</v>
      </c>
      <c r="B475" s="444" t="s">
        <v>4758</v>
      </c>
      <c r="C475" s="444"/>
      <c r="D475" s="444"/>
      <c r="E475" s="444"/>
      <c r="F475" s="444"/>
      <c r="G475" s="22"/>
      <c r="I475" s="78"/>
    </row>
    <row r="476" spans="1:9" ht="45" x14ac:dyDescent="0.25">
      <c r="A476" s="13" t="s">
        <v>415</v>
      </c>
      <c r="B476" s="23" t="s">
        <v>2661</v>
      </c>
      <c r="C476" s="14" t="s">
        <v>69</v>
      </c>
      <c r="D476" s="15">
        <v>244</v>
      </c>
      <c r="E476" s="15">
        <f t="shared" si="224"/>
        <v>9.58</v>
      </c>
      <c r="F476" s="15">
        <f t="shared" ref="F476" si="234">ROUND(E476*(1+$H$9),2)</f>
        <v>12.13</v>
      </c>
      <c r="G476" s="15">
        <f t="shared" ref="G476" si="235">ROUND(F476*D476,2)</f>
        <v>2959.72</v>
      </c>
      <c r="H476" s="101" t="s">
        <v>2054</v>
      </c>
      <c r="I476" s="78">
        <f t="shared" si="229"/>
        <v>0</v>
      </c>
    </row>
    <row r="477" spans="1:9" ht="60" x14ac:dyDescent="0.25">
      <c r="A477" s="13" t="s">
        <v>416</v>
      </c>
      <c r="B477" s="13" t="s">
        <v>1481</v>
      </c>
      <c r="C477" s="14" t="s">
        <v>69</v>
      </c>
      <c r="D477" s="15">
        <v>431</v>
      </c>
      <c r="E477" s="15">
        <f t="shared" si="224"/>
        <v>10.91</v>
      </c>
      <c r="F477" s="15">
        <f t="shared" ref="F477:F483" si="236">ROUND(E477*(1+$H$9),2)</f>
        <v>13.81</v>
      </c>
      <c r="G477" s="15">
        <f t="shared" ref="G477:G483" si="237">ROUND(F477*D477,2)</f>
        <v>5952.11</v>
      </c>
      <c r="H477" s="101" t="s">
        <v>1704</v>
      </c>
      <c r="I477" s="78">
        <f t="shared" si="229"/>
        <v>0</v>
      </c>
    </row>
    <row r="478" spans="1:9" ht="60" x14ac:dyDescent="0.25">
      <c r="A478" s="13" t="s">
        <v>417</v>
      </c>
      <c r="B478" s="13" t="s">
        <v>1482</v>
      </c>
      <c r="C478" s="14" t="s">
        <v>69</v>
      </c>
      <c r="D478" s="15">
        <v>1083</v>
      </c>
      <c r="E478" s="15">
        <f t="shared" si="224"/>
        <v>16.68</v>
      </c>
      <c r="F478" s="15">
        <f t="shared" si="236"/>
        <v>21.11</v>
      </c>
      <c r="G478" s="15">
        <f t="shared" si="237"/>
        <v>22862.13</v>
      </c>
      <c r="H478" s="101" t="s">
        <v>2895</v>
      </c>
      <c r="I478" s="78">
        <f t="shared" si="229"/>
        <v>0</v>
      </c>
    </row>
    <row r="479" spans="1:9" ht="60" x14ac:dyDescent="0.25">
      <c r="A479" s="13" t="s">
        <v>418</v>
      </c>
      <c r="B479" s="13" t="s">
        <v>1483</v>
      </c>
      <c r="C479" s="14" t="s">
        <v>69</v>
      </c>
      <c r="D479" s="15">
        <v>958</v>
      </c>
      <c r="E479" s="15">
        <f t="shared" si="224"/>
        <v>26.61</v>
      </c>
      <c r="F479" s="15">
        <f t="shared" si="236"/>
        <v>33.68</v>
      </c>
      <c r="G479" s="15">
        <f t="shared" si="237"/>
        <v>32265.439999999999</v>
      </c>
      <c r="H479" s="101" t="s">
        <v>3336</v>
      </c>
      <c r="I479" s="78">
        <f t="shared" si="229"/>
        <v>0</v>
      </c>
    </row>
    <row r="480" spans="1:9" ht="60" x14ac:dyDescent="0.25">
      <c r="A480" s="13" t="s">
        <v>419</v>
      </c>
      <c r="B480" s="13" t="s">
        <v>1484</v>
      </c>
      <c r="C480" s="14" t="s">
        <v>69</v>
      </c>
      <c r="D480" s="15">
        <v>763</v>
      </c>
      <c r="E480" s="15">
        <f t="shared" si="224"/>
        <v>36.159999999999997</v>
      </c>
      <c r="F480" s="15">
        <f t="shared" si="236"/>
        <v>45.77</v>
      </c>
      <c r="G480" s="15">
        <f t="shared" si="237"/>
        <v>34922.51</v>
      </c>
      <c r="H480" s="101" t="s">
        <v>3547</v>
      </c>
      <c r="I480" s="78">
        <f t="shared" si="229"/>
        <v>0</v>
      </c>
    </row>
    <row r="481" spans="1:9" ht="60" x14ac:dyDescent="0.25">
      <c r="A481" s="13" t="s">
        <v>420</v>
      </c>
      <c r="B481" s="13" t="s">
        <v>1485</v>
      </c>
      <c r="C481" s="14" t="s">
        <v>69</v>
      </c>
      <c r="D481" s="15">
        <v>749</v>
      </c>
      <c r="E481" s="15">
        <f t="shared" si="224"/>
        <v>50.92</v>
      </c>
      <c r="F481" s="15">
        <f t="shared" si="236"/>
        <v>64.45</v>
      </c>
      <c r="G481" s="15">
        <f t="shared" si="237"/>
        <v>48273.05</v>
      </c>
      <c r="H481" s="101" t="s">
        <v>3600</v>
      </c>
      <c r="I481" s="78">
        <f t="shared" si="229"/>
        <v>0</v>
      </c>
    </row>
    <row r="482" spans="1:9" ht="60" x14ac:dyDescent="0.25">
      <c r="A482" s="13" t="s">
        <v>421</v>
      </c>
      <c r="B482" s="13" t="s">
        <v>1486</v>
      </c>
      <c r="C482" s="14" t="s">
        <v>69</v>
      </c>
      <c r="D482" s="15">
        <v>1143</v>
      </c>
      <c r="E482" s="15">
        <f t="shared" si="224"/>
        <v>70</v>
      </c>
      <c r="F482" s="15">
        <f t="shared" si="236"/>
        <v>88.61</v>
      </c>
      <c r="G482" s="15">
        <f t="shared" si="237"/>
        <v>101281.23</v>
      </c>
      <c r="H482" s="101" t="s">
        <v>1805</v>
      </c>
      <c r="I482" s="78">
        <f t="shared" si="229"/>
        <v>0</v>
      </c>
    </row>
    <row r="483" spans="1:9" ht="60" x14ac:dyDescent="0.25">
      <c r="A483" s="13" t="s">
        <v>422</v>
      </c>
      <c r="B483" s="13" t="s">
        <v>1487</v>
      </c>
      <c r="C483" s="14" t="s">
        <v>69</v>
      </c>
      <c r="D483" s="15">
        <v>1930</v>
      </c>
      <c r="E483" s="15">
        <f t="shared" si="224"/>
        <v>92.59</v>
      </c>
      <c r="F483" s="15">
        <f t="shared" si="236"/>
        <v>117.2</v>
      </c>
      <c r="G483" s="15">
        <f t="shared" si="237"/>
        <v>226196</v>
      </c>
      <c r="H483" s="101" t="s">
        <v>3603</v>
      </c>
      <c r="I483" s="78">
        <f t="shared" si="229"/>
        <v>0</v>
      </c>
    </row>
    <row r="484" spans="1:9" x14ac:dyDescent="0.25">
      <c r="A484" s="21" t="s">
        <v>423</v>
      </c>
      <c r="B484" s="444" t="s">
        <v>4759</v>
      </c>
      <c r="C484" s="444"/>
      <c r="D484" s="444"/>
      <c r="E484" s="444"/>
      <c r="F484" s="444"/>
      <c r="G484" s="22"/>
      <c r="I484" s="78"/>
    </row>
    <row r="485" spans="1:9" ht="45" x14ac:dyDescent="0.25">
      <c r="A485" s="13" t="s">
        <v>424</v>
      </c>
      <c r="B485" s="92" t="s">
        <v>2830</v>
      </c>
      <c r="C485" s="14" t="s">
        <v>16</v>
      </c>
      <c r="D485" s="15">
        <v>1</v>
      </c>
      <c r="E485" s="93">
        <f t="shared" si="224"/>
        <v>650000</v>
      </c>
      <c r="F485" s="15">
        <f>ROUND(E485*(1+$H$10),2)</f>
        <v>745810</v>
      </c>
      <c r="G485" s="15">
        <f t="shared" ref="G485" si="238">ROUND(F485*D485,2)</f>
        <v>745810</v>
      </c>
      <c r="H485" s="105">
        <v>650000</v>
      </c>
      <c r="I485" s="78">
        <f t="shared" si="229"/>
        <v>0</v>
      </c>
    </row>
    <row r="486" spans="1:9" x14ac:dyDescent="0.25">
      <c r="A486" s="13" t="s">
        <v>426</v>
      </c>
      <c r="B486" s="23" t="s">
        <v>3099</v>
      </c>
      <c r="C486" s="14" t="s">
        <v>16</v>
      </c>
      <c r="D486" s="15">
        <v>1</v>
      </c>
      <c r="E486" s="15">
        <f t="shared" si="224"/>
        <v>3775.2</v>
      </c>
      <c r="F486" s="15">
        <f t="shared" ref="F486:F488" si="239">ROUND(E486*(1+$H$9),2)</f>
        <v>4778.6499999999996</v>
      </c>
      <c r="G486" s="15">
        <f t="shared" ref="G486" si="240">ROUND(F486*D486,2)</f>
        <v>4778.6499999999996</v>
      </c>
      <c r="H486" s="105">
        <v>3775.2</v>
      </c>
      <c r="I486" s="78">
        <f t="shared" si="229"/>
        <v>0</v>
      </c>
    </row>
    <row r="487" spans="1:9" s="20" customFormat="1" ht="30" x14ac:dyDescent="0.25">
      <c r="A487" s="13" t="s">
        <v>428</v>
      </c>
      <c r="B487" s="23" t="s">
        <v>425</v>
      </c>
      <c r="C487" s="14" t="s">
        <v>16</v>
      </c>
      <c r="D487" s="15">
        <v>4</v>
      </c>
      <c r="E487" s="15">
        <f t="shared" si="224"/>
        <v>146.19999999999999</v>
      </c>
      <c r="F487" s="15">
        <f t="shared" si="239"/>
        <v>185.06</v>
      </c>
      <c r="G487" s="15">
        <f t="shared" ref="G487:G488" si="241">ROUND(F487*D487,2)</f>
        <v>740.24</v>
      </c>
      <c r="H487" s="106">
        <v>146.19999999999999</v>
      </c>
      <c r="I487" s="78">
        <f t="shared" si="229"/>
        <v>0</v>
      </c>
    </row>
    <row r="488" spans="1:9" s="20" customFormat="1" ht="30" x14ac:dyDescent="0.25">
      <c r="A488" s="13" t="s">
        <v>429</v>
      </c>
      <c r="B488" s="13" t="s">
        <v>427</v>
      </c>
      <c r="C488" s="14" t="s">
        <v>16</v>
      </c>
      <c r="D488" s="15">
        <v>1</v>
      </c>
      <c r="E488" s="15">
        <f t="shared" si="224"/>
        <v>110.75</v>
      </c>
      <c r="F488" s="15">
        <f t="shared" si="239"/>
        <v>140.19</v>
      </c>
      <c r="G488" s="15">
        <f t="shared" si="241"/>
        <v>140.19</v>
      </c>
      <c r="H488" s="106">
        <v>110.75</v>
      </c>
      <c r="I488" s="78">
        <f t="shared" si="229"/>
        <v>0</v>
      </c>
    </row>
    <row r="489" spans="1:9" ht="60" x14ac:dyDescent="0.25">
      <c r="A489" s="13" t="s">
        <v>2808</v>
      </c>
      <c r="B489" s="13" t="s">
        <v>1488</v>
      </c>
      <c r="C489" s="14" t="s">
        <v>16</v>
      </c>
      <c r="D489" s="15">
        <v>4</v>
      </c>
      <c r="E489" s="15">
        <f t="shared" si="224"/>
        <v>32.79</v>
      </c>
      <c r="F489" s="15">
        <f t="shared" ref="F489:F490" si="242">ROUND(E489*(1+$H$9),2)</f>
        <v>41.51</v>
      </c>
      <c r="G489" s="15">
        <f t="shared" ref="G489:G490" si="243">ROUND(F489*D489,2)</f>
        <v>166.04</v>
      </c>
      <c r="H489" s="101" t="s">
        <v>1712</v>
      </c>
      <c r="I489" s="78">
        <f t="shared" si="229"/>
        <v>0</v>
      </c>
    </row>
    <row r="490" spans="1:9" ht="60" x14ac:dyDescent="0.25">
      <c r="A490" s="13" t="s">
        <v>2809</v>
      </c>
      <c r="B490" s="13" t="s">
        <v>1489</v>
      </c>
      <c r="C490" s="14" t="s">
        <v>16</v>
      </c>
      <c r="D490" s="15">
        <v>3</v>
      </c>
      <c r="E490" s="15">
        <f t="shared" si="224"/>
        <v>38.619999999999997</v>
      </c>
      <c r="F490" s="15">
        <f t="shared" si="242"/>
        <v>48.89</v>
      </c>
      <c r="G490" s="15">
        <f t="shared" si="243"/>
        <v>146.66999999999999</v>
      </c>
      <c r="H490" s="101" t="s">
        <v>3546</v>
      </c>
      <c r="I490" s="78">
        <f t="shared" si="229"/>
        <v>0</v>
      </c>
    </row>
    <row r="491" spans="1:9" ht="19.5" customHeight="1" x14ac:dyDescent="0.25">
      <c r="A491" s="13"/>
      <c r="B491" s="13"/>
      <c r="C491" s="14"/>
      <c r="D491" s="15"/>
      <c r="E491" s="15"/>
      <c r="F491" s="15"/>
      <c r="G491" s="15"/>
      <c r="H491" s="101"/>
      <c r="I491" s="78"/>
    </row>
    <row r="492" spans="1:9" x14ac:dyDescent="0.25">
      <c r="A492" s="21" t="s">
        <v>430</v>
      </c>
      <c r="B492" s="444" t="s">
        <v>4760</v>
      </c>
      <c r="C492" s="444"/>
      <c r="D492" s="444"/>
      <c r="E492" s="444"/>
      <c r="F492" s="444"/>
      <c r="G492" s="22">
        <f>SUM(G494:G548)</f>
        <v>1071607.27</v>
      </c>
      <c r="I492" s="78"/>
    </row>
    <row r="493" spans="1:9" x14ac:dyDescent="0.25">
      <c r="A493" s="21" t="s">
        <v>431</v>
      </c>
      <c r="B493" s="444" t="s">
        <v>4761</v>
      </c>
      <c r="C493" s="444"/>
      <c r="D493" s="444"/>
      <c r="E493" s="444"/>
      <c r="F493" s="444"/>
      <c r="G493" s="22"/>
      <c r="I493" s="78"/>
    </row>
    <row r="494" spans="1:9" ht="30" x14ac:dyDescent="0.25">
      <c r="A494" s="13" t="s">
        <v>432</v>
      </c>
      <c r="B494" s="23" t="s">
        <v>2669</v>
      </c>
      <c r="C494" s="14" t="s">
        <v>16</v>
      </c>
      <c r="D494" s="15">
        <v>2</v>
      </c>
      <c r="E494" s="15">
        <f t="shared" ref="E494:E532" si="244">H494-H494*$H$11</f>
        <v>2583.04</v>
      </c>
      <c r="F494" s="15">
        <f t="shared" ref="F494" si="245">ROUND(E494*(1+$H$9),2)</f>
        <v>3269.61</v>
      </c>
      <c r="G494" s="15">
        <f t="shared" ref="G494" si="246">ROUND(F494*D494,2)</f>
        <v>6539.22</v>
      </c>
      <c r="H494" s="105">
        <v>2583.04</v>
      </c>
      <c r="I494" s="78">
        <f t="shared" si="229"/>
        <v>0</v>
      </c>
    </row>
    <row r="495" spans="1:9" ht="30" x14ac:dyDescent="0.25">
      <c r="A495" s="13" t="s">
        <v>433</v>
      </c>
      <c r="B495" s="23" t="s">
        <v>2662</v>
      </c>
      <c r="C495" s="14" t="s">
        <v>16</v>
      </c>
      <c r="D495" s="15">
        <v>2</v>
      </c>
      <c r="E495" s="15">
        <f t="shared" si="244"/>
        <v>21.15</v>
      </c>
      <c r="F495" s="15">
        <f t="shared" ref="F495" si="247">ROUND(E495*(1+$H$9),2)</f>
        <v>26.77</v>
      </c>
      <c r="G495" s="15">
        <f t="shared" ref="G495" si="248">ROUND(F495*D495,2)</f>
        <v>53.54</v>
      </c>
      <c r="H495" s="101">
        <v>21.15</v>
      </c>
      <c r="I495" s="78">
        <f t="shared" si="229"/>
        <v>0</v>
      </c>
    </row>
    <row r="496" spans="1:9" ht="30" x14ac:dyDescent="0.25">
      <c r="A496" s="13" t="s">
        <v>434</v>
      </c>
      <c r="B496" s="23" t="s">
        <v>2476</v>
      </c>
      <c r="C496" s="14" t="s">
        <v>435</v>
      </c>
      <c r="D496" s="15">
        <f>1+3</f>
        <v>4</v>
      </c>
      <c r="E496" s="15">
        <f t="shared" si="244"/>
        <v>38678.550000000003</v>
      </c>
      <c r="F496" s="15">
        <f t="shared" ref="F496:F501" si="249">ROUND(E496*(1+$H$10),2)</f>
        <v>44379.77</v>
      </c>
      <c r="G496" s="15">
        <f t="shared" ref="G496:G497" si="250">ROUND(F496*D496,2)</f>
        <v>177519.08</v>
      </c>
      <c r="H496" s="103">
        <v>38678.550000000003</v>
      </c>
      <c r="I496" s="78">
        <f t="shared" si="229"/>
        <v>0</v>
      </c>
    </row>
    <row r="497" spans="1:9" ht="30" x14ac:dyDescent="0.25">
      <c r="A497" s="13" t="s">
        <v>436</v>
      </c>
      <c r="B497" s="23" t="s">
        <v>2479</v>
      </c>
      <c r="C497" s="14" t="s">
        <v>16</v>
      </c>
      <c r="D497" s="15">
        <f>1+3</f>
        <v>4</v>
      </c>
      <c r="E497" s="15">
        <f t="shared" si="244"/>
        <v>42843.05</v>
      </c>
      <c r="F497" s="15">
        <f t="shared" si="249"/>
        <v>49158.12</v>
      </c>
      <c r="G497" s="15">
        <f t="shared" si="250"/>
        <v>196632.48</v>
      </c>
      <c r="H497" s="103">
        <v>42843.05</v>
      </c>
      <c r="I497" s="78">
        <f t="shared" si="229"/>
        <v>0</v>
      </c>
    </row>
    <row r="498" spans="1:9" ht="30" x14ac:dyDescent="0.25">
      <c r="A498" s="13" t="s">
        <v>437</v>
      </c>
      <c r="B498" s="23" t="s">
        <v>2480</v>
      </c>
      <c r="C498" s="14" t="s">
        <v>16</v>
      </c>
      <c r="D498" s="15">
        <f>1+3</f>
        <v>4</v>
      </c>
      <c r="E498" s="15">
        <f t="shared" si="244"/>
        <v>35500.980000000003</v>
      </c>
      <c r="F498" s="15">
        <f t="shared" si="249"/>
        <v>40733.82</v>
      </c>
      <c r="G498" s="15">
        <f t="shared" ref="G498" si="251">ROUND(F498*D498,2)</f>
        <v>162935.28</v>
      </c>
      <c r="H498" s="103">
        <v>35500.980000000003</v>
      </c>
      <c r="I498" s="78">
        <f t="shared" si="229"/>
        <v>0</v>
      </c>
    </row>
    <row r="499" spans="1:9" ht="30" x14ac:dyDescent="0.25">
      <c r="A499" s="13" t="s">
        <v>438</v>
      </c>
      <c r="B499" s="23" t="s">
        <v>2772</v>
      </c>
      <c r="C499" s="14" t="s">
        <v>16</v>
      </c>
      <c r="D499" s="15">
        <v>18</v>
      </c>
      <c r="E499" s="15">
        <f t="shared" si="244"/>
        <v>1993</v>
      </c>
      <c r="F499" s="15">
        <f t="shared" si="249"/>
        <v>2286.77</v>
      </c>
      <c r="G499" s="15">
        <f t="shared" ref="G499" si="252">ROUND(F499*D499,2)</f>
        <v>41161.86</v>
      </c>
      <c r="H499" s="103">
        <v>1993</v>
      </c>
      <c r="I499" s="78">
        <f t="shared" si="229"/>
        <v>0</v>
      </c>
    </row>
    <row r="500" spans="1:9" ht="75" x14ac:dyDescent="0.25">
      <c r="A500" s="13" t="s">
        <v>439</v>
      </c>
      <c r="B500" s="23" t="s">
        <v>2773</v>
      </c>
      <c r="C500" s="14" t="s">
        <v>16</v>
      </c>
      <c r="D500" s="15">
        <v>2</v>
      </c>
      <c r="E500" s="15">
        <f t="shared" si="244"/>
        <v>6000</v>
      </c>
      <c r="F500" s="15">
        <f t="shared" si="249"/>
        <v>6884.4</v>
      </c>
      <c r="G500" s="15">
        <f t="shared" ref="G500:G501" si="253">ROUND(F500*D500,2)</f>
        <v>13768.8</v>
      </c>
      <c r="H500" s="105">
        <v>6000</v>
      </c>
      <c r="I500" s="78">
        <f t="shared" si="229"/>
        <v>0</v>
      </c>
    </row>
    <row r="501" spans="1:9" ht="45" x14ac:dyDescent="0.25">
      <c r="A501" s="13" t="s">
        <v>440</v>
      </c>
      <c r="B501" s="92" t="s">
        <v>3295</v>
      </c>
      <c r="C501" s="14" t="s">
        <v>16</v>
      </c>
      <c r="D501" s="15">
        <v>2</v>
      </c>
      <c r="E501" s="15">
        <f t="shared" si="244"/>
        <v>114031.45</v>
      </c>
      <c r="F501" s="15">
        <f t="shared" si="249"/>
        <v>130839.69</v>
      </c>
      <c r="G501" s="15">
        <f t="shared" si="253"/>
        <v>261679.38</v>
      </c>
      <c r="H501" s="101" t="s">
        <v>3478</v>
      </c>
      <c r="I501" s="78">
        <f t="shared" si="229"/>
        <v>0</v>
      </c>
    </row>
    <row r="502" spans="1:9" ht="30" x14ac:dyDescent="0.25">
      <c r="A502" s="13" t="s">
        <v>441</v>
      </c>
      <c r="B502" s="23" t="s">
        <v>2663</v>
      </c>
      <c r="C502" s="14" t="s">
        <v>16</v>
      </c>
      <c r="D502" s="15">
        <v>3</v>
      </c>
      <c r="E502" s="15">
        <f t="shared" si="244"/>
        <v>3953.33</v>
      </c>
      <c r="F502" s="15">
        <f t="shared" ref="F502:F503" si="254">ROUND(E502*(1+$H$9),2)</f>
        <v>5004.13</v>
      </c>
      <c r="G502" s="15">
        <f t="shared" ref="G502:G503" si="255">ROUND(F502*D502,2)</f>
        <v>15012.39</v>
      </c>
      <c r="H502" s="101" t="s">
        <v>3650</v>
      </c>
      <c r="I502" s="78">
        <f t="shared" si="229"/>
        <v>0</v>
      </c>
    </row>
    <row r="503" spans="1:9" ht="30" x14ac:dyDescent="0.25">
      <c r="A503" s="13" t="s">
        <v>442</v>
      </c>
      <c r="B503" s="23" t="s">
        <v>2668</v>
      </c>
      <c r="C503" s="14" t="s">
        <v>16</v>
      </c>
      <c r="D503" s="15">
        <v>1</v>
      </c>
      <c r="E503" s="15">
        <f t="shared" si="244"/>
        <v>1221.77</v>
      </c>
      <c r="F503" s="15">
        <f t="shared" si="254"/>
        <v>1546.52</v>
      </c>
      <c r="G503" s="15">
        <f t="shared" si="255"/>
        <v>1546.52</v>
      </c>
      <c r="H503" s="101" t="s">
        <v>3649</v>
      </c>
      <c r="I503" s="78">
        <f t="shared" si="229"/>
        <v>0</v>
      </c>
    </row>
    <row r="504" spans="1:9" s="20" customFormat="1" ht="30" x14ac:dyDescent="0.25">
      <c r="A504" s="13" t="s">
        <v>443</v>
      </c>
      <c r="B504" s="23" t="s">
        <v>2409</v>
      </c>
      <c r="C504" s="14" t="s">
        <v>16</v>
      </c>
      <c r="D504" s="15">
        <v>2</v>
      </c>
      <c r="E504" s="15">
        <f t="shared" si="244"/>
        <v>419.98</v>
      </c>
      <c r="F504" s="15">
        <f t="shared" ref="F504:F505" si="256">ROUND(E504*(1+$H$9),2)</f>
        <v>531.61</v>
      </c>
      <c r="G504" s="15">
        <f t="shared" ref="G504:G505" si="257">ROUND(F504*D504,2)</f>
        <v>1063.22</v>
      </c>
      <c r="H504" s="104">
        <v>419.98</v>
      </c>
      <c r="I504" s="78">
        <f t="shared" si="229"/>
        <v>0</v>
      </c>
    </row>
    <row r="505" spans="1:9" s="20" customFormat="1" ht="48" customHeight="1" x14ac:dyDescent="0.25">
      <c r="A505" s="13" t="s">
        <v>444</v>
      </c>
      <c r="B505" s="23" t="s">
        <v>2666</v>
      </c>
      <c r="C505" s="14" t="s">
        <v>16</v>
      </c>
      <c r="D505" s="15">
        <v>12</v>
      </c>
      <c r="E505" s="15">
        <f t="shared" si="244"/>
        <v>22.66</v>
      </c>
      <c r="F505" s="15">
        <f t="shared" si="256"/>
        <v>28.68</v>
      </c>
      <c r="G505" s="15">
        <f t="shared" si="257"/>
        <v>344.16</v>
      </c>
      <c r="H505" s="104">
        <v>22.66</v>
      </c>
      <c r="I505" s="78">
        <f t="shared" si="229"/>
        <v>0</v>
      </c>
    </row>
    <row r="506" spans="1:9" ht="45" x14ac:dyDescent="0.25">
      <c r="A506" s="13" t="s">
        <v>2769</v>
      </c>
      <c r="B506" s="13" t="s">
        <v>2957</v>
      </c>
      <c r="C506" s="14" t="s">
        <v>16</v>
      </c>
      <c r="D506" s="15">
        <v>2</v>
      </c>
      <c r="E506" s="15">
        <f t="shared" si="244"/>
        <v>3008.75</v>
      </c>
      <c r="F506" s="15">
        <f t="shared" ref="F506" si="258">ROUND(E506*(1+$H$9),2)</f>
        <v>3808.48</v>
      </c>
      <c r="G506" s="15">
        <f t="shared" ref="G506" si="259">ROUND(F506*D506,2)</f>
        <v>7616.96</v>
      </c>
      <c r="H506" s="103">
        <v>3008.75</v>
      </c>
      <c r="I506" s="78">
        <f t="shared" si="229"/>
        <v>0</v>
      </c>
    </row>
    <row r="507" spans="1:9" ht="30" x14ac:dyDescent="0.25">
      <c r="A507" s="13" t="s">
        <v>2770</v>
      </c>
      <c r="B507" s="23" t="s">
        <v>3385</v>
      </c>
      <c r="C507" s="14" t="s">
        <v>16</v>
      </c>
      <c r="D507" s="15">
        <v>113</v>
      </c>
      <c r="E507" s="15">
        <f t="shared" si="244"/>
        <v>41.36</v>
      </c>
      <c r="F507" s="15">
        <f t="shared" ref="F507:F509" si="260">ROUND(E507*(1+$H$9),2)</f>
        <v>52.35</v>
      </c>
      <c r="G507" s="15">
        <f t="shared" ref="G507:G509" si="261">ROUND(F507*D507,2)</f>
        <v>5915.55</v>
      </c>
      <c r="H507" s="101">
        <v>41.36</v>
      </c>
      <c r="I507" s="78">
        <f t="shared" si="229"/>
        <v>0</v>
      </c>
    </row>
    <row r="508" spans="1:9" ht="30" x14ac:dyDescent="0.25">
      <c r="A508" s="13" t="s">
        <v>2771</v>
      </c>
      <c r="B508" s="23" t="s">
        <v>3386</v>
      </c>
      <c r="C508" s="14" t="s">
        <v>16</v>
      </c>
      <c r="D508" s="15">
        <v>113</v>
      </c>
      <c r="E508" s="15">
        <f t="shared" si="244"/>
        <v>53.41</v>
      </c>
      <c r="F508" s="15">
        <f t="shared" si="260"/>
        <v>67.61</v>
      </c>
      <c r="G508" s="15">
        <f t="shared" si="261"/>
        <v>7639.93</v>
      </c>
      <c r="H508" s="101">
        <v>53.41</v>
      </c>
      <c r="I508" s="78">
        <f t="shared" si="229"/>
        <v>0</v>
      </c>
    </row>
    <row r="509" spans="1:9" ht="60" x14ac:dyDescent="0.25">
      <c r="A509" s="13" t="s">
        <v>2774</v>
      </c>
      <c r="B509" s="24" t="s">
        <v>2776</v>
      </c>
      <c r="C509" s="18" t="s">
        <v>16</v>
      </c>
      <c r="D509" s="15">
        <v>1</v>
      </c>
      <c r="E509" s="15">
        <f t="shared" si="244"/>
        <v>454.5</v>
      </c>
      <c r="F509" s="15">
        <f t="shared" si="260"/>
        <v>575.30999999999995</v>
      </c>
      <c r="G509" s="15">
        <f t="shared" si="261"/>
        <v>575.30999999999995</v>
      </c>
      <c r="H509" s="101" t="s">
        <v>3640</v>
      </c>
      <c r="I509" s="78">
        <f t="shared" si="229"/>
        <v>0</v>
      </c>
    </row>
    <row r="510" spans="1:9" s="20" customFormat="1" ht="30" x14ac:dyDescent="0.25">
      <c r="A510" s="13" t="s">
        <v>2775</v>
      </c>
      <c r="B510" s="23" t="s">
        <v>2411</v>
      </c>
      <c r="C510" s="14" t="s">
        <v>16</v>
      </c>
      <c r="D510" s="15">
        <v>10</v>
      </c>
      <c r="E510" s="15">
        <f t="shared" si="244"/>
        <v>14.57</v>
      </c>
      <c r="F510" s="15">
        <f t="shared" ref="F510" si="262">ROUND(E510*(1+$H$9),2)</f>
        <v>18.440000000000001</v>
      </c>
      <c r="G510" s="15">
        <f t="shared" ref="G510" si="263">ROUND(F510*D510,2)</f>
        <v>184.4</v>
      </c>
      <c r="H510" s="108">
        <v>14.57</v>
      </c>
      <c r="I510" s="78">
        <f t="shared" si="229"/>
        <v>0</v>
      </c>
    </row>
    <row r="511" spans="1:9" s="20" customFormat="1" ht="75" x14ac:dyDescent="0.25">
      <c r="A511" s="13" t="s">
        <v>3101</v>
      </c>
      <c r="B511" s="23" t="s">
        <v>2667</v>
      </c>
      <c r="C511" s="14" t="s">
        <v>16</v>
      </c>
      <c r="D511" s="15">
        <f>3+2</f>
        <v>5</v>
      </c>
      <c r="E511" s="15">
        <f t="shared" si="244"/>
        <v>3335.86</v>
      </c>
      <c r="F511" s="15">
        <f t="shared" ref="F511" si="264">ROUND(E511*(1+$H$9),2)</f>
        <v>4222.53</v>
      </c>
      <c r="G511" s="15">
        <f t="shared" ref="G511" si="265">ROUND(F511*D511,2)</f>
        <v>21112.65</v>
      </c>
      <c r="H511" s="106">
        <v>3335.86</v>
      </c>
      <c r="I511" s="78">
        <f t="shared" si="229"/>
        <v>0</v>
      </c>
    </row>
    <row r="512" spans="1:9" s="20" customFormat="1" ht="45" x14ac:dyDescent="0.25">
      <c r="A512" s="13" t="s">
        <v>3352</v>
      </c>
      <c r="B512" s="23" t="s">
        <v>4669</v>
      </c>
      <c r="C512" s="14" t="s">
        <v>16</v>
      </c>
      <c r="D512" s="15">
        <f>6+6</f>
        <v>12</v>
      </c>
      <c r="E512" s="15">
        <f t="shared" si="244"/>
        <v>360.01</v>
      </c>
      <c r="F512" s="15">
        <f t="shared" ref="F512" si="266">ROUND(E512*(1+$H$9),2)</f>
        <v>455.7</v>
      </c>
      <c r="G512" s="15">
        <f t="shared" ref="G512" si="267">ROUND(F512*D512,2)</f>
        <v>5468.4</v>
      </c>
      <c r="H512" s="106">
        <v>360.01</v>
      </c>
      <c r="I512" s="78">
        <f t="shared" si="229"/>
        <v>0</v>
      </c>
    </row>
    <row r="513" spans="1:9" x14ac:dyDescent="0.25">
      <c r="A513" s="21" t="s">
        <v>445</v>
      </c>
      <c r="B513" s="444" t="s">
        <v>4762</v>
      </c>
      <c r="C513" s="444"/>
      <c r="D513" s="444"/>
      <c r="E513" s="444"/>
      <c r="F513" s="444"/>
      <c r="G513" s="22"/>
      <c r="I513" s="78"/>
    </row>
    <row r="514" spans="1:9" ht="60" x14ac:dyDescent="0.25">
      <c r="A514" s="13" t="s">
        <v>446</v>
      </c>
      <c r="B514" s="13" t="s">
        <v>1490</v>
      </c>
      <c r="C514" s="14" t="s">
        <v>69</v>
      </c>
      <c r="D514" s="15">
        <v>223</v>
      </c>
      <c r="E514" s="15">
        <f t="shared" si="244"/>
        <v>9.49</v>
      </c>
      <c r="F514" s="15">
        <f t="shared" ref="F514:F533" si="268">ROUND(E514*(1+$H$9),2)</f>
        <v>12.01</v>
      </c>
      <c r="G514" s="15">
        <f t="shared" ref="G514:G533" si="269">ROUND(F514*D514,2)</f>
        <v>2678.23</v>
      </c>
      <c r="H514" s="101" t="s">
        <v>1993</v>
      </c>
      <c r="I514" s="78">
        <f t="shared" si="229"/>
        <v>0</v>
      </c>
    </row>
    <row r="515" spans="1:9" ht="60" x14ac:dyDescent="0.25">
      <c r="A515" s="13" t="s">
        <v>447</v>
      </c>
      <c r="B515" s="13" t="s">
        <v>1491</v>
      </c>
      <c r="C515" s="14" t="s">
        <v>16</v>
      </c>
      <c r="D515" s="15">
        <v>10</v>
      </c>
      <c r="E515" s="15">
        <f t="shared" si="244"/>
        <v>8.75</v>
      </c>
      <c r="F515" s="15">
        <f t="shared" si="268"/>
        <v>11.08</v>
      </c>
      <c r="G515" s="15">
        <f t="shared" si="269"/>
        <v>110.8</v>
      </c>
      <c r="H515" s="101" t="s">
        <v>2912</v>
      </c>
      <c r="I515" s="78">
        <f t="shared" si="229"/>
        <v>0</v>
      </c>
    </row>
    <row r="516" spans="1:9" ht="60" x14ac:dyDescent="0.25">
      <c r="A516" s="13" t="s">
        <v>448</v>
      </c>
      <c r="B516" s="13" t="s">
        <v>1492</v>
      </c>
      <c r="C516" s="14" t="s">
        <v>16</v>
      </c>
      <c r="D516" s="15">
        <v>95</v>
      </c>
      <c r="E516" s="15">
        <f t="shared" si="244"/>
        <v>5.18</v>
      </c>
      <c r="F516" s="15">
        <f t="shared" si="268"/>
        <v>6.56</v>
      </c>
      <c r="G516" s="15">
        <f t="shared" si="269"/>
        <v>623.20000000000005</v>
      </c>
      <c r="H516" s="101" t="s">
        <v>1720</v>
      </c>
      <c r="I516" s="78">
        <f t="shared" si="229"/>
        <v>0</v>
      </c>
    </row>
    <row r="517" spans="1:9" ht="60" x14ac:dyDescent="0.25">
      <c r="A517" s="13" t="s">
        <v>449</v>
      </c>
      <c r="B517" s="13" t="s">
        <v>1493</v>
      </c>
      <c r="C517" s="14" t="s">
        <v>69</v>
      </c>
      <c r="D517" s="15">
        <v>184</v>
      </c>
      <c r="E517" s="15">
        <f t="shared" si="244"/>
        <v>10.27</v>
      </c>
      <c r="F517" s="15">
        <f t="shared" si="268"/>
        <v>13</v>
      </c>
      <c r="G517" s="15">
        <f t="shared" si="269"/>
        <v>2392</v>
      </c>
      <c r="H517" s="101" t="s">
        <v>2920</v>
      </c>
      <c r="I517" s="78">
        <f t="shared" si="229"/>
        <v>0</v>
      </c>
    </row>
    <row r="518" spans="1:9" ht="60" x14ac:dyDescent="0.25">
      <c r="A518" s="13" t="s">
        <v>450</v>
      </c>
      <c r="B518" s="13" t="s">
        <v>1494</v>
      </c>
      <c r="C518" s="14" t="s">
        <v>16</v>
      </c>
      <c r="D518" s="15">
        <v>46</v>
      </c>
      <c r="E518" s="15">
        <f t="shared" si="244"/>
        <v>11.68</v>
      </c>
      <c r="F518" s="15">
        <f t="shared" si="268"/>
        <v>14.78</v>
      </c>
      <c r="G518" s="15">
        <f t="shared" si="269"/>
        <v>679.88</v>
      </c>
      <c r="H518" s="101" t="s">
        <v>1610</v>
      </c>
      <c r="I518" s="78">
        <f t="shared" si="229"/>
        <v>0</v>
      </c>
    </row>
    <row r="519" spans="1:9" ht="60" x14ac:dyDescent="0.25">
      <c r="A519" s="13" t="s">
        <v>451</v>
      </c>
      <c r="B519" s="13" t="s">
        <v>1495</v>
      </c>
      <c r="C519" s="14" t="s">
        <v>16</v>
      </c>
      <c r="D519" s="15">
        <v>154</v>
      </c>
      <c r="E519" s="15">
        <f t="shared" si="244"/>
        <v>7.11</v>
      </c>
      <c r="F519" s="15">
        <f t="shared" si="268"/>
        <v>9</v>
      </c>
      <c r="G519" s="15">
        <f t="shared" si="269"/>
        <v>1386</v>
      </c>
      <c r="H519" s="101" t="s">
        <v>1713</v>
      </c>
      <c r="I519" s="78">
        <f t="shared" si="229"/>
        <v>0</v>
      </c>
    </row>
    <row r="520" spans="1:9" ht="30" x14ac:dyDescent="0.25">
      <c r="A520" s="13" t="s">
        <v>452</v>
      </c>
      <c r="B520" s="13" t="s">
        <v>1564</v>
      </c>
      <c r="C520" s="14" t="s">
        <v>16</v>
      </c>
      <c r="D520" s="15">
        <v>28</v>
      </c>
      <c r="E520" s="15">
        <f t="shared" si="244"/>
        <v>6.57</v>
      </c>
      <c r="F520" s="15">
        <f t="shared" si="268"/>
        <v>8.32</v>
      </c>
      <c r="G520" s="15">
        <f t="shared" si="269"/>
        <v>232.96</v>
      </c>
      <c r="H520" s="105">
        <v>6.57</v>
      </c>
      <c r="I520" s="78">
        <f t="shared" si="229"/>
        <v>0</v>
      </c>
    </row>
    <row r="521" spans="1:9" ht="60" x14ac:dyDescent="0.25">
      <c r="A521" s="13" t="s">
        <v>453</v>
      </c>
      <c r="B521" s="13" t="s">
        <v>1496</v>
      </c>
      <c r="C521" s="14" t="s">
        <v>69</v>
      </c>
      <c r="D521" s="15">
        <f>104+11</f>
        <v>115</v>
      </c>
      <c r="E521" s="15">
        <f t="shared" si="244"/>
        <v>13.42</v>
      </c>
      <c r="F521" s="15">
        <f t="shared" si="268"/>
        <v>16.989999999999998</v>
      </c>
      <c r="G521" s="15">
        <f t="shared" si="269"/>
        <v>1953.85</v>
      </c>
      <c r="H521" s="101" t="s">
        <v>1643</v>
      </c>
      <c r="I521" s="78">
        <f t="shared" si="229"/>
        <v>0</v>
      </c>
    </row>
    <row r="522" spans="1:9" ht="60" x14ac:dyDescent="0.25">
      <c r="A522" s="13" t="s">
        <v>454</v>
      </c>
      <c r="B522" s="13" t="s">
        <v>1497</v>
      </c>
      <c r="C522" s="14" t="s">
        <v>16</v>
      </c>
      <c r="D522" s="15">
        <v>1</v>
      </c>
      <c r="E522" s="15">
        <f t="shared" si="244"/>
        <v>14.4</v>
      </c>
      <c r="F522" s="15">
        <f t="shared" si="268"/>
        <v>18.23</v>
      </c>
      <c r="G522" s="15">
        <f t="shared" si="269"/>
        <v>18.23</v>
      </c>
      <c r="H522" s="101" t="s">
        <v>1850</v>
      </c>
      <c r="I522" s="78">
        <f t="shared" si="229"/>
        <v>0</v>
      </c>
    </row>
    <row r="523" spans="1:9" ht="60" x14ac:dyDescent="0.25">
      <c r="A523" s="13" t="s">
        <v>455</v>
      </c>
      <c r="B523" s="13" t="s">
        <v>1498</v>
      </c>
      <c r="C523" s="14" t="s">
        <v>16</v>
      </c>
      <c r="D523" s="15">
        <f>35+6</f>
        <v>41</v>
      </c>
      <c r="E523" s="15">
        <f t="shared" si="244"/>
        <v>8.4499999999999993</v>
      </c>
      <c r="F523" s="15">
        <f t="shared" si="268"/>
        <v>10.7</v>
      </c>
      <c r="G523" s="15">
        <f t="shared" si="269"/>
        <v>438.7</v>
      </c>
      <c r="H523" s="101" t="s">
        <v>2853</v>
      </c>
      <c r="I523" s="78">
        <f t="shared" si="229"/>
        <v>0</v>
      </c>
    </row>
    <row r="524" spans="1:9" ht="60" x14ac:dyDescent="0.25">
      <c r="A524" s="13" t="s">
        <v>456</v>
      </c>
      <c r="B524" s="13" t="s">
        <v>1472</v>
      </c>
      <c r="C524" s="14" t="s">
        <v>69</v>
      </c>
      <c r="D524" s="15">
        <v>24</v>
      </c>
      <c r="E524" s="15">
        <f t="shared" si="244"/>
        <v>16.48</v>
      </c>
      <c r="F524" s="15">
        <f t="shared" si="268"/>
        <v>20.86</v>
      </c>
      <c r="G524" s="15">
        <f t="shared" si="269"/>
        <v>500.64</v>
      </c>
      <c r="H524" s="101" t="s">
        <v>3598</v>
      </c>
      <c r="I524" s="78">
        <f t="shared" si="229"/>
        <v>0</v>
      </c>
    </row>
    <row r="525" spans="1:9" ht="60" x14ac:dyDescent="0.25">
      <c r="A525" s="13" t="s">
        <v>457</v>
      </c>
      <c r="B525" s="13" t="s">
        <v>1473</v>
      </c>
      <c r="C525" s="14" t="s">
        <v>16</v>
      </c>
      <c r="D525" s="15">
        <v>1</v>
      </c>
      <c r="E525" s="15">
        <f t="shared" si="244"/>
        <v>16.39</v>
      </c>
      <c r="F525" s="15">
        <f t="shared" si="268"/>
        <v>20.75</v>
      </c>
      <c r="G525" s="15">
        <f t="shared" si="269"/>
        <v>20.75</v>
      </c>
      <c r="H525" s="101" t="s">
        <v>2924</v>
      </c>
      <c r="I525" s="78">
        <f t="shared" si="229"/>
        <v>0</v>
      </c>
    </row>
    <row r="526" spans="1:9" ht="60" x14ac:dyDescent="0.25">
      <c r="A526" s="13" t="s">
        <v>458</v>
      </c>
      <c r="B526" s="13" t="s">
        <v>1474</v>
      </c>
      <c r="C526" s="14" t="s">
        <v>16</v>
      </c>
      <c r="D526" s="15">
        <v>10</v>
      </c>
      <c r="E526" s="15">
        <f t="shared" si="244"/>
        <v>10.36</v>
      </c>
      <c r="F526" s="15">
        <f t="shared" si="268"/>
        <v>13.11</v>
      </c>
      <c r="G526" s="15">
        <f t="shared" si="269"/>
        <v>131.1</v>
      </c>
      <c r="H526" s="101" t="s">
        <v>3167</v>
      </c>
      <c r="I526" s="78">
        <f t="shared" si="229"/>
        <v>0</v>
      </c>
    </row>
    <row r="527" spans="1:9" s="20" customFormat="1" ht="45" x14ac:dyDescent="0.25">
      <c r="A527" s="13" t="s">
        <v>459</v>
      </c>
      <c r="B527" s="13" t="s">
        <v>393</v>
      </c>
      <c r="C527" s="14" t="s">
        <v>16</v>
      </c>
      <c r="D527" s="15">
        <v>24</v>
      </c>
      <c r="E527" s="15">
        <f t="shared" si="244"/>
        <v>141.13</v>
      </c>
      <c r="F527" s="15">
        <f t="shared" si="268"/>
        <v>178.64</v>
      </c>
      <c r="G527" s="15">
        <f t="shared" si="269"/>
        <v>4287.3599999999997</v>
      </c>
      <c r="H527" s="106">
        <v>141.13</v>
      </c>
      <c r="I527" s="78">
        <f t="shared" si="229"/>
        <v>0</v>
      </c>
    </row>
    <row r="528" spans="1:9" s="20" customFormat="1" ht="45" x14ac:dyDescent="0.25">
      <c r="A528" s="13" t="s">
        <v>460</v>
      </c>
      <c r="B528" s="13" t="s">
        <v>1549</v>
      </c>
      <c r="C528" s="14" t="s">
        <v>16</v>
      </c>
      <c r="D528" s="15">
        <v>1</v>
      </c>
      <c r="E528" s="15">
        <f t="shared" si="244"/>
        <v>98.92</v>
      </c>
      <c r="F528" s="15">
        <f t="shared" si="268"/>
        <v>125.21</v>
      </c>
      <c r="G528" s="15">
        <f t="shared" si="269"/>
        <v>125.21</v>
      </c>
      <c r="H528" s="106">
        <v>98.92</v>
      </c>
      <c r="I528" s="78">
        <f t="shared" si="229"/>
        <v>0</v>
      </c>
    </row>
    <row r="529" spans="1:9" s="20" customFormat="1" ht="30" x14ac:dyDescent="0.25">
      <c r="A529" s="13" t="s">
        <v>461</v>
      </c>
      <c r="B529" s="13" t="s">
        <v>1550</v>
      </c>
      <c r="C529" s="14" t="s">
        <v>16</v>
      </c>
      <c r="D529" s="15">
        <v>2</v>
      </c>
      <c r="E529" s="15">
        <f t="shared" si="244"/>
        <v>23.22</v>
      </c>
      <c r="F529" s="15">
        <f t="shared" si="268"/>
        <v>29.39</v>
      </c>
      <c r="G529" s="15">
        <f t="shared" si="269"/>
        <v>58.78</v>
      </c>
      <c r="H529" s="106">
        <v>23.22</v>
      </c>
      <c r="I529" s="78">
        <f t="shared" si="229"/>
        <v>0</v>
      </c>
    </row>
    <row r="530" spans="1:9" s="20" customFormat="1" ht="30" x14ac:dyDescent="0.25">
      <c r="A530" s="13" t="s">
        <v>462</v>
      </c>
      <c r="B530" s="13" t="s">
        <v>1556</v>
      </c>
      <c r="C530" s="14" t="s">
        <v>16</v>
      </c>
      <c r="D530" s="15">
        <v>2</v>
      </c>
      <c r="E530" s="15">
        <f t="shared" si="244"/>
        <v>51.22</v>
      </c>
      <c r="F530" s="15">
        <f t="shared" si="268"/>
        <v>64.83</v>
      </c>
      <c r="G530" s="15">
        <f t="shared" si="269"/>
        <v>129.66</v>
      </c>
      <c r="H530" s="106">
        <v>51.22</v>
      </c>
      <c r="I530" s="78">
        <f t="shared" si="229"/>
        <v>0</v>
      </c>
    </row>
    <row r="531" spans="1:9" s="20" customFormat="1" ht="30" x14ac:dyDescent="0.25">
      <c r="A531" s="13" t="s">
        <v>463</v>
      </c>
      <c r="B531" s="13" t="s">
        <v>1557</v>
      </c>
      <c r="C531" s="14" t="s">
        <v>16</v>
      </c>
      <c r="D531" s="15">
        <v>3</v>
      </c>
      <c r="E531" s="15">
        <f t="shared" si="244"/>
        <v>48.72</v>
      </c>
      <c r="F531" s="15">
        <f t="shared" si="268"/>
        <v>61.67</v>
      </c>
      <c r="G531" s="15">
        <f t="shared" si="269"/>
        <v>185.01</v>
      </c>
      <c r="H531" s="106">
        <v>48.72</v>
      </c>
      <c r="I531" s="78">
        <f t="shared" ref="I531:I594" si="270">E531-H531</f>
        <v>0</v>
      </c>
    </row>
    <row r="532" spans="1:9" ht="105" x14ac:dyDescent="0.25">
      <c r="A532" s="13" t="s">
        <v>464</v>
      </c>
      <c r="B532" s="13" t="s">
        <v>1499</v>
      </c>
      <c r="C532" s="14" t="s">
        <v>40</v>
      </c>
      <c r="D532" s="15">
        <v>37</v>
      </c>
      <c r="E532" s="15">
        <f t="shared" si="244"/>
        <v>5.73</v>
      </c>
      <c r="F532" s="15">
        <f t="shared" si="268"/>
        <v>7.25</v>
      </c>
      <c r="G532" s="15">
        <f t="shared" si="269"/>
        <v>268.25</v>
      </c>
      <c r="H532" s="101" t="s">
        <v>3422</v>
      </c>
      <c r="I532" s="78">
        <f t="shared" si="270"/>
        <v>0</v>
      </c>
    </row>
    <row r="533" spans="1:9" ht="105" x14ac:dyDescent="0.25">
      <c r="A533" s="13" t="s">
        <v>465</v>
      </c>
      <c r="B533" s="13" t="s">
        <v>1500</v>
      </c>
      <c r="C533" s="14" t="s">
        <v>40</v>
      </c>
      <c r="D533" s="15">
        <v>37</v>
      </c>
      <c r="E533" s="15">
        <f>H533-H533*$H$11</f>
        <v>16.29</v>
      </c>
      <c r="F533" s="15">
        <f t="shared" si="268"/>
        <v>20.62</v>
      </c>
      <c r="G533" s="15">
        <f t="shared" si="269"/>
        <v>762.94</v>
      </c>
      <c r="H533" s="101" t="s">
        <v>1884</v>
      </c>
      <c r="I533" s="78">
        <f t="shared" si="270"/>
        <v>0</v>
      </c>
    </row>
    <row r="534" spans="1:9" x14ac:dyDescent="0.25">
      <c r="A534" s="21" t="s">
        <v>466</v>
      </c>
      <c r="B534" s="447" t="s">
        <v>4758</v>
      </c>
      <c r="C534" s="448"/>
      <c r="D534" s="448"/>
      <c r="E534" s="448"/>
      <c r="F534" s="448"/>
      <c r="G534" s="448"/>
      <c r="H534" s="448"/>
      <c r="I534" s="78"/>
    </row>
    <row r="535" spans="1:9" s="20" customFormat="1" ht="53.25" customHeight="1" x14ac:dyDescent="0.25">
      <c r="A535" s="13" t="s">
        <v>467</v>
      </c>
      <c r="B535" s="23" t="s">
        <v>2664</v>
      </c>
      <c r="C535" s="14" t="s">
        <v>69</v>
      </c>
      <c r="D535" s="15">
        <v>3848</v>
      </c>
      <c r="E535" s="15">
        <f>H535-H535*$H$11</f>
        <v>3.57</v>
      </c>
      <c r="F535" s="15">
        <f t="shared" ref="F535" si="271">ROUND(E535*(1+$H$9),2)</f>
        <v>4.5199999999999996</v>
      </c>
      <c r="G535" s="15">
        <f t="shared" ref="G535" si="272">ROUND(F535*D535,2)</f>
        <v>17392.96</v>
      </c>
      <c r="H535" s="108" t="s">
        <v>1771</v>
      </c>
      <c r="I535" s="78">
        <f t="shared" si="270"/>
        <v>0</v>
      </c>
    </row>
    <row r="536" spans="1:9" s="20" customFormat="1" ht="53.25" customHeight="1" x14ac:dyDescent="0.25">
      <c r="A536" s="13" t="s">
        <v>2767</v>
      </c>
      <c r="B536" s="23" t="s">
        <v>3382</v>
      </c>
      <c r="C536" s="14" t="s">
        <v>69</v>
      </c>
      <c r="D536" s="15">
        <v>648</v>
      </c>
      <c r="E536" s="15">
        <f t="shared" ref="E536:E548" si="273">H536-H536*$H$11</f>
        <v>12.31</v>
      </c>
      <c r="F536" s="15">
        <f t="shared" ref="F536" si="274">ROUND(E536*(1+$H$9),2)</f>
        <v>15.58</v>
      </c>
      <c r="G536" s="15">
        <f t="shared" ref="G536" si="275">ROUND(F536*D536,2)</f>
        <v>10095.84</v>
      </c>
      <c r="H536" s="108" t="s">
        <v>3242</v>
      </c>
      <c r="I536" s="78">
        <f t="shared" si="270"/>
        <v>0</v>
      </c>
    </row>
    <row r="537" spans="1:9" s="20" customFormat="1" ht="53.25" customHeight="1" x14ac:dyDescent="0.25">
      <c r="A537" s="13" t="s">
        <v>2777</v>
      </c>
      <c r="B537" s="23" t="s">
        <v>2768</v>
      </c>
      <c r="C537" s="14" t="s">
        <v>69</v>
      </c>
      <c r="D537" s="15">
        <f>239+648</f>
        <v>887</v>
      </c>
      <c r="E537" s="15">
        <f t="shared" si="273"/>
        <v>79.11</v>
      </c>
      <c r="F537" s="15">
        <f t="shared" ref="F537" si="276">ROUND(E537*(1+$H$9),2)</f>
        <v>100.14</v>
      </c>
      <c r="G537" s="15">
        <f t="shared" ref="G537" si="277">ROUND(F537*D537,2)</f>
        <v>88824.18</v>
      </c>
      <c r="H537" s="108">
        <v>79.11</v>
      </c>
      <c r="I537" s="78">
        <f t="shared" si="270"/>
        <v>0</v>
      </c>
    </row>
    <row r="538" spans="1:9" x14ac:dyDescent="0.25">
      <c r="A538" s="21" t="s">
        <v>468</v>
      </c>
      <c r="B538" s="447" t="s">
        <v>4763</v>
      </c>
      <c r="C538" s="448"/>
      <c r="D538" s="448"/>
      <c r="E538" s="448"/>
      <c r="F538" s="448"/>
      <c r="G538" s="448"/>
      <c r="H538" s="448"/>
      <c r="I538" s="78">
        <f t="shared" si="270"/>
        <v>0</v>
      </c>
    </row>
    <row r="539" spans="1:9" ht="30" x14ac:dyDescent="0.25">
      <c r="A539" s="13" t="s">
        <v>469</v>
      </c>
      <c r="B539" s="23" t="s">
        <v>3388</v>
      </c>
      <c r="C539" s="14" t="s">
        <v>16</v>
      </c>
      <c r="D539" s="15">
        <v>22</v>
      </c>
      <c r="E539" s="15">
        <f t="shared" si="273"/>
        <v>48.43</v>
      </c>
      <c r="F539" s="15">
        <f t="shared" ref="F539:F540" si="278">ROUND(E539*(1+$H$9),2)</f>
        <v>61.3</v>
      </c>
      <c r="G539" s="15">
        <f t="shared" ref="G539:G540" si="279">ROUND(F539*D539,2)</f>
        <v>1348.6</v>
      </c>
      <c r="H539" s="101" t="s">
        <v>3348</v>
      </c>
      <c r="I539" s="78">
        <f t="shared" si="270"/>
        <v>0</v>
      </c>
    </row>
    <row r="540" spans="1:9" s="16" customFormat="1" ht="30" x14ac:dyDescent="0.25">
      <c r="A540" s="13" t="s">
        <v>470</v>
      </c>
      <c r="B540" s="23" t="s">
        <v>2401</v>
      </c>
      <c r="C540" s="14" t="s">
        <v>16</v>
      </c>
      <c r="D540" s="15">
        <v>43</v>
      </c>
      <c r="E540" s="15">
        <f t="shared" si="273"/>
        <v>98.74</v>
      </c>
      <c r="F540" s="15">
        <f t="shared" si="278"/>
        <v>124.99</v>
      </c>
      <c r="G540" s="15">
        <f t="shared" si="279"/>
        <v>5374.57</v>
      </c>
      <c r="H540" s="100">
        <v>98.74</v>
      </c>
      <c r="I540" s="78">
        <f t="shared" si="270"/>
        <v>0</v>
      </c>
    </row>
    <row r="541" spans="1:9" s="20" customFormat="1" x14ac:dyDescent="0.25">
      <c r="A541" s="21" t="s">
        <v>471</v>
      </c>
      <c r="B541" s="447" t="s">
        <v>4759</v>
      </c>
      <c r="C541" s="448"/>
      <c r="D541" s="448"/>
      <c r="E541" s="448"/>
      <c r="F541" s="448"/>
      <c r="G541" s="448"/>
      <c r="H541" s="448"/>
      <c r="I541" s="78"/>
    </row>
    <row r="542" spans="1:9" s="20" customFormat="1" ht="30" x14ac:dyDescent="0.25">
      <c r="A542" s="13" t="s">
        <v>472</v>
      </c>
      <c r="B542" s="23" t="s">
        <v>473</v>
      </c>
      <c r="C542" s="14" t="s">
        <v>16</v>
      </c>
      <c r="D542" s="15">
        <v>21</v>
      </c>
      <c r="E542" s="15">
        <f t="shared" si="273"/>
        <v>69.31</v>
      </c>
      <c r="F542" s="15">
        <f t="shared" ref="F542:F545" si="280">ROUND(E542*(1+$H$9),2)</f>
        <v>87.73</v>
      </c>
      <c r="G542" s="15">
        <f t="shared" ref="G542:G545" si="281">ROUND(F542*D542,2)</f>
        <v>1842.33</v>
      </c>
      <c r="H542" s="106">
        <v>69.31</v>
      </c>
      <c r="I542" s="78">
        <f t="shared" si="270"/>
        <v>0</v>
      </c>
    </row>
    <row r="543" spans="1:9" ht="60" x14ac:dyDescent="0.25">
      <c r="A543" s="13" t="s">
        <v>474</v>
      </c>
      <c r="B543" s="13" t="s">
        <v>1501</v>
      </c>
      <c r="C543" s="14" t="s">
        <v>16</v>
      </c>
      <c r="D543" s="15">
        <v>5</v>
      </c>
      <c r="E543" s="15">
        <f t="shared" si="273"/>
        <v>25.56</v>
      </c>
      <c r="F543" s="15">
        <f t="shared" si="280"/>
        <v>32.35</v>
      </c>
      <c r="G543" s="15">
        <f t="shared" si="281"/>
        <v>161.75</v>
      </c>
      <c r="H543" s="101" t="s">
        <v>3540</v>
      </c>
      <c r="I543" s="78">
        <f t="shared" si="270"/>
        <v>0</v>
      </c>
    </row>
    <row r="544" spans="1:9" ht="60" x14ac:dyDescent="0.25">
      <c r="A544" s="13" t="s">
        <v>475</v>
      </c>
      <c r="B544" s="13" t="s">
        <v>1502</v>
      </c>
      <c r="C544" s="14" t="s">
        <v>16</v>
      </c>
      <c r="D544" s="15">
        <v>1</v>
      </c>
      <c r="E544" s="15">
        <f t="shared" si="273"/>
        <v>26.52</v>
      </c>
      <c r="F544" s="15">
        <f t="shared" si="280"/>
        <v>33.57</v>
      </c>
      <c r="G544" s="15">
        <f t="shared" si="281"/>
        <v>33.57</v>
      </c>
      <c r="H544" s="101" t="s">
        <v>3165</v>
      </c>
      <c r="I544" s="78">
        <f t="shared" si="270"/>
        <v>0</v>
      </c>
    </row>
    <row r="545" spans="1:9" s="20" customFormat="1" ht="90" x14ac:dyDescent="0.25">
      <c r="A545" s="13" t="s">
        <v>476</v>
      </c>
      <c r="B545" s="23" t="s">
        <v>4699</v>
      </c>
      <c r="C545" s="14" t="s">
        <v>16</v>
      </c>
      <c r="D545" s="15">
        <v>6</v>
      </c>
      <c r="E545" s="15">
        <f t="shared" si="273"/>
        <v>118.82</v>
      </c>
      <c r="F545" s="15">
        <f t="shared" si="280"/>
        <v>150.4</v>
      </c>
      <c r="G545" s="15">
        <f t="shared" si="281"/>
        <v>902.4</v>
      </c>
      <c r="H545" s="108" t="s">
        <v>3606</v>
      </c>
      <c r="I545" s="78">
        <f t="shared" si="270"/>
        <v>0</v>
      </c>
    </row>
    <row r="546" spans="1:9" s="20" customFormat="1" x14ac:dyDescent="0.25">
      <c r="A546" s="21" t="s">
        <v>477</v>
      </c>
      <c r="B546" s="447" t="s">
        <v>4764</v>
      </c>
      <c r="C546" s="448"/>
      <c r="D546" s="448"/>
      <c r="E546" s="448"/>
      <c r="F546" s="448"/>
      <c r="G546" s="448"/>
      <c r="H546" s="448"/>
      <c r="I546" s="78"/>
    </row>
    <row r="547" spans="1:9" s="20" customFormat="1" ht="45" x14ac:dyDescent="0.25">
      <c r="A547" s="13" t="s">
        <v>478</v>
      </c>
      <c r="B547" s="13" t="s">
        <v>406</v>
      </c>
      <c r="C547" s="14" t="s">
        <v>69</v>
      </c>
      <c r="D547" s="15">
        <v>15</v>
      </c>
      <c r="E547" s="15">
        <f t="shared" si="273"/>
        <v>27.82</v>
      </c>
      <c r="F547" s="15">
        <f t="shared" ref="F547:F548" si="282">ROUND(E547*(1+$H$9),2)</f>
        <v>35.21</v>
      </c>
      <c r="G547" s="15">
        <f t="shared" ref="G547:G548" si="283">ROUND(F547*D547,2)</f>
        <v>528.15</v>
      </c>
      <c r="H547" s="106">
        <v>27.82</v>
      </c>
      <c r="I547" s="78">
        <f t="shared" si="270"/>
        <v>0</v>
      </c>
    </row>
    <row r="548" spans="1:9" s="20" customFormat="1" ht="30" x14ac:dyDescent="0.25">
      <c r="A548" s="13" t="s">
        <v>479</v>
      </c>
      <c r="B548" s="13" t="s">
        <v>409</v>
      </c>
      <c r="C548" s="14" t="s">
        <v>16</v>
      </c>
      <c r="D548" s="15">
        <v>48</v>
      </c>
      <c r="E548" s="15">
        <f t="shared" si="273"/>
        <v>22.22</v>
      </c>
      <c r="F548" s="15">
        <f t="shared" si="282"/>
        <v>28.13</v>
      </c>
      <c r="G548" s="15">
        <f t="shared" si="283"/>
        <v>1350.24</v>
      </c>
      <c r="H548" s="106">
        <v>22.22</v>
      </c>
      <c r="I548" s="78">
        <f t="shared" si="270"/>
        <v>0</v>
      </c>
    </row>
    <row r="549" spans="1:9" ht="19.5" customHeight="1" x14ac:dyDescent="0.25">
      <c r="A549" s="13"/>
      <c r="B549" s="13"/>
      <c r="C549" s="14"/>
      <c r="D549" s="15"/>
      <c r="E549" s="15"/>
      <c r="F549" s="15"/>
      <c r="G549" s="15"/>
      <c r="H549" s="105"/>
      <c r="I549" s="78"/>
    </row>
    <row r="550" spans="1:9" x14ac:dyDescent="0.25">
      <c r="A550" s="21" t="s">
        <v>480</v>
      </c>
      <c r="B550" s="444" t="s">
        <v>4765</v>
      </c>
      <c r="C550" s="444"/>
      <c r="D550" s="444"/>
      <c r="E550" s="444"/>
      <c r="F550" s="444"/>
      <c r="G550" s="22">
        <f>SUM(G551:G575)</f>
        <v>14416.380000000001</v>
      </c>
      <c r="I550" s="78"/>
    </row>
    <row r="551" spans="1:9" x14ac:dyDescent="0.25">
      <c r="A551" s="21" t="s">
        <v>481</v>
      </c>
      <c r="B551" s="444" t="s">
        <v>4766</v>
      </c>
      <c r="C551" s="444"/>
      <c r="D551" s="444"/>
      <c r="E551" s="444"/>
      <c r="F551" s="444"/>
      <c r="G551" s="22"/>
      <c r="I551" s="78"/>
    </row>
    <row r="552" spans="1:9" s="20" customFormat="1" x14ac:dyDescent="0.25">
      <c r="A552" s="13" t="s">
        <v>482</v>
      </c>
      <c r="B552" s="13" t="s">
        <v>485</v>
      </c>
      <c r="C552" s="14" t="s">
        <v>16</v>
      </c>
      <c r="D552" s="15">
        <v>3</v>
      </c>
      <c r="E552" s="15">
        <f t="shared" ref="E552:E575" si="284">H552-H552*$H$11</f>
        <v>724</v>
      </c>
      <c r="F552" s="15">
        <f t="shared" ref="F552" si="285">ROUND(E552*(1+$H$9),2)</f>
        <v>916.44</v>
      </c>
      <c r="G552" s="15">
        <f t="shared" ref="G552" si="286">ROUND(F552*D552,2)</f>
        <v>2749.32</v>
      </c>
      <c r="H552" s="106">
        <v>724</v>
      </c>
      <c r="I552" s="78">
        <f t="shared" si="270"/>
        <v>0</v>
      </c>
    </row>
    <row r="553" spans="1:9" x14ac:dyDescent="0.25">
      <c r="A553" s="13" t="s">
        <v>483</v>
      </c>
      <c r="B553" s="13" t="s">
        <v>488</v>
      </c>
      <c r="C553" s="14" t="s">
        <v>16</v>
      </c>
      <c r="D553" s="15">
        <v>2</v>
      </c>
      <c r="E553" s="15">
        <f t="shared" si="284"/>
        <v>27.82</v>
      </c>
      <c r="F553" s="15">
        <f t="shared" ref="F553:F555" si="287">ROUND(E553*(1+$H$9),2)</f>
        <v>35.21</v>
      </c>
      <c r="G553" s="15">
        <f t="shared" ref="G553:G555" si="288">ROUND(F553*D553,2)</f>
        <v>70.42</v>
      </c>
      <c r="H553" s="105">
        <v>27.82</v>
      </c>
      <c r="I553" s="78">
        <f t="shared" si="270"/>
        <v>0</v>
      </c>
    </row>
    <row r="554" spans="1:9" ht="30" x14ac:dyDescent="0.25">
      <c r="A554" s="13" t="s">
        <v>484</v>
      </c>
      <c r="B554" s="13" t="s">
        <v>1287</v>
      </c>
      <c r="C554" s="14" t="s">
        <v>16</v>
      </c>
      <c r="D554" s="15">
        <v>1</v>
      </c>
      <c r="E554" s="15">
        <f t="shared" si="284"/>
        <v>427.37</v>
      </c>
      <c r="F554" s="15">
        <f t="shared" si="287"/>
        <v>540.96</v>
      </c>
      <c r="G554" s="15">
        <f t="shared" si="288"/>
        <v>540.96</v>
      </c>
      <c r="H554" s="105">
        <v>427.37</v>
      </c>
      <c r="I554" s="78">
        <f t="shared" si="270"/>
        <v>0</v>
      </c>
    </row>
    <row r="555" spans="1:9" ht="30" x14ac:dyDescent="0.25">
      <c r="A555" s="13" t="s">
        <v>486</v>
      </c>
      <c r="B555" s="13" t="s">
        <v>1288</v>
      </c>
      <c r="C555" s="14" t="s">
        <v>16</v>
      </c>
      <c r="D555" s="15">
        <v>1</v>
      </c>
      <c r="E555" s="15">
        <f t="shared" si="284"/>
        <v>427.37</v>
      </c>
      <c r="F555" s="15">
        <f t="shared" si="287"/>
        <v>540.96</v>
      </c>
      <c r="G555" s="15">
        <f t="shared" si="288"/>
        <v>540.96</v>
      </c>
      <c r="H555" s="105">
        <v>427.37</v>
      </c>
      <c r="I555" s="78">
        <f t="shared" si="270"/>
        <v>0</v>
      </c>
    </row>
    <row r="556" spans="1:9" ht="30" x14ac:dyDescent="0.25">
      <c r="A556" s="13" t="s">
        <v>487</v>
      </c>
      <c r="B556" s="13" t="s">
        <v>491</v>
      </c>
      <c r="C556" s="14" t="s">
        <v>16</v>
      </c>
      <c r="D556" s="15">
        <v>2</v>
      </c>
      <c r="E556" s="15">
        <f t="shared" si="284"/>
        <v>19.2</v>
      </c>
      <c r="F556" s="15">
        <f t="shared" ref="F556:F558" si="289">ROUND(E556*(1+$H$9),2)</f>
        <v>24.3</v>
      </c>
      <c r="G556" s="15">
        <f t="shared" ref="G556:G558" si="290">ROUND(F556*D556,2)</f>
        <v>48.6</v>
      </c>
      <c r="H556" s="105">
        <v>19.2</v>
      </c>
      <c r="I556" s="78">
        <f t="shared" si="270"/>
        <v>0</v>
      </c>
    </row>
    <row r="557" spans="1:9" ht="30" x14ac:dyDescent="0.25">
      <c r="A557" s="13" t="s">
        <v>489</v>
      </c>
      <c r="B557" s="13" t="s">
        <v>492</v>
      </c>
      <c r="C557" s="14" t="s">
        <v>16</v>
      </c>
      <c r="D557" s="15">
        <v>2</v>
      </c>
      <c r="E557" s="15">
        <f t="shared" si="284"/>
        <v>19.2</v>
      </c>
      <c r="F557" s="15">
        <f t="shared" si="289"/>
        <v>24.3</v>
      </c>
      <c r="G557" s="15">
        <f t="shared" si="290"/>
        <v>48.6</v>
      </c>
      <c r="H557" s="105">
        <v>19.2</v>
      </c>
      <c r="I557" s="78">
        <f t="shared" si="270"/>
        <v>0</v>
      </c>
    </row>
    <row r="558" spans="1:9" ht="30" x14ac:dyDescent="0.25">
      <c r="A558" s="13" t="s">
        <v>490</v>
      </c>
      <c r="B558" s="13" t="s">
        <v>493</v>
      </c>
      <c r="C558" s="14" t="s">
        <v>16</v>
      </c>
      <c r="D558" s="15">
        <v>4</v>
      </c>
      <c r="E558" s="15">
        <f t="shared" si="284"/>
        <v>17.149999999999999</v>
      </c>
      <c r="F558" s="15">
        <f t="shared" si="289"/>
        <v>21.71</v>
      </c>
      <c r="G558" s="15">
        <f t="shared" si="290"/>
        <v>86.84</v>
      </c>
      <c r="H558" s="105">
        <v>17.149999999999999</v>
      </c>
      <c r="I558" s="78">
        <f t="shared" si="270"/>
        <v>0</v>
      </c>
    </row>
    <row r="559" spans="1:9" ht="30" x14ac:dyDescent="0.25">
      <c r="A559" s="13" t="s">
        <v>2950</v>
      </c>
      <c r="B559" s="13" t="s">
        <v>3104</v>
      </c>
      <c r="C559" s="14" t="s">
        <v>16</v>
      </c>
      <c r="D559" s="15">
        <v>2</v>
      </c>
      <c r="E559" s="15">
        <f t="shared" si="284"/>
        <v>1142.45</v>
      </c>
      <c r="F559" s="15">
        <f t="shared" ref="F559" si="291">ROUND(E559*(1+$H$9),2)</f>
        <v>1446.11</v>
      </c>
      <c r="G559" s="15">
        <f t="shared" ref="G559" si="292">ROUND(F559*D559,2)</f>
        <v>2892.22</v>
      </c>
      <c r="H559" s="105">
        <v>1142.45</v>
      </c>
      <c r="I559" s="78">
        <f t="shared" si="270"/>
        <v>0</v>
      </c>
    </row>
    <row r="560" spans="1:9" x14ac:dyDescent="0.25">
      <c r="A560" s="21" t="s">
        <v>494</v>
      </c>
      <c r="B560" s="444" t="s">
        <v>4767</v>
      </c>
      <c r="C560" s="444"/>
      <c r="D560" s="444"/>
      <c r="E560" s="444"/>
      <c r="F560" s="444"/>
      <c r="G560" s="22"/>
      <c r="I560" s="78"/>
    </row>
    <row r="561" spans="1:9" ht="60" x14ac:dyDescent="0.25">
      <c r="A561" s="13" t="s">
        <v>495</v>
      </c>
      <c r="B561" s="13" t="s">
        <v>1490</v>
      </c>
      <c r="C561" s="14" t="s">
        <v>69</v>
      </c>
      <c r="D561" s="15">
        <v>25</v>
      </c>
      <c r="E561" s="15">
        <f t="shared" si="284"/>
        <v>9.49</v>
      </c>
      <c r="F561" s="15">
        <f t="shared" ref="F561:F566" si="293">ROUND(E561*(1+$H$9),2)</f>
        <v>12.01</v>
      </c>
      <c r="G561" s="15">
        <f t="shared" ref="G561:G566" si="294">ROUND(F561*D561,2)</f>
        <v>300.25</v>
      </c>
      <c r="H561" s="101" t="s">
        <v>1993</v>
      </c>
      <c r="I561" s="78">
        <f t="shared" si="270"/>
        <v>0</v>
      </c>
    </row>
    <row r="562" spans="1:9" ht="60" x14ac:dyDescent="0.25">
      <c r="A562" s="13" t="s">
        <v>496</v>
      </c>
      <c r="B562" s="13" t="s">
        <v>1491</v>
      </c>
      <c r="C562" s="14" t="s">
        <v>16</v>
      </c>
      <c r="D562" s="15">
        <v>1</v>
      </c>
      <c r="E562" s="15">
        <f t="shared" si="284"/>
        <v>8.75</v>
      </c>
      <c r="F562" s="15">
        <f t="shared" si="293"/>
        <v>11.08</v>
      </c>
      <c r="G562" s="15">
        <f t="shared" si="294"/>
        <v>11.08</v>
      </c>
      <c r="H562" s="101" t="s">
        <v>2912</v>
      </c>
      <c r="I562" s="78">
        <f t="shared" si="270"/>
        <v>0</v>
      </c>
    </row>
    <row r="563" spans="1:9" ht="60" x14ac:dyDescent="0.25">
      <c r="A563" s="13" t="s">
        <v>497</v>
      </c>
      <c r="B563" s="13" t="s">
        <v>1492</v>
      </c>
      <c r="C563" s="14" t="s">
        <v>16</v>
      </c>
      <c r="D563" s="15">
        <v>11</v>
      </c>
      <c r="E563" s="15">
        <f t="shared" si="284"/>
        <v>5.18</v>
      </c>
      <c r="F563" s="15">
        <f t="shared" si="293"/>
        <v>6.56</v>
      </c>
      <c r="G563" s="15">
        <f t="shared" si="294"/>
        <v>72.16</v>
      </c>
      <c r="H563" s="101" t="s">
        <v>1720</v>
      </c>
      <c r="I563" s="78">
        <f t="shared" si="270"/>
        <v>0</v>
      </c>
    </row>
    <row r="564" spans="1:9" ht="60" x14ac:dyDescent="0.25">
      <c r="A564" s="13" t="s">
        <v>498</v>
      </c>
      <c r="B564" s="13" t="s">
        <v>1493</v>
      </c>
      <c r="C564" s="14" t="s">
        <v>69</v>
      </c>
      <c r="D564" s="15">
        <v>32</v>
      </c>
      <c r="E564" s="15">
        <f t="shared" si="284"/>
        <v>10.27</v>
      </c>
      <c r="F564" s="15">
        <f t="shared" si="293"/>
        <v>13</v>
      </c>
      <c r="G564" s="15">
        <f t="shared" si="294"/>
        <v>416</v>
      </c>
      <c r="H564" s="101" t="s">
        <v>2920</v>
      </c>
      <c r="I564" s="78">
        <f t="shared" si="270"/>
        <v>0</v>
      </c>
    </row>
    <row r="565" spans="1:9" ht="60" x14ac:dyDescent="0.25">
      <c r="A565" s="13" t="s">
        <v>499</v>
      </c>
      <c r="B565" s="13" t="s">
        <v>1494</v>
      </c>
      <c r="C565" s="14" t="s">
        <v>16</v>
      </c>
      <c r="D565" s="15">
        <v>2</v>
      </c>
      <c r="E565" s="15">
        <f t="shared" si="284"/>
        <v>11.68</v>
      </c>
      <c r="F565" s="15">
        <f t="shared" si="293"/>
        <v>14.78</v>
      </c>
      <c r="G565" s="15">
        <f t="shared" si="294"/>
        <v>29.56</v>
      </c>
      <c r="H565" s="101" t="s">
        <v>1610</v>
      </c>
      <c r="I565" s="78">
        <f t="shared" si="270"/>
        <v>0</v>
      </c>
    </row>
    <row r="566" spans="1:9" ht="60" x14ac:dyDescent="0.25">
      <c r="A566" s="13" t="s">
        <v>500</v>
      </c>
      <c r="B566" s="13" t="s">
        <v>1495</v>
      </c>
      <c r="C566" s="14" t="s">
        <v>16</v>
      </c>
      <c r="D566" s="15">
        <v>15</v>
      </c>
      <c r="E566" s="15">
        <f t="shared" si="284"/>
        <v>7.11</v>
      </c>
      <c r="F566" s="15">
        <f t="shared" si="293"/>
        <v>9</v>
      </c>
      <c r="G566" s="15">
        <f t="shared" si="294"/>
        <v>135</v>
      </c>
      <c r="H566" s="101" t="s">
        <v>1713</v>
      </c>
      <c r="I566" s="78">
        <f t="shared" si="270"/>
        <v>0</v>
      </c>
    </row>
    <row r="567" spans="1:9" s="20" customFormat="1" ht="30" x14ac:dyDescent="0.25">
      <c r="A567" s="13" t="s">
        <v>501</v>
      </c>
      <c r="B567" s="13" t="s">
        <v>1289</v>
      </c>
      <c r="C567" s="14" t="s">
        <v>69</v>
      </c>
      <c r="D567" s="15">
        <v>7</v>
      </c>
      <c r="E567" s="15">
        <f t="shared" si="284"/>
        <v>22.02</v>
      </c>
      <c r="F567" s="15">
        <f t="shared" ref="F567" si="295">ROUND(E567*(1+$H$9),2)</f>
        <v>27.87</v>
      </c>
      <c r="G567" s="15">
        <f t="shared" ref="G567" si="296">ROUND(F567*D567,2)</f>
        <v>195.09</v>
      </c>
      <c r="H567" s="106">
        <v>22.02</v>
      </c>
      <c r="I567" s="78">
        <f t="shared" si="270"/>
        <v>0</v>
      </c>
    </row>
    <row r="568" spans="1:9" s="20" customFormat="1" x14ac:dyDescent="0.25">
      <c r="A568" s="21" t="s">
        <v>502</v>
      </c>
      <c r="B568" s="444" t="s">
        <v>4758</v>
      </c>
      <c r="C568" s="444"/>
      <c r="D568" s="444"/>
      <c r="E568" s="444"/>
      <c r="F568" s="444"/>
      <c r="G568" s="22"/>
      <c r="H568" s="104"/>
      <c r="I568" s="78">
        <f t="shared" si="270"/>
        <v>0</v>
      </c>
    </row>
    <row r="569" spans="1:9" x14ac:dyDescent="0.25">
      <c r="A569" s="13" t="s">
        <v>503</v>
      </c>
      <c r="B569" s="13" t="s">
        <v>504</v>
      </c>
      <c r="C569" s="14" t="s">
        <v>69</v>
      </c>
      <c r="D569" s="15">
        <v>82</v>
      </c>
      <c r="E569" s="15">
        <f t="shared" si="284"/>
        <v>5.87</v>
      </c>
      <c r="F569" s="15">
        <f t="shared" ref="F569" si="297">ROUND(E569*(1+$H$9),2)</f>
        <v>7.43</v>
      </c>
      <c r="G569" s="15">
        <f t="shared" ref="G569" si="298">ROUND(F569*D569,2)</f>
        <v>609.26</v>
      </c>
      <c r="H569" s="105">
        <v>5.87</v>
      </c>
      <c r="I569" s="78">
        <f t="shared" si="270"/>
        <v>0</v>
      </c>
    </row>
    <row r="570" spans="1:9" s="20" customFormat="1" ht="36.75" customHeight="1" x14ac:dyDescent="0.25">
      <c r="A570" s="13" t="s">
        <v>505</v>
      </c>
      <c r="B570" s="23" t="s">
        <v>2509</v>
      </c>
      <c r="C570" s="14" t="s">
        <v>69</v>
      </c>
      <c r="D570" s="15">
        <v>110</v>
      </c>
      <c r="E570" s="15">
        <f t="shared" si="284"/>
        <v>19.63</v>
      </c>
      <c r="F570" s="15">
        <f t="shared" ref="F570:F571" si="299">ROUND(E570*(1+$H$9),2)</f>
        <v>24.85</v>
      </c>
      <c r="G570" s="15">
        <f t="shared" ref="G570:G571" si="300">ROUND(F570*D570,2)</f>
        <v>2733.5</v>
      </c>
      <c r="H570" s="108">
        <v>19.63</v>
      </c>
      <c r="I570" s="78">
        <f t="shared" si="270"/>
        <v>0</v>
      </c>
    </row>
    <row r="571" spans="1:9" s="20" customFormat="1" ht="30" x14ac:dyDescent="0.25">
      <c r="A571" s="13" t="s">
        <v>506</v>
      </c>
      <c r="B571" s="23" t="s">
        <v>2511</v>
      </c>
      <c r="C571" s="14" t="s">
        <v>69</v>
      </c>
      <c r="D571" s="15">
        <v>110</v>
      </c>
      <c r="E571" s="15">
        <f t="shared" si="284"/>
        <v>10.19</v>
      </c>
      <c r="F571" s="15">
        <f t="shared" si="299"/>
        <v>12.9</v>
      </c>
      <c r="G571" s="15">
        <f t="shared" si="300"/>
        <v>1419</v>
      </c>
      <c r="H571" s="108">
        <v>10.19</v>
      </c>
      <c r="I571" s="78">
        <f t="shared" si="270"/>
        <v>0</v>
      </c>
    </row>
    <row r="572" spans="1:9" s="20" customFormat="1" x14ac:dyDescent="0.25">
      <c r="A572" s="21" t="s">
        <v>507</v>
      </c>
      <c r="B572" s="444" t="s">
        <v>4759</v>
      </c>
      <c r="C572" s="444"/>
      <c r="D572" s="444"/>
      <c r="E572" s="444"/>
      <c r="F572" s="444"/>
      <c r="G572" s="22"/>
      <c r="H572" s="104"/>
      <c r="I572" s="78"/>
    </row>
    <row r="573" spans="1:9" s="20" customFormat="1" ht="45" x14ac:dyDescent="0.25">
      <c r="A573" s="13" t="s">
        <v>508</v>
      </c>
      <c r="B573" s="13" t="s">
        <v>1503</v>
      </c>
      <c r="C573" s="14" t="s">
        <v>16</v>
      </c>
      <c r="D573" s="15">
        <v>2</v>
      </c>
      <c r="E573" s="15">
        <f t="shared" si="284"/>
        <v>21.57</v>
      </c>
      <c r="F573" s="15">
        <f t="shared" ref="F573" si="301">ROUND(E573*(1+$H$9),2)</f>
        <v>27.3</v>
      </c>
      <c r="G573" s="15">
        <f t="shared" ref="G573" si="302">ROUND(F573*D573,2)</f>
        <v>54.6</v>
      </c>
      <c r="H573" s="108" t="s">
        <v>2898</v>
      </c>
      <c r="I573" s="78">
        <f t="shared" si="270"/>
        <v>0</v>
      </c>
    </row>
    <row r="574" spans="1:9" s="20" customFormat="1" ht="30" x14ac:dyDescent="0.25">
      <c r="A574" s="13" t="s">
        <v>509</v>
      </c>
      <c r="B574" s="13" t="s">
        <v>510</v>
      </c>
      <c r="C574" s="14" t="s">
        <v>16</v>
      </c>
      <c r="D574" s="15">
        <v>4</v>
      </c>
      <c r="E574" s="15">
        <f t="shared" si="284"/>
        <v>262.42</v>
      </c>
      <c r="F574" s="15">
        <f t="shared" ref="F574" si="303">ROUND(E574*(1+$H$9),2)</f>
        <v>332.17</v>
      </c>
      <c r="G574" s="15">
        <f t="shared" ref="G574" si="304">ROUND(F574*D574,2)</f>
        <v>1328.68</v>
      </c>
      <c r="H574" s="108">
        <v>262.42</v>
      </c>
      <c r="I574" s="78">
        <f t="shared" si="270"/>
        <v>0</v>
      </c>
    </row>
    <row r="575" spans="1:9" s="20" customFormat="1" ht="60" x14ac:dyDescent="0.25">
      <c r="A575" s="13" t="s">
        <v>511</v>
      </c>
      <c r="B575" s="13" t="s">
        <v>1502</v>
      </c>
      <c r="C575" s="14" t="s">
        <v>16</v>
      </c>
      <c r="D575" s="15">
        <v>4</v>
      </c>
      <c r="E575" s="15">
        <f t="shared" si="284"/>
        <v>26.52</v>
      </c>
      <c r="F575" s="15">
        <f t="shared" ref="F575" si="305">ROUND(E575*(1+$H$9),2)</f>
        <v>33.57</v>
      </c>
      <c r="G575" s="15">
        <f t="shared" ref="G575" si="306">ROUND(F575*D575,2)</f>
        <v>134.28</v>
      </c>
      <c r="H575" s="108" t="s">
        <v>3165</v>
      </c>
      <c r="I575" s="78">
        <f t="shared" si="270"/>
        <v>0</v>
      </c>
    </row>
    <row r="576" spans="1:9" ht="21" customHeight="1" x14ac:dyDescent="0.25">
      <c r="A576" s="13"/>
      <c r="B576" s="13"/>
      <c r="C576" s="14"/>
      <c r="D576" s="15"/>
      <c r="E576" s="15"/>
      <c r="F576" s="15"/>
      <c r="G576" s="15"/>
      <c r="I576" s="78"/>
    </row>
    <row r="577" spans="1:9" x14ac:dyDescent="0.25">
      <c r="A577" s="21" t="s">
        <v>512</v>
      </c>
      <c r="B577" s="444" t="s">
        <v>4768</v>
      </c>
      <c r="C577" s="444"/>
      <c r="D577" s="444"/>
      <c r="E577" s="444"/>
      <c r="F577" s="444"/>
      <c r="G577" s="22">
        <f>SUM(G579:G612)</f>
        <v>91315.44</v>
      </c>
      <c r="I577" s="78"/>
    </row>
    <row r="578" spans="1:9" x14ac:dyDescent="0.25">
      <c r="A578" s="21" t="s">
        <v>513</v>
      </c>
      <c r="B578" s="444" t="s">
        <v>4769</v>
      </c>
      <c r="C578" s="444"/>
      <c r="D578" s="444"/>
      <c r="E578" s="444"/>
      <c r="F578" s="444"/>
      <c r="G578" s="22"/>
      <c r="I578" s="78"/>
    </row>
    <row r="579" spans="1:9" x14ac:dyDescent="0.25">
      <c r="A579" s="13" t="s">
        <v>514</v>
      </c>
      <c r="B579" s="23" t="s">
        <v>2675</v>
      </c>
      <c r="C579" s="14" t="s">
        <v>16</v>
      </c>
      <c r="D579" s="15">
        <f>11+24</f>
        <v>35</v>
      </c>
      <c r="E579" s="15">
        <f t="shared" ref="E579:E612" si="307">H579-H579*$H$11</f>
        <v>670.28</v>
      </c>
      <c r="F579" s="15">
        <f t="shared" ref="F579:F583" si="308">ROUND(E579*(1+$H$9),2)</f>
        <v>848.44</v>
      </c>
      <c r="G579" s="15">
        <f t="shared" ref="G579:G583" si="309">ROUND(F579*D579,2)</f>
        <v>29695.4</v>
      </c>
      <c r="H579" s="105">
        <v>670.28</v>
      </c>
      <c r="I579" s="78">
        <f t="shared" si="270"/>
        <v>0</v>
      </c>
    </row>
    <row r="580" spans="1:9" ht="30" x14ac:dyDescent="0.25">
      <c r="A580" s="13" t="s">
        <v>515</v>
      </c>
      <c r="B580" s="23" t="s">
        <v>2296</v>
      </c>
      <c r="C580" s="14" t="s">
        <v>16</v>
      </c>
      <c r="D580" s="15">
        <v>3</v>
      </c>
      <c r="E580" s="15">
        <f t="shared" si="307"/>
        <v>3109.53</v>
      </c>
      <c r="F580" s="15">
        <f t="shared" si="308"/>
        <v>3936.04</v>
      </c>
      <c r="G580" s="15">
        <f t="shared" si="309"/>
        <v>11808.12</v>
      </c>
      <c r="H580" s="105">
        <v>3109.53</v>
      </c>
      <c r="I580" s="78">
        <f t="shared" si="270"/>
        <v>0</v>
      </c>
    </row>
    <row r="581" spans="1:9" x14ac:dyDescent="0.25">
      <c r="A581" s="13" t="s">
        <v>516</v>
      </c>
      <c r="B581" s="23" t="s">
        <v>2673</v>
      </c>
      <c r="C581" s="14" t="s">
        <v>16</v>
      </c>
      <c r="D581" s="15">
        <v>1</v>
      </c>
      <c r="E581" s="15">
        <f t="shared" si="307"/>
        <v>617.53</v>
      </c>
      <c r="F581" s="15">
        <f t="shared" si="308"/>
        <v>781.67</v>
      </c>
      <c r="G581" s="15">
        <f t="shared" si="309"/>
        <v>781.67</v>
      </c>
      <c r="H581" s="105">
        <v>617.53</v>
      </c>
      <c r="I581" s="78">
        <f t="shared" si="270"/>
        <v>0</v>
      </c>
    </row>
    <row r="582" spans="1:9" ht="30" x14ac:dyDescent="0.25">
      <c r="A582" s="13" t="s">
        <v>517</v>
      </c>
      <c r="B582" s="23" t="s">
        <v>519</v>
      </c>
      <c r="C582" s="14" t="s">
        <v>16</v>
      </c>
      <c r="D582" s="15">
        <v>11</v>
      </c>
      <c r="E582" s="15">
        <f t="shared" si="307"/>
        <v>118.61</v>
      </c>
      <c r="F582" s="15">
        <f t="shared" si="308"/>
        <v>150.13999999999999</v>
      </c>
      <c r="G582" s="15">
        <f t="shared" si="309"/>
        <v>1651.54</v>
      </c>
      <c r="H582" s="105">
        <v>118.61</v>
      </c>
      <c r="I582" s="78">
        <f t="shared" si="270"/>
        <v>0</v>
      </c>
    </row>
    <row r="583" spans="1:9" s="20" customFormat="1" ht="30" x14ac:dyDescent="0.25">
      <c r="A583" s="13" t="s">
        <v>518</v>
      </c>
      <c r="B583" s="23" t="s">
        <v>520</v>
      </c>
      <c r="C583" s="14" t="s">
        <v>16</v>
      </c>
      <c r="D583" s="15">
        <v>1</v>
      </c>
      <c r="E583" s="15">
        <f t="shared" si="307"/>
        <v>2701.01</v>
      </c>
      <c r="F583" s="15">
        <f t="shared" si="308"/>
        <v>3418.94</v>
      </c>
      <c r="G583" s="15">
        <f t="shared" si="309"/>
        <v>3418.94</v>
      </c>
      <c r="H583" s="106">
        <v>2701.01</v>
      </c>
      <c r="I583" s="78">
        <f t="shared" si="270"/>
        <v>0</v>
      </c>
    </row>
    <row r="584" spans="1:9" s="20" customFormat="1" x14ac:dyDescent="0.25">
      <c r="A584" s="21" t="s">
        <v>521</v>
      </c>
      <c r="B584" s="444" t="s">
        <v>4761</v>
      </c>
      <c r="C584" s="444"/>
      <c r="D584" s="444"/>
      <c r="E584" s="444"/>
      <c r="F584" s="444"/>
      <c r="G584" s="22"/>
      <c r="H584" s="104"/>
      <c r="I584" s="78"/>
    </row>
    <row r="585" spans="1:9" s="20" customFormat="1" ht="30" x14ac:dyDescent="0.25">
      <c r="A585" s="13" t="s">
        <v>522</v>
      </c>
      <c r="B585" s="27" t="s">
        <v>2662</v>
      </c>
      <c r="C585" s="14" t="s">
        <v>16</v>
      </c>
      <c r="D585" s="15">
        <v>2</v>
      </c>
      <c r="E585" s="15">
        <f t="shared" si="307"/>
        <v>21.15</v>
      </c>
      <c r="F585" s="15">
        <f t="shared" ref="F585" si="310">ROUND(E585*(1+$H$9),2)</f>
        <v>26.77</v>
      </c>
      <c r="G585" s="15">
        <f t="shared" ref="G585" si="311">ROUND(F585*D585,2)</f>
        <v>53.54</v>
      </c>
      <c r="H585" s="104">
        <v>21.15</v>
      </c>
      <c r="I585" s="78">
        <f t="shared" si="270"/>
        <v>0</v>
      </c>
    </row>
    <row r="586" spans="1:9" s="20" customFormat="1" ht="45" x14ac:dyDescent="0.25">
      <c r="A586" s="13" t="s">
        <v>523</v>
      </c>
      <c r="B586" s="27" t="s">
        <v>2666</v>
      </c>
      <c r="C586" s="14" t="s">
        <v>16</v>
      </c>
      <c r="D586" s="15">
        <v>2</v>
      </c>
      <c r="E586" s="15">
        <f t="shared" si="307"/>
        <v>22.66</v>
      </c>
      <c r="F586" s="15">
        <f t="shared" ref="F586" si="312">ROUND(E586*(1+$H$9),2)</f>
        <v>28.68</v>
      </c>
      <c r="G586" s="15">
        <f t="shared" ref="G586" si="313">ROUND(F586*D586,2)</f>
        <v>57.36</v>
      </c>
      <c r="H586" s="104">
        <v>22.66</v>
      </c>
      <c r="I586" s="78">
        <f t="shared" si="270"/>
        <v>0</v>
      </c>
    </row>
    <row r="587" spans="1:9" s="20" customFormat="1" ht="45" x14ac:dyDescent="0.25">
      <c r="A587" s="13" t="s">
        <v>524</v>
      </c>
      <c r="B587" s="27" t="s">
        <v>2672</v>
      </c>
      <c r="C587" s="14" t="s">
        <v>16</v>
      </c>
      <c r="D587" s="15">
        <v>2</v>
      </c>
      <c r="E587" s="15">
        <f t="shared" si="307"/>
        <v>773.56</v>
      </c>
      <c r="F587" s="15">
        <f t="shared" ref="F587" si="314">ROUND(E587*(1+$H$9),2)</f>
        <v>979.17</v>
      </c>
      <c r="G587" s="15">
        <f t="shared" ref="G587" si="315">ROUND(F587*D587,2)</f>
        <v>1958.34</v>
      </c>
      <c r="H587" s="104">
        <v>773.56</v>
      </c>
      <c r="I587" s="78">
        <f t="shared" si="270"/>
        <v>0</v>
      </c>
    </row>
    <row r="588" spans="1:9" s="20" customFormat="1" ht="60" x14ac:dyDescent="0.25">
      <c r="A588" s="13" t="s">
        <v>525</v>
      </c>
      <c r="B588" s="24" t="s">
        <v>2458</v>
      </c>
      <c r="C588" s="14" t="s">
        <v>16</v>
      </c>
      <c r="D588" s="15">
        <v>3</v>
      </c>
      <c r="E588" s="15">
        <f t="shared" si="307"/>
        <v>3813.2100000000005</v>
      </c>
      <c r="F588" s="15">
        <f t="shared" ref="F588" si="316">ROUND(E588*(1+$H$9),2)</f>
        <v>4826.76</v>
      </c>
      <c r="G588" s="15">
        <f t="shared" ref="G588" si="317">ROUND(F588*D588,2)</f>
        <v>14480.28</v>
      </c>
      <c r="H588" s="104">
        <v>3813.2100000000005</v>
      </c>
      <c r="I588" s="78">
        <f t="shared" si="270"/>
        <v>0</v>
      </c>
    </row>
    <row r="589" spans="1:9" s="20" customFormat="1" ht="30" x14ac:dyDescent="0.25">
      <c r="A589" s="28" t="s">
        <v>526</v>
      </c>
      <c r="B589" s="25" t="s">
        <v>528</v>
      </c>
      <c r="C589" s="29" t="s">
        <v>16</v>
      </c>
      <c r="D589" s="15">
        <v>38</v>
      </c>
      <c r="E589" s="15">
        <f t="shared" si="307"/>
        <v>8.41</v>
      </c>
      <c r="F589" s="15">
        <f t="shared" ref="F589" si="318">ROUND(E589*(1+$H$9),2)</f>
        <v>10.65</v>
      </c>
      <c r="G589" s="15">
        <f t="shared" ref="G589" si="319">ROUND(F589*D589,2)</f>
        <v>404.7</v>
      </c>
      <c r="H589" s="104">
        <v>8.41</v>
      </c>
      <c r="I589" s="78">
        <f t="shared" si="270"/>
        <v>0</v>
      </c>
    </row>
    <row r="590" spans="1:9" s="20" customFormat="1" x14ac:dyDescent="0.25">
      <c r="A590" s="28" t="s">
        <v>527</v>
      </c>
      <c r="B590" s="25" t="s">
        <v>2467</v>
      </c>
      <c r="C590" s="29" t="s">
        <v>16</v>
      </c>
      <c r="D590" s="15">
        <v>2</v>
      </c>
      <c r="E590" s="15">
        <f t="shared" si="307"/>
        <v>2466.3000000000002</v>
      </c>
      <c r="F590" s="15">
        <f t="shared" ref="F590" si="320">ROUND(E590*(1+$H$9),2)</f>
        <v>3121.84</v>
      </c>
      <c r="G590" s="15">
        <f t="shared" ref="G590" si="321">ROUND(F590*D590,2)</f>
        <v>6243.68</v>
      </c>
      <c r="H590" s="104">
        <v>2466.3000000000002</v>
      </c>
      <c r="I590" s="78">
        <f t="shared" si="270"/>
        <v>0</v>
      </c>
    </row>
    <row r="591" spans="1:9" s="20" customFormat="1" ht="30" x14ac:dyDescent="0.25">
      <c r="A591" s="28" t="s">
        <v>529</v>
      </c>
      <c r="B591" s="30" t="s">
        <v>2393</v>
      </c>
      <c r="C591" s="29" t="s">
        <v>16</v>
      </c>
      <c r="D591" s="15">
        <v>2</v>
      </c>
      <c r="E591" s="15">
        <f t="shared" si="307"/>
        <v>451.32</v>
      </c>
      <c r="F591" s="15">
        <f t="shared" ref="F591" si="322">ROUND(E591*(1+$H$9),2)</f>
        <v>571.28</v>
      </c>
      <c r="G591" s="15">
        <f t="shared" ref="G591" si="323">ROUND(F591*D591,2)</f>
        <v>1142.56</v>
      </c>
      <c r="H591" s="104">
        <v>451.32</v>
      </c>
      <c r="I591" s="78">
        <f t="shared" si="270"/>
        <v>0</v>
      </c>
    </row>
    <row r="592" spans="1:9" x14ac:dyDescent="0.25">
      <c r="A592" s="21" t="s">
        <v>531</v>
      </c>
      <c r="B592" s="446" t="s">
        <v>4762</v>
      </c>
      <c r="C592" s="444"/>
      <c r="D592" s="444"/>
      <c r="E592" s="444"/>
      <c r="F592" s="444"/>
      <c r="G592" s="22"/>
      <c r="I592" s="78"/>
    </row>
    <row r="593" spans="1:9" ht="60" x14ac:dyDescent="0.25">
      <c r="A593" s="13" t="s">
        <v>532</v>
      </c>
      <c r="B593" s="13" t="s">
        <v>1490</v>
      </c>
      <c r="C593" s="14" t="s">
        <v>69</v>
      </c>
      <c r="D593" s="15">
        <v>277</v>
      </c>
      <c r="E593" s="15">
        <f t="shared" si="307"/>
        <v>9.49</v>
      </c>
      <c r="F593" s="15">
        <f t="shared" ref="F593:F595" si="324">ROUND(E593*(1+$H$9),2)</f>
        <v>12.01</v>
      </c>
      <c r="G593" s="15">
        <f t="shared" ref="G593:G595" si="325">ROUND(F593*D593,2)</f>
        <v>3326.77</v>
      </c>
      <c r="H593" s="101" t="s">
        <v>1993</v>
      </c>
      <c r="I593" s="78">
        <f t="shared" si="270"/>
        <v>0</v>
      </c>
    </row>
    <row r="594" spans="1:9" ht="60" x14ac:dyDescent="0.25">
      <c r="A594" s="13" t="s">
        <v>533</v>
      </c>
      <c r="B594" s="13" t="s">
        <v>1491</v>
      </c>
      <c r="C594" s="14" t="s">
        <v>16</v>
      </c>
      <c r="D594" s="15">
        <v>13</v>
      </c>
      <c r="E594" s="15">
        <f t="shared" si="307"/>
        <v>8.75</v>
      </c>
      <c r="F594" s="15">
        <f t="shared" si="324"/>
        <v>11.08</v>
      </c>
      <c r="G594" s="15">
        <f t="shared" si="325"/>
        <v>144.04</v>
      </c>
      <c r="H594" s="101" t="s">
        <v>2912</v>
      </c>
      <c r="I594" s="78">
        <f t="shared" si="270"/>
        <v>0</v>
      </c>
    </row>
    <row r="595" spans="1:9" ht="60" x14ac:dyDescent="0.25">
      <c r="A595" s="13" t="s">
        <v>534</v>
      </c>
      <c r="B595" s="13" t="s">
        <v>1492</v>
      </c>
      <c r="C595" s="14" t="s">
        <v>16</v>
      </c>
      <c r="D595" s="15">
        <v>119</v>
      </c>
      <c r="E595" s="15">
        <f t="shared" si="307"/>
        <v>5.18</v>
      </c>
      <c r="F595" s="15">
        <f t="shared" si="324"/>
        <v>6.56</v>
      </c>
      <c r="G595" s="15">
        <f t="shared" si="325"/>
        <v>780.64</v>
      </c>
      <c r="H595" s="101" t="s">
        <v>1720</v>
      </c>
      <c r="I595" s="78">
        <f t="shared" ref="I595:I657" si="326">E595-H595</f>
        <v>0</v>
      </c>
    </row>
    <row r="596" spans="1:9" ht="60" x14ac:dyDescent="0.25">
      <c r="A596" s="13" t="s">
        <v>535</v>
      </c>
      <c r="B596" s="13" t="s">
        <v>1493</v>
      </c>
      <c r="C596" s="14" t="s">
        <v>69</v>
      </c>
      <c r="D596" s="15">
        <v>4</v>
      </c>
      <c r="E596" s="15">
        <f t="shared" si="307"/>
        <v>10.27</v>
      </c>
      <c r="F596" s="15">
        <f t="shared" ref="F596" si="327">ROUND(E596*(1+$H$9),2)</f>
        <v>13</v>
      </c>
      <c r="G596" s="15">
        <f t="shared" ref="G596" si="328">ROUND(F596*D596,2)</f>
        <v>52</v>
      </c>
      <c r="H596" s="101" t="s">
        <v>2920</v>
      </c>
      <c r="I596" s="78">
        <f t="shared" si="326"/>
        <v>0</v>
      </c>
    </row>
    <row r="597" spans="1:9" ht="60" x14ac:dyDescent="0.25">
      <c r="A597" s="13" t="s">
        <v>536</v>
      </c>
      <c r="B597" s="13" t="s">
        <v>1494</v>
      </c>
      <c r="C597" s="14" t="s">
        <v>16</v>
      </c>
      <c r="D597" s="15">
        <v>1</v>
      </c>
      <c r="E597" s="15">
        <f t="shared" si="307"/>
        <v>11.68</v>
      </c>
      <c r="F597" s="15">
        <f t="shared" ref="F597" si="329">ROUND(E597*(1+$H$9),2)</f>
        <v>14.78</v>
      </c>
      <c r="G597" s="15">
        <f t="shared" ref="G597" si="330">ROUND(F597*D597,2)</f>
        <v>14.78</v>
      </c>
      <c r="H597" s="101" t="s">
        <v>1610</v>
      </c>
      <c r="I597" s="78">
        <f t="shared" si="326"/>
        <v>0</v>
      </c>
    </row>
    <row r="598" spans="1:9" ht="60" x14ac:dyDescent="0.25">
      <c r="A598" s="13" t="s">
        <v>537</v>
      </c>
      <c r="B598" s="13" t="s">
        <v>1495</v>
      </c>
      <c r="C598" s="14" t="s">
        <v>16</v>
      </c>
      <c r="D598" s="15">
        <v>4</v>
      </c>
      <c r="E598" s="15">
        <f t="shared" si="307"/>
        <v>7.11</v>
      </c>
      <c r="F598" s="15">
        <f t="shared" ref="F598" si="331">ROUND(E598*(1+$H$9),2)</f>
        <v>9</v>
      </c>
      <c r="G598" s="15">
        <f t="shared" ref="G598" si="332">ROUND(F598*D598,2)</f>
        <v>36</v>
      </c>
      <c r="H598" s="101" t="s">
        <v>1713</v>
      </c>
      <c r="I598" s="78">
        <f t="shared" si="326"/>
        <v>0</v>
      </c>
    </row>
    <row r="599" spans="1:9" s="20" customFormat="1" ht="30" x14ac:dyDescent="0.25">
      <c r="A599" s="13" t="s">
        <v>538</v>
      </c>
      <c r="B599" s="13" t="s">
        <v>539</v>
      </c>
      <c r="C599" s="14" t="s">
        <v>16</v>
      </c>
      <c r="D599" s="15">
        <v>33</v>
      </c>
      <c r="E599" s="15">
        <f t="shared" si="307"/>
        <v>6.57</v>
      </c>
      <c r="F599" s="15">
        <f t="shared" ref="F599" si="333">ROUND(E599*(1+$H$9),2)</f>
        <v>8.32</v>
      </c>
      <c r="G599" s="15">
        <f t="shared" ref="G599" si="334">ROUND(F599*D599,2)</f>
        <v>274.56</v>
      </c>
      <c r="H599" s="106">
        <v>6.57</v>
      </c>
      <c r="I599" s="78">
        <f t="shared" si="326"/>
        <v>0</v>
      </c>
    </row>
    <row r="600" spans="1:9" ht="45" x14ac:dyDescent="0.25">
      <c r="A600" s="13" t="s">
        <v>540</v>
      </c>
      <c r="B600" s="23" t="s">
        <v>2746</v>
      </c>
      <c r="C600" s="18" t="s">
        <v>16</v>
      </c>
      <c r="D600" s="15">
        <v>34</v>
      </c>
      <c r="E600" s="15">
        <f t="shared" si="307"/>
        <v>81.33</v>
      </c>
      <c r="F600" s="15">
        <f t="shared" ref="F600:F602" si="335">ROUND(E600*(1+$H$9),2)</f>
        <v>102.95</v>
      </c>
      <c r="G600" s="15">
        <f t="shared" ref="G600:G602" si="336">ROUND(F600*D600,2)</f>
        <v>3500.3</v>
      </c>
      <c r="H600" s="105">
        <v>81.33</v>
      </c>
      <c r="I600" s="78">
        <f t="shared" si="326"/>
        <v>0</v>
      </c>
    </row>
    <row r="601" spans="1:9" s="20" customFormat="1" ht="45" x14ac:dyDescent="0.25">
      <c r="A601" s="13" t="s">
        <v>541</v>
      </c>
      <c r="B601" s="23" t="s">
        <v>1553</v>
      </c>
      <c r="C601" s="14" t="s">
        <v>16</v>
      </c>
      <c r="D601" s="15">
        <v>1</v>
      </c>
      <c r="E601" s="15">
        <f t="shared" si="307"/>
        <v>51.12</v>
      </c>
      <c r="F601" s="15">
        <f t="shared" si="335"/>
        <v>64.709999999999994</v>
      </c>
      <c r="G601" s="15">
        <f t="shared" si="336"/>
        <v>64.709999999999994</v>
      </c>
      <c r="H601" s="106">
        <v>51.12</v>
      </c>
      <c r="I601" s="78">
        <f t="shared" si="326"/>
        <v>0</v>
      </c>
    </row>
    <row r="602" spans="1:9" ht="30" x14ac:dyDescent="0.25">
      <c r="A602" s="13" t="s">
        <v>542</v>
      </c>
      <c r="B602" s="23" t="s">
        <v>2747</v>
      </c>
      <c r="C602" s="14" t="s">
        <v>16</v>
      </c>
      <c r="D602" s="15">
        <v>5</v>
      </c>
      <c r="E602" s="15">
        <f t="shared" si="307"/>
        <v>120.22</v>
      </c>
      <c r="F602" s="15">
        <f t="shared" si="335"/>
        <v>152.16999999999999</v>
      </c>
      <c r="G602" s="15">
        <f t="shared" si="336"/>
        <v>760.85</v>
      </c>
      <c r="H602" s="105">
        <v>120.22</v>
      </c>
      <c r="I602" s="78">
        <f t="shared" si="326"/>
        <v>0</v>
      </c>
    </row>
    <row r="603" spans="1:9" ht="30" x14ac:dyDescent="0.25">
      <c r="A603" s="13" t="s">
        <v>543</v>
      </c>
      <c r="B603" s="13" t="s">
        <v>1289</v>
      </c>
      <c r="C603" s="14" t="s">
        <v>69</v>
      </c>
      <c r="D603" s="15">
        <v>38</v>
      </c>
      <c r="E603" s="15">
        <f t="shared" si="307"/>
        <v>22.02</v>
      </c>
      <c r="F603" s="15">
        <f t="shared" ref="F603" si="337">ROUND(E603*(1+$H$9),2)</f>
        <v>27.87</v>
      </c>
      <c r="G603" s="15">
        <f t="shared" ref="G603" si="338">ROUND(F603*D603,2)</f>
        <v>1059.06</v>
      </c>
      <c r="H603" s="105">
        <v>22.02</v>
      </c>
      <c r="I603" s="78">
        <f t="shared" si="326"/>
        <v>0</v>
      </c>
    </row>
    <row r="604" spans="1:9" x14ac:dyDescent="0.25">
      <c r="A604" s="21" t="s">
        <v>544</v>
      </c>
      <c r="B604" s="444" t="s">
        <v>4758</v>
      </c>
      <c r="C604" s="444"/>
      <c r="D604" s="444"/>
      <c r="E604" s="444"/>
      <c r="F604" s="444"/>
      <c r="G604" s="22"/>
      <c r="I604" s="78">
        <f t="shared" si="326"/>
        <v>0</v>
      </c>
    </row>
    <row r="605" spans="1:9" ht="50.25" customHeight="1" x14ac:dyDescent="0.25">
      <c r="A605" s="13" t="s">
        <v>545</v>
      </c>
      <c r="B605" s="23" t="s">
        <v>2664</v>
      </c>
      <c r="C605" s="14" t="s">
        <v>69</v>
      </c>
      <c r="D605" s="15">
        <v>1881</v>
      </c>
      <c r="E605" s="15">
        <f t="shared" si="307"/>
        <v>3.57</v>
      </c>
      <c r="F605" s="15">
        <f t="shared" ref="F605" si="339">ROUND(E605*(1+$H$9),2)</f>
        <v>4.5199999999999996</v>
      </c>
      <c r="G605" s="15">
        <f t="shared" ref="G605" si="340">ROUND(F605*D605,2)</f>
        <v>8502.1200000000008</v>
      </c>
      <c r="H605" s="101" t="s">
        <v>1771</v>
      </c>
      <c r="I605" s="78">
        <f t="shared" si="326"/>
        <v>0</v>
      </c>
    </row>
    <row r="606" spans="1:9" x14ac:dyDescent="0.25">
      <c r="A606" s="21" t="s">
        <v>546</v>
      </c>
      <c r="B606" s="444" t="s">
        <v>4759</v>
      </c>
      <c r="C606" s="444"/>
      <c r="D606" s="444"/>
      <c r="E606" s="444"/>
      <c r="F606" s="444"/>
      <c r="G606" s="22"/>
      <c r="I606" s="78"/>
    </row>
    <row r="607" spans="1:9" ht="60" x14ac:dyDescent="0.25">
      <c r="A607" s="13" t="s">
        <v>547</v>
      </c>
      <c r="B607" s="13" t="s">
        <v>1504</v>
      </c>
      <c r="C607" s="14" t="s">
        <v>16</v>
      </c>
      <c r="D607" s="15">
        <v>9</v>
      </c>
      <c r="E607" s="15">
        <f t="shared" si="307"/>
        <v>29.51</v>
      </c>
      <c r="F607" s="15">
        <f t="shared" ref="F607" si="341">ROUND(E607*(1+$H$9),2)</f>
        <v>37.35</v>
      </c>
      <c r="G607" s="15">
        <f t="shared" ref="G607" si="342">ROUND(F607*D607,2)</f>
        <v>336.15</v>
      </c>
      <c r="H607" s="101" t="s">
        <v>3124</v>
      </c>
      <c r="I607" s="78">
        <f t="shared" si="326"/>
        <v>0</v>
      </c>
    </row>
    <row r="608" spans="1:9" ht="60" x14ac:dyDescent="0.25">
      <c r="A608" s="13" t="s">
        <v>548</v>
      </c>
      <c r="B608" s="13" t="s">
        <v>1501</v>
      </c>
      <c r="C608" s="14" t="s">
        <v>16</v>
      </c>
      <c r="D608" s="15">
        <v>4</v>
      </c>
      <c r="E608" s="15">
        <f t="shared" si="307"/>
        <v>25.56</v>
      </c>
      <c r="F608" s="15">
        <f t="shared" ref="F608" si="343">ROUND(E608*(1+$H$9),2)</f>
        <v>32.35</v>
      </c>
      <c r="G608" s="15">
        <f t="shared" ref="G608" si="344">ROUND(F608*D608,2)</f>
        <v>129.4</v>
      </c>
      <c r="H608" s="101" t="s">
        <v>3540</v>
      </c>
      <c r="I608" s="78">
        <f t="shared" si="326"/>
        <v>0</v>
      </c>
    </row>
    <row r="609" spans="1:9" ht="60" x14ac:dyDescent="0.25">
      <c r="A609" s="13" t="s">
        <v>549</v>
      </c>
      <c r="B609" s="13" t="s">
        <v>1505</v>
      </c>
      <c r="C609" s="14" t="s">
        <v>16</v>
      </c>
      <c r="D609" s="15">
        <v>1</v>
      </c>
      <c r="E609" s="15">
        <f t="shared" si="307"/>
        <v>23.96</v>
      </c>
      <c r="F609" s="15">
        <f t="shared" ref="F609" si="345">ROUND(E609*(1+$H$9),2)</f>
        <v>30.33</v>
      </c>
      <c r="G609" s="15">
        <f t="shared" ref="G609" si="346">ROUND(F609*D609,2)</f>
        <v>30.33</v>
      </c>
      <c r="H609" s="101" t="s">
        <v>3168</v>
      </c>
      <c r="I609" s="78">
        <f t="shared" si="326"/>
        <v>0</v>
      </c>
    </row>
    <row r="610" spans="1:9" ht="60" x14ac:dyDescent="0.25">
      <c r="A610" s="13" t="s">
        <v>550</v>
      </c>
      <c r="B610" s="13" t="s">
        <v>1502</v>
      </c>
      <c r="C610" s="14" t="s">
        <v>16</v>
      </c>
      <c r="D610" s="15">
        <v>1</v>
      </c>
      <c r="E610" s="15">
        <f t="shared" si="307"/>
        <v>26.52</v>
      </c>
      <c r="F610" s="15">
        <f t="shared" ref="F610" si="347">ROUND(E610*(1+$H$9),2)</f>
        <v>33.57</v>
      </c>
      <c r="G610" s="15">
        <f t="shared" ref="G610" si="348">ROUND(F610*D610,2)</f>
        <v>33.57</v>
      </c>
      <c r="H610" s="101" t="s">
        <v>3165</v>
      </c>
      <c r="I610" s="78">
        <f t="shared" si="326"/>
        <v>0</v>
      </c>
    </row>
    <row r="611" spans="1:9" s="20" customFormat="1" ht="30" x14ac:dyDescent="0.25">
      <c r="A611" s="13" t="s">
        <v>551</v>
      </c>
      <c r="B611" s="13" t="s">
        <v>473</v>
      </c>
      <c r="C611" s="14" t="s">
        <v>16</v>
      </c>
      <c r="D611" s="15">
        <v>3</v>
      </c>
      <c r="E611" s="15">
        <f t="shared" si="307"/>
        <v>69.31</v>
      </c>
      <c r="F611" s="15">
        <f t="shared" ref="F611" si="349">ROUND(E611*(1+$H$9),2)</f>
        <v>87.73</v>
      </c>
      <c r="G611" s="15">
        <f t="shared" ref="G611" si="350">ROUND(F611*D611,2)</f>
        <v>263.19</v>
      </c>
      <c r="H611" s="106">
        <v>69.31</v>
      </c>
      <c r="I611" s="78">
        <f t="shared" si="326"/>
        <v>0</v>
      </c>
    </row>
    <row r="612" spans="1:9" s="20" customFormat="1" ht="30" x14ac:dyDescent="0.25">
      <c r="A612" s="13" t="s">
        <v>552</v>
      </c>
      <c r="B612" s="13" t="s">
        <v>553</v>
      </c>
      <c r="C612" s="14" t="s">
        <v>16</v>
      </c>
      <c r="D612" s="15">
        <v>4</v>
      </c>
      <c r="E612" s="15">
        <f t="shared" si="307"/>
        <v>61.39</v>
      </c>
      <c r="F612" s="15">
        <f t="shared" ref="F612" si="351">ROUND(E612*(1+$H$9),2)</f>
        <v>77.709999999999994</v>
      </c>
      <c r="G612" s="15">
        <f t="shared" ref="G612" si="352">ROUND(F612*D612,2)</f>
        <v>310.83999999999997</v>
      </c>
      <c r="H612" s="106">
        <v>61.39</v>
      </c>
      <c r="I612" s="78">
        <f t="shared" si="326"/>
        <v>0</v>
      </c>
    </row>
    <row r="613" spans="1:9" ht="25.5" customHeight="1" x14ac:dyDescent="0.25">
      <c r="A613" s="13"/>
      <c r="B613" s="13"/>
      <c r="C613" s="14"/>
      <c r="D613" s="15"/>
      <c r="E613" s="15"/>
      <c r="F613" s="15"/>
      <c r="G613" s="15"/>
      <c r="I613" s="78"/>
    </row>
    <row r="614" spans="1:9" x14ac:dyDescent="0.25">
      <c r="A614" s="21" t="s">
        <v>554</v>
      </c>
      <c r="B614" s="444" t="s">
        <v>4770</v>
      </c>
      <c r="C614" s="444"/>
      <c r="D614" s="444"/>
      <c r="E614" s="444"/>
      <c r="F614" s="444"/>
      <c r="G614" s="22">
        <f>SUM(G615:G616)</f>
        <v>149857.76</v>
      </c>
      <c r="I614" s="78"/>
    </row>
    <row r="615" spans="1:9" ht="30" x14ac:dyDescent="0.25">
      <c r="A615" s="13" t="s">
        <v>555</v>
      </c>
      <c r="B615" s="23" t="s">
        <v>2665</v>
      </c>
      <c r="C615" s="14" t="s">
        <v>16</v>
      </c>
      <c r="D615" s="15">
        <v>2</v>
      </c>
      <c r="E615" s="15">
        <f t="shared" ref="E615:E616" si="353">H615-H615*$H$11</f>
        <v>11030.45</v>
      </c>
      <c r="F615" s="15">
        <f t="shared" ref="F615:F616" si="354">ROUND(E615*(1+$H$9),2)</f>
        <v>13962.34</v>
      </c>
      <c r="G615" s="15">
        <f t="shared" ref="G615:G616" si="355">ROUND(F615*D615,2)</f>
        <v>27924.68</v>
      </c>
      <c r="H615" s="103">
        <v>11030.45</v>
      </c>
      <c r="I615" s="78">
        <f t="shared" si="326"/>
        <v>0</v>
      </c>
    </row>
    <row r="616" spans="1:9" ht="90" x14ac:dyDescent="0.25">
      <c r="A616" s="13" t="s">
        <v>2778</v>
      </c>
      <c r="B616" s="23" t="s">
        <v>2444</v>
      </c>
      <c r="C616" s="14" t="s">
        <v>16</v>
      </c>
      <c r="D616" s="15">
        <v>4</v>
      </c>
      <c r="E616" s="15">
        <f t="shared" si="353"/>
        <v>24082.22</v>
      </c>
      <c r="F616" s="15">
        <f t="shared" si="354"/>
        <v>30483.27</v>
      </c>
      <c r="G616" s="15">
        <f t="shared" si="355"/>
        <v>121933.08</v>
      </c>
      <c r="H616" s="103">
        <v>24082.22</v>
      </c>
      <c r="I616" s="78">
        <f t="shared" si="326"/>
        <v>0</v>
      </c>
    </row>
    <row r="617" spans="1:9" ht="27.75" customHeight="1" x14ac:dyDescent="0.25">
      <c r="A617" s="13"/>
      <c r="B617" s="13"/>
      <c r="C617" s="14"/>
      <c r="D617" s="15"/>
      <c r="E617" s="15"/>
      <c r="F617" s="15"/>
      <c r="G617" s="15"/>
      <c r="I617" s="78"/>
    </row>
    <row r="618" spans="1:9" x14ac:dyDescent="0.25">
      <c r="A618" s="21" t="s">
        <v>556</v>
      </c>
      <c r="B618" s="444" t="s">
        <v>4771</v>
      </c>
      <c r="C618" s="444"/>
      <c r="D618" s="444"/>
      <c r="E618" s="444"/>
      <c r="F618" s="444"/>
      <c r="G618" s="22">
        <f>SUM(G620:G654)</f>
        <v>46232.729999999996</v>
      </c>
      <c r="I618" s="78"/>
    </row>
    <row r="619" spans="1:9" x14ac:dyDescent="0.25">
      <c r="A619" s="21" t="s">
        <v>557</v>
      </c>
      <c r="B619" s="444" t="s">
        <v>4756</v>
      </c>
      <c r="C619" s="444"/>
      <c r="D619" s="444"/>
      <c r="E619" s="444"/>
      <c r="F619" s="444"/>
      <c r="G619" s="22"/>
      <c r="I619" s="78"/>
    </row>
    <row r="620" spans="1:9" ht="60" x14ac:dyDescent="0.25">
      <c r="A620" s="13" t="s">
        <v>558</v>
      </c>
      <c r="B620" s="13" t="s">
        <v>1490</v>
      </c>
      <c r="C620" s="14" t="s">
        <v>69</v>
      </c>
      <c r="D620" s="15">
        <v>173</v>
      </c>
      <c r="E620" s="15">
        <f t="shared" ref="E620:E654" si="356">H620-H620*$H$11</f>
        <v>9.49</v>
      </c>
      <c r="F620" s="15">
        <f t="shared" ref="F620:F630" si="357">ROUND(E620*(1+$H$9),2)</f>
        <v>12.01</v>
      </c>
      <c r="G620" s="15">
        <f t="shared" ref="G620:G630" si="358">ROUND(F620*D620,2)</f>
        <v>2077.73</v>
      </c>
      <c r="H620" s="101" t="s">
        <v>1993</v>
      </c>
      <c r="I620" s="78">
        <f t="shared" si="326"/>
        <v>0</v>
      </c>
    </row>
    <row r="621" spans="1:9" ht="60" x14ac:dyDescent="0.25">
      <c r="A621" s="13" t="s">
        <v>559</v>
      </c>
      <c r="B621" s="13" t="s">
        <v>1491</v>
      </c>
      <c r="C621" s="14" t="s">
        <v>16</v>
      </c>
      <c r="D621" s="15">
        <v>17</v>
      </c>
      <c r="E621" s="15">
        <f t="shared" si="356"/>
        <v>8.75</v>
      </c>
      <c r="F621" s="15">
        <f t="shared" si="357"/>
        <v>11.08</v>
      </c>
      <c r="G621" s="15">
        <f t="shared" si="358"/>
        <v>188.36</v>
      </c>
      <c r="H621" s="101" t="s">
        <v>2912</v>
      </c>
      <c r="I621" s="78">
        <f t="shared" si="326"/>
        <v>0</v>
      </c>
    </row>
    <row r="622" spans="1:9" ht="60" x14ac:dyDescent="0.25">
      <c r="A622" s="13" t="s">
        <v>560</v>
      </c>
      <c r="B622" s="13" t="s">
        <v>1492</v>
      </c>
      <c r="C622" s="14" t="s">
        <v>16</v>
      </c>
      <c r="D622" s="15">
        <v>90</v>
      </c>
      <c r="E622" s="15">
        <f t="shared" si="356"/>
        <v>5.18</v>
      </c>
      <c r="F622" s="15">
        <f t="shared" si="357"/>
        <v>6.56</v>
      </c>
      <c r="G622" s="15">
        <f t="shared" si="358"/>
        <v>590.4</v>
      </c>
      <c r="H622" s="101" t="s">
        <v>1720</v>
      </c>
      <c r="I622" s="78">
        <f t="shared" si="326"/>
        <v>0</v>
      </c>
    </row>
    <row r="623" spans="1:9" ht="60" x14ac:dyDescent="0.25">
      <c r="A623" s="13" t="s">
        <v>561</v>
      </c>
      <c r="B623" s="13" t="s">
        <v>1493</v>
      </c>
      <c r="C623" s="14" t="s">
        <v>69</v>
      </c>
      <c r="D623" s="15">
        <v>126</v>
      </c>
      <c r="E623" s="15">
        <f t="shared" si="356"/>
        <v>10.27</v>
      </c>
      <c r="F623" s="15">
        <f t="shared" si="357"/>
        <v>13</v>
      </c>
      <c r="G623" s="15">
        <f t="shared" si="358"/>
        <v>1638</v>
      </c>
      <c r="H623" s="101" t="s">
        <v>2920</v>
      </c>
      <c r="I623" s="78">
        <f t="shared" si="326"/>
        <v>0</v>
      </c>
    </row>
    <row r="624" spans="1:9" ht="60" x14ac:dyDescent="0.25">
      <c r="A624" s="13" t="s">
        <v>562</v>
      </c>
      <c r="B624" s="13" t="s">
        <v>1494</v>
      </c>
      <c r="C624" s="14" t="s">
        <v>16</v>
      </c>
      <c r="D624" s="15">
        <v>29</v>
      </c>
      <c r="E624" s="15">
        <f t="shared" si="356"/>
        <v>11.68</v>
      </c>
      <c r="F624" s="15">
        <f t="shared" si="357"/>
        <v>14.78</v>
      </c>
      <c r="G624" s="15">
        <f t="shared" si="358"/>
        <v>428.62</v>
      </c>
      <c r="H624" s="101" t="s">
        <v>1610</v>
      </c>
      <c r="I624" s="78">
        <f t="shared" si="326"/>
        <v>0</v>
      </c>
    </row>
    <row r="625" spans="1:9" ht="60" x14ac:dyDescent="0.25">
      <c r="A625" s="13" t="s">
        <v>563</v>
      </c>
      <c r="B625" s="13" t="s">
        <v>1495</v>
      </c>
      <c r="C625" s="14" t="s">
        <v>16</v>
      </c>
      <c r="D625" s="15">
        <v>99</v>
      </c>
      <c r="E625" s="15">
        <f t="shared" si="356"/>
        <v>7.11</v>
      </c>
      <c r="F625" s="15">
        <f t="shared" si="357"/>
        <v>9</v>
      </c>
      <c r="G625" s="15">
        <f t="shared" si="358"/>
        <v>891</v>
      </c>
      <c r="H625" s="101" t="s">
        <v>1713</v>
      </c>
      <c r="I625" s="78">
        <f t="shared" si="326"/>
        <v>0</v>
      </c>
    </row>
    <row r="626" spans="1:9" s="20" customFormat="1" ht="30" x14ac:dyDescent="0.25">
      <c r="A626" s="13" t="s">
        <v>564</v>
      </c>
      <c r="B626" s="13" t="s">
        <v>539</v>
      </c>
      <c r="C626" s="14" t="s">
        <v>16</v>
      </c>
      <c r="D626" s="15">
        <v>25</v>
      </c>
      <c r="E626" s="15">
        <f t="shared" si="356"/>
        <v>6.57</v>
      </c>
      <c r="F626" s="15">
        <f t="shared" si="357"/>
        <v>8.32</v>
      </c>
      <c r="G626" s="15">
        <f t="shared" si="358"/>
        <v>208</v>
      </c>
      <c r="H626" s="108">
        <v>6.57</v>
      </c>
      <c r="I626" s="78">
        <f t="shared" si="326"/>
        <v>0</v>
      </c>
    </row>
    <row r="627" spans="1:9" ht="30" x14ac:dyDescent="0.25">
      <c r="A627" s="13" t="s">
        <v>565</v>
      </c>
      <c r="B627" s="23" t="s">
        <v>2693</v>
      </c>
      <c r="C627" s="14" t="s">
        <v>69</v>
      </c>
      <c r="D627" s="15">
        <v>101</v>
      </c>
      <c r="E627" s="15">
        <f t="shared" si="356"/>
        <v>12.63</v>
      </c>
      <c r="F627" s="15">
        <f t="shared" si="357"/>
        <v>15.99</v>
      </c>
      <c r="G627" s="15">
        <f t="shared" si="358"/>
        <v>1614.99</v>
      </c>
      <c r="H627" s="101" t="s">
        <v>2843</v>
      </c>
      <c r="I627" s="78">
        <f t="shared" si="326"/>
        <v>0</v>
      </c>
    </row>
    <row r="628" spans="1:9" ht="30" x14ac:dyDescent="0.25">
      <c r="A628" s="13" t="s">
        <v>566</v>
      </c>
      <c r="B628" s="13" t="s">
        <v>1290</v>
      </c>
      <c r="C628" s="14" t="s">
        <v>16</v>
      </c>
      <c r="D628" s="15">
        <v>3</v>
      </c>
      <c r="E628" s="15">
        <f t="shared" si="356"/>
        <v>12.02</v>
      </c>
      <c r="F628" s="15">
        <f t="shared" si="357"/>
        <v>15.21</v>
      </c>
      <c r="G628" s="15">
        <f t="shared" si="358"/>
        <v>45.63</v>
      </c>
      <c r="H628" s="101" t="s">
        <v>1778</v>
      </c>
      <c r="I628" s="78">
        <f t="shared" si="326"/>
        <v>0</v>
      </c>
    </row>
    <row r="629" spans="1:9" ht="30" x14ac:dyDescent="0.25">
      <c r="A629" s="13" t="s">
        <v>567</v>
      </c>
      <c r="B629" s="23" t="s">
        <v>2694</v>
      </c>
      <c r="C629" s="14" t="s">
        <v>16</v>
      </c>
      <c r="D629" s="15">
        <v>40</v>
      </c>
      <c r="E629" s="15">
        <f t="shared" si="356"/>
        <v>6.85</v>
      </c>
      <c r="F629" s="15">
        <f t="shared" si="357"/>
        <v>8.67</v>
      </c>
      <c r="G629" s="15">
        <f t="shared" si="358"/>
        <v>346.8</v>
      </c>
      <c r="H629" s="101" t="s">
        <v>1746</v>
      </c>
      <c r="I629" s="78">
        <f t="shared" si="326"/>
        <v>0</v>
      </c>
    </row>
    <row r="630" spans="1:9" ht="30" x14ac:dyDescent="0.25">
      <c r="A630" s="13" t="s">
        <v>568</v>
      </c>
      <c r="B630" s="13" t="s">
        <v>1566</v>
      </c>
      <c r="C630" s="14" t="s">
        <v>16</v>
      </c>
      <c r="D630" s="15">
        <v>28</v>
      </c>
      <c r="E630" s="15">
        <f t="shared" si="356"/>
        <v>58.22</v>
      </c>
      <c r="F630" s="15">
        <f t="shared" si="357"/>
        <v>73.69</v>
      </c>
      <c r="G630" s="15">
        <f t="shared" si="358"/>
        <v>2063.3200000000002</v>
      </c>
      <c r="H630" s="105">
        <v>58.22</v>
      </c>
      <c r="I630" s="78">
        <f t="shared" si="326"/>
        <v>0</v>
      </c>
    </row>
    <row r="631" spans="1:9" ht="30" x14ac:dyDescent="0.25">
      <c r="A631" s="13" t="s">
        <v>569</v>
      </c>
      <c r="B631" s="13" t="s">
        <v>1558</v>
      </c>
      <c r="C631" s="14" t="s">
        <v>16</v>
      </c>
      <c r="D631" s="15">
        <v>2</v>
      </c>
      <c r="E631" s="15">
        <f t="shared" si="356"/>
        <v>17.399999999999999</v>
      </c>
      <c r="F631" s="15">
        <f t="shared" ref="F631" si="359">ROUND(E631*(1+$H$9),2)</f>
        <v>22.02</v>
      </c>
      <c r="G631" s="15">
        <f t="shared" ref="G631" si="360">ROUND(F631*D631,2)</f>
        <v>44.04</v>
      </c>
      <c r="H631" s="105">
        <v>17.399999999999999</v>
      </c>
      <c r="I631" s="78">
        <f t="shared" si="326"/>
        <v>0</v>
      </c>
    </row>
    <row r="632" spans="1:9" ht="120" x14ac:dyDescent="0.25">
      <c r="A632" s="13" t="s">
        <v>570</v>
      </c>
      <c r="B632" s="13" t="s">
        <v>1506</v>
      </c>
      <c r="C632" s="14" t="s">
        <v>40</v>
      </c>
      <c r="D632" s="15">
        <v>67</v>
      </c>
      <c r="E632" s="15">
        <f t="shared" si="356"/>
        <v>5.66</v>
      </c>
      <c r="F632" s="15">
        <f t="shared" ref="F632" si="361">ROUND(E632*(1+$H$9),2)</f>
        <v>7.16</v>
      </c>
      <c r="G632" s="15">
        <f t="shared" ref="G632" si="362">ROUND(F632*D632,2)</f>
        <v>479.72</v>
      </c>
      <c r="H632" s="101" t="s">
        <v>3458</v>
      </c>
      <c r="I632" s="78">
        <f t="shared" si="326"/>
        <v>0</v>
      </c>
    </row>
    <row r="633" spans="1:9" ht="120" x14ac:dyDescent="0.25">
      <c r="A633" s="13" t="s">
        <v>571</v>
      </c>
      <c r="B633" s="13" t="s">
        <v>1507</v>
      </c>
      <c r="C633" s="14" t="s">
        <v>40</v>
      </c>
      <c r="D633" s="15">
        <v>67</v>
      </c>
      <c r="E633" s="15">
        <f t="shared" si="356"/>
        <v>9.51</v>
      </c>
      <c r="F633" s="15">
        <f t="shared" ref="F633" si="363">ROUND(E633*(1+$H$9),2)</f>
        <v>12.04</v>
      </c>
      <c r="G633" s="15">
        <f t="shared" ref="G633" si="364">ROUND(F633*D633,2)</f>
        <v>806.68</v>
      </c>
      <c r="H633" s="101" t="s">
        <v>1670</v>
      </c>
      <c r="I633" s="78">
        <f t="shared" si="326"/>
        <v>0</v>
      </c>
    </row>
    <row r="634" spans="1:9" x14ac:dyDescent="0.25">
      <c r="A634" s="21" t="s">
        <v>572</v>
      </c>
      <c r="B634" s="444" t="s">
        <v>4772</v>
      </c>
      <c r="C634" s="444"/>
      <c r="D634" s="444"/>
      <c r="E634" s="444"/>
      <c r="F634" s="444"/>
      <c r="G634" s="22"/>
      <c r="I634" s="78"/>
    </row>
    <row r="635" spans="1:9" ht="45" x14ac:dyDescent="0.25">
      <c r="A635" s="13" t="s">
        <v>573</v>
      </c>
      <c r="B635" s="13" t="s">
        <v>406</v>
      </c>
      <c r="C635" s="14" t="s">
        <v>69</v>
      </c>
      <c r="D635" s="15">
        <v>17</v>
      </c>
      <c r="E635" s="15">
        <f t="shared" si="356"/>
        <v>27.82</v>
      </c>
      <c r="F635" s="15">
        <f t="shared" ref="F635:F636" si="365">ROUND(E635*(1+$H$9),2)</f>
        <v>35.21</v>
      </c>
      <c r="G635" s="15">
        <f t="shared" ref="G635:G636" si="366">ROUND(F635*D635,2)</f>
        <v>598.57000000000005</v>
      </c>
      <c r="H635" s="105">
        <v>27.82</v>
      </c>
      <c r="I635" s="78">
        <f t="shared" si="326"/>
        <v>0</v>
      </c>
    </row>
    <row r="636" spans="1:9" s="20" customFormat="1" ht="30" x14ac:dyDescent="0.25">
      <c r="A636" s="13" t="s">
        <v>574</v>
      </c>
      <c r="B636" s="13" t="s">
        <v>575</v>
      </c>
      <c r="C636" s="14" t="s">
        <v>16</v>
      </c>
      <c r="D636" s="15">
        <v>55</v>
      </c>
      <c r="E636" s="15">
        <f t="shared" si="356"/>
        <v>12.97</v>
      </c>
      <c r="F636" s="15">
        <f t="shared" si="365"/>
        <v>16.420000000000002</v>
      </c>
      <c r="G636" s="15">
        <f t="shared" si="366"/>
        <v>903.1</v>
      </c>
      <c r="H636" s="106">
        <v>12.97</v>
      </c>
      <c r="I636" s="78">
        <f t="shared" si="326"/>
        <v>0</v>
      </c>
    </row>
    <row r="637" spans="1:9" s="20" customFormat="1" x14ac:dyDescent="0.25">
      <c r="A637" s="21" t="s">
        <v>576</v>
      </c>
      <c r="B637" s="444" t="s">
        <v>4773</v>
      </c>
      <c r="C637" s="444"/>
      <c r="D637" s="444"/>
      <c r="E637" s="444"/>
      <c r="F637" s="444"/>
      <c r="G637" s="22"/>
      <c r="H637" s="104"/>
      <c r="I637" s="78"/>
    </row>
    <row r="638" spans="1:9" s="20" customFormat="1" ht="30" x14ac:dyDescent="0.25">
      <c r="A638" s="13" t="s">
        <v>577</v>
      </c>
      <c r="B638" s="23" t="s">
        <v>2384</v>
      </c>
      <c r="C638" s="14" t="s">
        <v>16</v>
      </c>
      <c r="D638" s="15">
        <v>16</v>
      </c>
      <c r="E638" s="15">
        <f t="shared" si="356"/>
        <v>79.819999999999993</v>
      </c>
      <c r="F638" s="15">
        <f t="shared" ref="F638:F639" si="367">ROUND(E638*(1+$H$9),2)</f>
        <v>101.04</v>
      </c>
      <c r="G638" s="15">
        <f t="shared" ref="G638:G639" si="368">ROUND(F638*D638,2)</f>
        <v>1616.64</v>
      </c>
      <c r="H638" s="104">
        <v>79.819999999999993</v>
      </c>
      <c r="I638" s="78">
        <f t="shared" si="326"/>
        <v>0</v>
      </c>
    </row>
    <row r="639" spans="1:9" s="20" customFormat="1" ht="30" x14ac:dyDescent="0.25">
      <c r="A639" s="13" t="s">
        <v>578</v>
      </c>
      <c r="B639" s="23" t="s">
        <v>2413</v>
      </c>
      <c r="C639" s="14" t="s">
        <v>16</v>
      </c>
      <c r="D639" s="15">
        <v>16</v>
      </c>
      <c r="E639" s="15">
        <f t="shared" si="356"/>
        <v>61.06</v>
      </c>
      <c r="F639" s="15">
        <f t="shared" si="367"/>
        <v>77.290000000000006</v>
      </c>
      <c r="G639" s="15">
        <f t="shared" si="368"/>
        <v>1236.6400000000001</v>
      </c>
      <c r="H639" s="104">
        <v>61.06</v>
      </c>
      <c r="I639" s="78">
        <f t="shared" si="326"/>
        <v>0</v>
      </c>
    </row>
    <row r="640" spans="1:9" ht="45" x14ac:dyDescent="0.25">
      <c r="A640" s="13" t="s">
        <v>579</v>
      </c>
      <c r="B640" s="13" t="s">
        <v>1508</v>
      </c>
      <c r="C640" s="14" t="s">
        <v>16</v>
      </c>
      <c r="D640" s="15">
        <v>2</v>
      </c>
      <c r="E640" s="15">
        <f t="shared" si="356"/>
        <v>25.17</v>
      </c>
      <c r="F640" s="15">
        <f t="shared" ref="F640:F642" si="369">ROUND(E640*(1+$H$9),2)</f>
        <v>31.86</v>
      </c>
      <c r="G640" s="15">
        <f t="shared" ref="G640:G642" si="370">ROUND(F640*D640,2)</f>
        <v>63.72</v>
      </c>
      <c r="H640" s="101" t="s">
        <v>2915</v>
      </c>
      <c r="I640" s="78">
        <f t="shared" si="326"/>
        <v>0</v>
      </c>
    </row>
    <row r="641" spans="1:9" ht="45" x14ac:dyDescent="0.25">
      <c r="A641" s="13" t="s">
        <v>580</v>
      </c>
      <c r="B641" s="13" t="s">
        <v>1509</v>
      </c>
      <c r="C641" s="14" t="s">
        <v>16</v>
      </c>
      <c r="D641" s="15">
        <v>57</v>
      </c>
      <c r="E641" s="15">
        <f t="shared" si="356"/>
        <v>40.54</v>
      </c>
      <c r="F641" s="15">
        <f t="shared" si="369"/>
        <v>51.32</v>
      </c>
      <c r="G641" s="15">
        <f t="shared" si="370"/>
        <v>2925.24</v>
      </c>
      <c r="H641" s="101" t="s">
        <v>3473</v>
      </c>
      <c r="I641" s="78">
        <f t="shared" si="326"/>
        <v>0</v>
      </c>
    </row>
    <row r="642" spans="1:9" ht="45" x14ac:dyDescent="0.25">
      <c r="A642" s="13" t="s">
        <v>581</v>
      </c>
      <c r="B642" s="13" t="s">
        <v>1510</v>
      </c>
      <c r="C642" s="14" t="s">
        <v>16</v>
      </c>
      <c r="D642" s="15">
        <v>3</v>
      </c>
      <c r="E642" s="15">
        <f t="shared" si="356"/>
        <v>34.83</v>
      </c>
      <c r="F642" s="15">
        <f t="shared" si="369"/>
        <v>44.09</v>
      </c>
      <c r="G642" s="15">
        <f t="shared" si="370"/>
        <v>132.27000000000001</v>
      </c>
      <c r="H642" s="101" t="s">
        <v>3434</v>
      </c>
      <c r="I642" s="78">
        <f t="shared" si="326"/>
        <v>0</v>
      </c>
    </row>
    <row r="643" spans="1:9" ht="45" x14ac:dyDescent="0.25">
      <c r="A643" s="13" t="s">
        <v>2676</v>
      </c>
      <c r="B643" s="13" t="s">
        <v>1511</v>
      </c>
      <c r="C643" s="14" t="s">
        <v>16</v>
      </c>
      <c r="D643" s="15">
        <v>3</v>
      </c>
      <c r="E643" s="15">
        <f t="shared" si="356"/>
        <v>34.83</v>
      </c>
      <c r="F643" s="15">
        <f t="shared" ref="F643" si="371">ROUND(E643*(1+$H$9),2)</f>
        <v>44.09</v>
      </c>
      <c r="G643" s="15">
        <f t="shared" ref="G643" si="372">ROUND(F643*D643,2)</f>
        <v>132.27000000000001</v>
      </c>
      <c r="H643" s="101" t="s">
        <v>3434</v>
      </c>
      <c r="I643" s="78">
        <f t="shared" si="326"/>
        <v>0</v>
      </c>
    </row>
    <row r="644" spans="1:9" x14ac:dyDescent="0.25">
      <c r="A644" s="21" t="s">
        <v>582</v>
      </c>
      <c r="B644" s="444" t="s">
        <v>4758</v>
      </c>
      <c r="C644" s="444"/>
      <c r="D644" s="444"/>
      <c r="E644" s="444"/>
      <c r="F644" s="444"/>
      <c r="G644" s="22"/>
      <c r="I644" s="78"/>
    </row>
    <row r="645" spans="1:9" ht="60" x14ac:dyDescent="0.25">
      <c r="A645" s="13" t="s">
        <v>583</v>
      </c>
      <c r="B645" s="13" t="s">
        <v>1512</v>
      </c>
      <c r="C645" s="14" t="s">
        <v>69</v>
      </c>
      <c r="D645" s="15">
        <v>1278</v>
      </c>
      <c r="E645" s="15">
        <f t="shared" si="356"/>
        <v>3.75</v>
      </c>
      <c r="F645" s="15">
        <f t="shared" ref="F645:F647" si="373">ROUND(E645*(1+$H$9),2)</f>
        <v>4.75</v>
      </c>
      <c r="G645" s="15">
        <f t="shared" ref="G645:G647" si="374">ROUND(F645*D645,2)</f>
        <v>6070.5</v>
      </c>
      <c r="H645" s="101" t="s">
        <v>2876</v>
      </c>
      <c r="I645" s="78">
        <f t="shared" si="326"/>
        <v>0</v>
      </c>
    </row>
    <row r="646" spans="1:9" ht="60" x14ac:dyDescent="0.25">
      <c r="A646" s="13" t="s">
        <v>584</v>
      </c>
      <c r="B646" s="13" t="s">
        <v>1513</v>
      </c>
      <c r="C646" s="14" t="s">
        <v>69</v>
      </c>
      <c r="D646" s="15">
        <v>1830</v>
      </c>
      <c r="E646" s="15">
        <f t="shared" si="356"/>
        <v>7.09</v>
      </c>
      <c r="F646" s="15">
        <f t="shared" si="373"/>
        <v>8.9700000000000006</v>
      </c>
      <c r="G646" s="15">
        <f t="shared" si="374"/>
        <v>16415.099999999999</v>
      </c>
      <c r="H646" s="101" t="s">
        <v>1623</v>
      </c>
      <c r="I646" s="78">
        <f t="shared" si="326"/>
        <v>0</v>
      </c>
    </row>
    <row r="647" spans="1:9" ht="60" x14ac:dyDescent="0.25">
      <c r="A647" s="13" t="s">
        <v>585</v>
      </c>
      <c r="B647" s="13" t="s">
        <v>1514</v>
      </c>
      <c r="C647" s="14" t="s">
        <v>69</v>
      </c>
      <c r="D647" s="15">
        <v>137</v>
      </c>
      <c r="E647" s="15">
        <f t="shared" si="356"/>
        <v>9.58</v>
      </c>
      <c r="F647" s="15">
        <f t="shared" si="373"/>
        <v>12.13</v>
      </c>
      <c r="G647" s="15">
        <f t="shared" si="374"/>
        <v>1661.81</v>
      </c>
      <c r="H647" s="101" t="s">
        <v>2054</v>
      </c>
      <c r="I647" s="78">
        <f t="shared" si="326"/>
        <v>0</v>
      </c>
    </row>
    <row r="648" spans="1:9" x14ac:dyDescent="0.25">
      <c r="A648" s="21" t="s">
        <v>586</v>
      </c>
      <c r="B648" s="444" t="s">
        <v>4759</v>
      </c>
      <c r="C648" s="444"/>
      <c r="D648" s="444"/>
      <c r="E648" s="444"/>
      <c r="F648" s="444"/>
      <c r="G648" s="22"/>
      <c r="I648" s="78"/>
    </row>
    <row r="649" spans="1:9" ht="60" x14ac:dyDescent="0.25">
      <c r="A649" s="13" t="s">
        <v>587</v>
      </c>
      <c r="B649" s="13" t="s">
        <v>1504</v>
      </c>
      <c r="C649" s="14" t="s">
        <v>16</v>
      </c>
      <c r="D649" s="15">
        <v>1</v>
      </c>
      <c r="E649" s="15">
        <f t="shared" si="356"/>
        <v>29.51</v>
      </c>
      <c r="F649" s="15">
        <f t="shared" ref="F649:F651" si="375">ROUND(E649*(1+$H$9),2)</f>
        <v>37.35</v>
      </c>
      <c r="G649" s="15">
        <f t="shared" ref="G649:G651" si="376">ROUND(F649*D649,2)</f>
        <v>37.35</v>
      </c>
      <c r="H649" s="101" t="s">
        <v>3124</v>
      </c>
      <c r="I649" s="78">
        <f t="shared" si="326"/>
        <v>0</v>
      </c>
    </row>
    <row r="650" spans="1:9" ht="60" x14ac:dyDescent="0.25">
      <c r="A650" s="13" t="s">
        <v>588</v>
      </c>
      <c r="B650" s="13" t="s">
        <v>1502</v>
      </c>
      <c r="C650" s="14" t="s">
        <v>16</v>
      </c>
      <c r="D650" s="15">
        <v>3</v>
      </c>
      <c r="E650" s="15">
        <f t="shared" si="356"/>
        <v>26.52</v>
      </c>
      <c r="F650" s="15">
        <f t="shared" si="375"/>
        <v>33.57</v>
      </c>
      <c r="G650" s="15">
        <f t="shared" si="376"/>
        <v>100.71</v>
      </c>
      <c r="H650" s="101" t="s">
        <v>3165</v>
      </c>
      <c r="I650" s="78">
        <f t="shared" si="326"/>
        <v>0</v>
      </c>
    </row>
    <row r="651" spans="1:9" ht="30" x14ac:dyDescent="0.25">
      <c r="A651" s="13" t="s">
        <v>589</v>
      </c>
      <c r="B651" s="13" t="s">
        <v>473</v>
      </c>
      <c r="C651" s="14" t="s">
        <v>16</v>
      </c>
      <c r="D651" s="15">
        <v>12</v>
      </c>
      <c r="E651" s="15">
        <f t="shared" si="356"/>
        <v>69.31</v>
      </c>
      <c r="F651" s="15">
        <f t="shared" si="375"/>
        <v>87.73</v>
      </c>
      <c r="G651" s="15">
        <f t="shared" si="376"/>
        <v>1052.76</v>
      </c>
      <c r="H651" s="105">
        <v>69.31</v>
      </c>
      <c r="I651" s="78">
        <f t="shared" si="326"/>
        <v>0</v>
      </c>
    </row>
    <row r="652" spans="1:9" ht="45" x14ac:dyDescent="0.25">
      <c r="A652" s="13" t="s">
        <v>590</v>
      </c>
      <c r="B652" s="13" t="s">
        <v>1515</v>
      </c>
      <c r="C652" s="14" t="s">
        <v>16</v>
      </c>
      <c r="D652" s="15">
        <v>72</v>
      </c>
      <c r="E652" s="15">
        <f t="shared" si="356"/>
        <v>11.74</v>
      </c>
      <c r="F652" s="15">
        <f t="shared" ref="F652:F653" si="377">ROUND(E652*(1+$H$9),2)</f>
        <v>14.86</v>
      </c>
      <c r="G652" s="15">
        <f t="shared" ref="G652:G653" si="378">ROUND(F652*D652,2)</f>
        <v>1069.92</v>
      </c>
      <c r="H652" s="101" t="s">
        <v>2892</v>
      </c>
      <c r="I652" s="78">
        <f t="shared" si="326"/>
        <v>0</v>
      </c>
    </row>
    <row r="653" spans="1:9" ht="45" x14ac:dyDescent="0.25">
      <c r="A653" s="13" t="s">
        <v>591</v>
      </c>
      <c r="B653" s="13" t="s">
        <v>1516</v>
      </c>
      <c r="C653" s="14" t="s">
        <v>16</v>
      </c>
      <c r="D653" s="15">
        <v>3</v>
      </c>
      <c r="E653" s="15">
        <f t="shared" si="356"/>
        <v>22.21</v>
      </c>
      <c r="F653" s="15">
        <f t="shared" si="377"/>
        <v>28.11</v>
      </c>
      <c r="G653" s="15">
        <f t="shared" si="378"/>
        <v>84.33</v>
      </c>
      <c r="H653" s="101" t="s">
        <v>3604</v>
      </c>
      <c r="I653" s="78">
        <f t="shared" si="326"/>
        <v>0</v>
      </c>
    </row>
    <row r="654" spans="1:9" ht="60" x14ac:dyDescent="0.25">
      <c r="A654" s="13" t="s">
        <v>592</v>
      </c>
      <c r="B654" s="23" t="s">
        <v>2677</v>
      </c>
      <c r="C654" s="14" t="s">
        <v>16</v>
      </c>
      <c r="D654" s="15">
        <v>3</v>
      </c>
      <c r="E654" s="15">
        <f t="shared" si="356"/>
        <v>186.58</v>
      </c>
      <c r="F654" s="15">
        <f t="shared" ref="F654" si="379">ROUND(E654*(1+$H$9),2)</f>
        <v>236.17</v>
      </c>
      <c r="G654" s="15">
        <f t="shared" ref="G654" si="380">ROUND(F654*D654,2)</f>
        <v>708.51</v>
      </c>
      <c r="H654" s="101" t="s">
        <v>3607</v>
      </c>
      <c r="I654" s="78">
        <f t="shared" si="326"/>
        <v>0</v>
      </c>
    </row>
    <row r="655" spans="1:9" ht="27" customHeight="1" x14ac:dyDescent="0.25">
      <c r="A655" s="13"/>
      <c r="B655" s="13"/>
      <c r="C655" s="14"/>
      <c r="D655" s="15"/>
      <c r="E655" s="15"/>
      <c r="F655" s="15"/>
      <c r="G655" s="15"/>
      <c r="I655" s="78"/>
    </row>
    <row r="656" spans="1:9" x14ac:dyDescent="0.25">
      <c r="A656" s="21" t="s">
        <v>593</v>
      </c>
      <c r="B656" s="444" t="s">
        <v>4774</v>
      </c>
      <c r="C656" s="444"/>
      <c r="D656" s="444"/>
      <c r="E656" s="444"/>
      <c r="F656" s="444"/>
      <c r="G656" s="22">
        <f>SUM(G657:G657)</f>
        <v>316770.42</v>
      </c>
      <c r="I656" s="78"/>
    </row>
    <row r="657" spans="1:9" ht="60" x14ac:dyDescent="0.25">
      <c r="A657" s="13" t="s">
        <v>594</v>
      </c>
      <c r="B657" s="13" t="s">
        <v>1291</v>
      </c>
      <c r="C657" s="14" t="s">
        <v>435</v>
      </c>
      <c r="D657" s="15">
        <v>1</v>
      </c>
      <c r="E657" s="15">
        <f t="shared" ref="E657" si="381">H657-H657*$H$11</f>
        <v>276076.71000000002</v>
      </c>
      <c r="F657" s="15">
        <f>ROUND(E657*(1+$H$10),2)</f>
        <v>316770.42</v>
      </c>
      <c r="G657" s="15">
        <f t="shared" ref="G657" si="382">ROUND(F657*D657,2)</f>
        <v>316770.42</v>
      </c>
      <c r="H657" s="105">
        <v>276076.71000000002</v>
      </c>
      <c r="I657" s="78">
        <f t="shared" si="326"/>
        <v>0</v>
      </c>
    </row>
    <row r="658" spans="1:9" ht="28.5" customHeight="1" x14ac:dyDescent="0.25">
      <c r="A658" s="13"/>
      <c r="B658" s="13"/>
      <c r="C658" s="14"/>
      <c r="D658" s="15"/>
      <c r="E658" s="15"/>
      <c r="F658" s="15"/>
      <c r="G658" s="15"/>
      <c r="I658" s="78"/>
    </row>
    <row r="659" spans="1:9" x14ac:dyDescent="0.25">
      <c r="A659" s="21" t="s">
        <v>596</v>
      </c>
      <c r="B659" s="444" t="s">
        <v>4775</v>
      </c>
      <c r="C659" s="444"/>
      <c r="D659" s="444"/>
      <c r="E659" s="444"/>
      <c r="F659" s="444"/>
      <c r="G659" s="22">
        <f>SUM(G661:G688)</f>
        <v>54664.140000000007</v>
      </c>
      <c r="I659" s="78"/>
    </row>
    <row r="660" spans="1:9" x14ac:dyDescent="0.25">
      <c r="A660" s="21" t="s">
        <v>597</v>
      </c>
      <c r="B660" s="444" t="s">
        <v>4761</v>
      </c>
      <c r="C660" s="444"/>
      <c r="D660" s="444"/>
      <c r="E660" s="444"/>
      <c r="F660" s="444"/>
      <c r="G660" s="22"/>
      <c r="I660" s="78"/>
    </row>
    <row r="661" spans="1:9" ht="30" x14ac:dyDescent="0.25">
      <c r="A661" s="13" t="s">
        <v>598</v>
      </c>
      <c r="B661" s="13" t="s">
        <v>530</v>
      </c>
      <c r="C661" s="14" t="s">
        <v>16</v>
      </c>
      <c r="D661" s="15">
        <v>1</v>
      </c>
      <c r="E661" s="15">
        <f t="shared" ref="E661:E688" si="383">H661-H661*$H$11</f>
        <v>451.32</v>
      </c>
      <c r="F661" s="15">
        <f t="shared" ref="F661:F662" si="384">ROUND(E661*(1+$H$9),2)</f>
        <v>571.28</v>
      </c>
      <c r="G661" s="15">
        <f t="shared" ref="G661:G662" si="385">ROUND(F661*D661,2)</f>
        <v>571.28</v>
      </c>
      <c r="H661" s="103">
        <v>451.32</v>
      </c>
      <c r="I661" s="78">
        <f t="shared" ref="I661:I722" si="386">E661-H661</f>
        <v>0</v>
      </c>
    </row>
    <row r="662" spans="1:9" ht="30" x14ac:dyDescent="0.25">
      <c r="A662" s="13" t="s">
        <v>599</v>
      </c>
      <c r="B662" s="27" t="s">
        <v>2662</v>
      </c>
      <c r="C662" s="14" t="s">
        <v>16</v>
      </c>
      <c r="D662" s="15">
        <v>1</v>
      </c>
      <c r="E662" s="15">
        <f t="shared" si="383"/>
        <v>21.15</v>
      </c>
      <c r="F662" s="15">
        <f t="shared" si="384"/>
        <v>26.77</v>
      </c>
      <c r="G662" s="15">
        <f t="shared" si="385"/>
        <v>26.77</v>
      </c>
      <c r="H662" s="103">
        <v>21.15</v>
      </c>
      <c r="I662" s="78">
        <f t="shared" si="386"/>
        <v>0</v>
      </c>
    </row>
    <row r="663" spans="1:9" s="20" customFormat="1" ht="30" x14ac:dyDescent="0.25">
      <c r="A663" s="13" t="s">
        <v>600</v>
      </c>
      <c r="B663" s="13" t="s">
        <v>601</v>
      </c>
      <c r="C663" s="14" t="s">
        <v>16</v>
      </c>
      <c r="D663" s="15">
        <v>2</v>
      </c>
      <c r="E663" s="15">
        <f t="shared" si="383"/>
        <v>1130.69</v>
      </c>
      <c r="F663" s="15">
        <f t="shared" ref="F663" si="387">ROUND(E663*(1+$H$9),2)</f>
        <v>1431.23</v>
      </c>
      <c r="G663" s="15">
        <f t="shared" ref="G663" si="388">ROUND(F663*D663,2)</f>
        <v>2862.46</v>
      </c>
      <c r="H663" s="106">
        <v>1130.69</v>
      </c>
      <c r="I663" s="78">
        <f t="shared" si="386"/>
        <v>0</v>
      </c>
    </row>
    <row r="664" spans="1:9" ht="105" x14ac:dyDescent="0.25">
      <c r="A664" s="13" t="s">
        <v>602</v>
      </c>
      <c r="B664" s="13" t="s">
        <v>1292</v>
      </c>
      <c r="C664" s="14" t="s">
        <v>16</v>
      </c>
      <c r="D664" s="15">
        <v>1</v>
      </c>
      <c r="E664" s="15">
        <f t="shared" si="383"/>
        <v>16047.16</v>
      </c>
      <c r="F664" s="15">
        <f t="shared" ref="F664" si="389">ROUND(E664*(1+$H$9),2)</f>
        <v>20312.5</v>
      </c>
      <c r="G664" s="15">
        <f t="shared" ref="G664" si="390">ROUND(F664*D664,2)</f>
        <v>20312.5</v>
      </c>
      <c r="H664" s="101">
        <v>16047.16</v>
      </c>
      <c r="I664" s="78">
        <f t="shared" si="386"/>
        <v>0</v>
      </c>
    </row>
    <row r="665" spans="1:9" x14ac:dyDescent="0.25">
      <c r="A665" s="21" t="s">
        <v>603</v>
      </c>
      <c r="B665" s="444" t="s">
        <v>4762</v>
      </c>
      <c r="C665" s="444"/>
      <c r="D665" s="444"/>
      <c r="E665" s="444"/>
      <c r="F665" s="444"/>
      <c r="G665" s="22"/>
      <c r="I665" s="78"/>
    </row>
    <row r="666" spans="1:9" ht="60" x14ac:dyDescent="0.25">
      <c r="A666" s="13" t="s">
        <v>604</v>
      </c>
      <c r="B666" s="13" t="s">
        <v>1490</v>
      </c>
      <c r="C666" s="14" t="s">
        <v>69</v>
      </c>
      <c r="D666" s="15">
        <v>27</v>
      </c>
      <c r="E666" s="15">
        <f t="shared" si="383"/>
        <v>9.49</v>
      </c>
      <c r="F666" s="15">
        <f t="shared" ref="F666:F675" si="391">ROUND(E666*(1+$H$9),2)</f>
        <v>12.01</v>
      </c>
      <c r="G666" s="15">
        <f t="shared" ref="G666:G675" si="392">ROUND(F666*D666,2)</f>
        <v>324.27</v>
      </c>
      <c r="H666" s="101" t="s">
        <v>1993</v>
      </c>
      <c r="I666" s="78">
        <f t="shared" si="386"/>
        <v>0</v>
      </c>
    </row>
    <row r="667" spans="1:9" ht="60" x14ac:dyDescent="0.25">
      <c r="A667" s="13" t="s">
        <v>605</v>
      </c>
      <c r="B667" s="13" t="s">
        <v>1491</v>
      </c>
      <c r="C667" s="14" t="s">
        <v>16</v>
      </c>
      <c r="D667" s="15">
        <v>4</v>
      </c>
      <c r="E667" s="15">
        <f t="shared" si="383"/>
        <v>8.75</v>
      </c>
      <c r="F667" s="15">
        <f t="shared" si="391"/>
        <v>11.08</v>
      </c>
      <c r="G667" s="15">
        <f t="shared" si="392"/>
        <v>44.32</v>
      </c>
      <c r="H667" s="101" t="s">
        <v>2912</v>
      </c>
      <c r="I667" s="78">
        <f t="shared" si="386"/>
        <v>0</v>
      </c>
    </row>
    <row r="668" spans="1:9" ht="60" x14ac:dyDescent="0.25">
      <c r="A668" s="13" t="s">
        <v>606</v>
      </c>
      <c r="B668" s="13" t="s">
        <v>1492</v>
      </c>
      <c r="C668" s="14" t="s">
        <v>16</v>
      </c>
      <c r="D668" s="15">
        <v>17</v>
      </c>
      <c r="E668" s="15">
        <f t="shared" si="383"/>
        <v>5.18</v>
      </c>
      <c r="F668" s="15">
        <f t="shared" si="391"/>
        <v>6.56</v>
      </c>
      <c r="G668" s="15">
        <f t="shared" si="392"/>
        <v>111.52</v>
      </c>
      <c r="H668" s="101" t="s">
        <v>1720</v>
      </c>
      <c r="I668" s="78">
        <f t="shared" si="386"/>
        <v>0</v>
      </c>
    </row>
    <row r="669" spans="1:9" ht="60" x14ac:dyDescent="0.25">
      <c r="A669" s="13" t="s">
        <v>607</v>
      </c>
      <c r="B669" s="13" t="s">
        <v>1469</v>
      </c>
      <c r="C669" s="14" t="s">
        <v>69</v>
      </c>
      <c r="D669" s="15">
        <v>64</v>
      </c>
      <c r="E669" s="15">
        <f t="shared" si="383"/>
        <v>12.63</v>
      </c>
      <c r="F669" s="15">
        <f t="shared" si="391"/>
        <v>15.99</v>
      </c>
      <c r="G669" s="15">
        <f t="shared" si="392"/>
        <v>1023.36</v>
      </c>
      <c r="H669" s="101" t="s">
        <v>2843</v>
      </c>
      <c r="I669" s="78">
        <f t="shared" si="386"/>
        <v>0</v>
      </c>
    </row>
    <row r="670" spans="1:9" ht="60" x14ac:dyDescent="0.25">
      <c r="A670" s="13" t="s">
        <v>608</v>
      </c>
      <c r="B670" s="13" t="s">
        <v>1470</v>
      </c>
      <c r="C670" s="14" t="s">
        <v>16</v>
      </c>
      <c r="D670" s="15">
        <v>1</v>
      </c>
      <c r="E670" s="15">
        <f t="shared" si="383"/>
        <v>12.02</v>
      </c>
      <c r="F670" s="15">
        <f t="shared" si="391"/>
        <v>15.21</v>
      </c>
      <c r="G670" s="15">
        <f t="shared" si="392"/>
        <v>15.21</v>
      </c>
      <c r="H670" s="101" t="s">
        <v>1778</v>
      </c>
      <c r="I670" s="78">
        <f t="shared" si="386"/>
        <v>0</v>
      </c>
    </row>
    <row r="671" spans="1:9" ht="60" x14ac:dyDescent="0.25">
      <c r="A671" s="13" t="s">
        <v>609</v>
      </c>
      <c r="B671" s="13" t="s">
        <v>1471</v>
      </c>
      <c r="C671" s="14" t="s">
        <v>16</v>
      </c>
      <c r="D671" s="15">
        <v>24</v>
      </c>
      <c r="E671" s="15">
        <f t="shared" si="383"/>
        <v>6.85</v>
      </c>
      <c r="F671" s="15">
        <f t="shared" si="391"/>
        <v>8.67</v>
      </c>
      <c r="G671" s="15">
        <f t="shared" si="392"/>
        <v>208.08</v>
      </c>
      <c r="H671" s="101" t="s">
        <v>1746</v>
      </c>
      <c r="I671" s="78">
        <f t="shared" si="386"/>
        <v>0</v>
      </c>
    </row>
    <row r="672" spans="1:9" ht="60" x14ac:dyDescent="0.25">
      <c r="A672" s="13" t="s">
        <v>610</v>
      </c>
      <c r="B672" s="13" t="s">
        <v>1496</v>
      </c>
      <c r="C672" s="14" t="s">
        <v>69</v>
      </c>
      <c r="D672" s="15">
        <v>2</v>
      </c>
      <c r="E672" s="15">
        <f t="shared" si="383"/>
        <v>13.42</v>
      </c>
      <c r="F672" s="15">
        <f t="shared" si="391"/>
        <v>16.989999999999998</v>
      </c>
      <c r="G672" s="15">
        <f t="shared" si="392"/>
        <v>33.979999999999997</v>
      </c>
      <c r="H672" s="101" t="s">
        <v>1643</v>
      </c>
      <c r="I672" s="78">
        <f t="shared" si="386"/>
        <v>0</v>
      </c>
    </row>
    <row r="673" spans="1:9" ht="60" x14ac:dyDescent="0.25">
      <c r="A673" s="13" t="s">
        <v>611</v>
      </c>
      <c r="B673" s="13" t="s">
        <v>1497</v>
      </c>
      <c r="C673" s="14" t="s">
        <v>16</v>
      </c>
      <c r="D673" s="15">
        <v>1</v>
      </c>
      <c r="E673" s="15">
        <f t="shared" si="383"/>
        <v>14.4</v>
      </c>
      <c r="F673" s="15">
        <f t="shared" si="391"/>
        <v>18.23</v>
      </c>
      <c r="G673" s="15">
        <f t="shared" si="392"/>
        <v>18.23</v>
      </c>
      <c r="H673" s="101" t="s">
        <v>1850</v>
      </c>
      <c r="I673" s="78">
        <f t="shared" si="386"/>
        <v>0</v>
      </c>
    </row>
    <row r="674" spans="1:9" ht="60" x14ac:dyDescent="0.25">
      <c r="A674" s="13" t="s">
        <v>612</v>
      </c>
      <c r="B674" s="13" t="s">
        <v>1498</v>
      </c>
      <c r="C674" s="14" t="s">
        <v>16</v>
      </c>
      <c r="D674" s="15">
        <v>2</v>
      </c>
      <c r="E674" s="15">
        <f t="shared" si="383"/>
        <v>8.4499999999999993</v>
      </c>
      <c r="F674" s="15">
        <f t="shared" si="391"/>
        <v>10.7</v>
      </c>
      <c r="G674" s="15">
        <f t="shared" si="392"/>
        <v>21.4</v>
      </c>
      <c r="H674" s="101" t="s">
        <v>2853</v>
      </c>
      <c r="I674" s="78">
        <f t="shared" si="386"/>
        <v>0</v>
      </c>
    </row>
    <row r="675" spans="1:9" ht="30" x14ac:dyDescent="0.25">
      <c r="A675" s="13" t="s">
        <v>613</v>
      </c>
      <c r="B675" s="13" t="s">
        <v>614</v>
      </c>
      <c r="C675" s="14" t="s">
        <v>16</v>
      </c>
      <c r="D675" s="15">
        <v>12</v>
      </c>
      <c r="E675" s="15">
        <f t="shared" si="383"/>
        <v>6.57</v>
      </c>
      <c r="F675" s="15">
        <f t="shared" si="391"/>
        <v>8.32</v>
      </c>
      <c r="G675" s="15">
        <f t="shared" si="392"/>
        <v>99.84</v>
      </c>
      <c r="H675" s="105">
        <v>6.57</v>
      </c>
      <c r="I675" s="78">
        <f t="shared" si="386"/>
        <v>0</v>
      </c>
    </row>
    <row r="676" spans="1:9" s="20" customFormat="1" ht="30" x14ac:dyDescent="0.25">
      <c r="A676" s="13" t="s">
        <v>615</v>
      </c>
      <c r="B676" s="13" t="s">
        <v>616</v>
      </c>
      <c r="C676" s="14" t="s">
        <v>16</v>
      </c>
      <c r="D676" s="15">
        <v>1</v>
      </c>
      <c r="E676" s="15">
        <f t="shared" si="383"/>
        <v>9.0299999999999994</v>
      </c>
      <c r="F676" s="15">
        <f t="shared" ref="F676" si="393">ROUND(E676*(1+$H$9),2)</f>
        <v>11.43</v>
      </c>
      <c r="G676" s="15">
        <f t="shared" ref="G676" si="394">ROUND(F676*D676,2)</f>
        <v>11.43</v>
      </c>
      <c r="H676" s="106">
        <v>9.0299999999999994</v>
      </c>
      <c r="I676" s="78">
        <f t="shared" si="386"/>
        <v>0</v>
      </c>
    </row>
    <row r="677" spans="1:9" s="20" customFormat="1" ht="30" x14ac:dyDescent="0.25">
      <c r="A677" s="13" t="s">
        <v>617</v>
      </c>
      <c r="B677" s="13" t="s">
        <v>1293</v>
      </c>
      <c r="C677" s="14" t="s">
        <v>16</v>
      </c>
      <c r="D677" s="15">
        <v>38</v>
      </c>
      <c r="E677" s="15">
        <f t="shared" si="383"/>
        <v>93.57</v>
      </c>
      <c r="F677" s="15">
        <f t="shared" ref="F677:F679" si="395">ROUND(E677*(1+$H$9),2)</f>
        <v>118.44</v>
      </c>
      <c r="G677" s="15">
        <f t="shared" ref="G677:G679" si="396">ROUND(F677*D677,2)</f>
        <v>4500.72</v>
      </c>
      <c r="H677" s="106">
        <v>93.57</v>
      </c>
      <c r="I677" s="78">
        <f t="shared" si="386"/>
        <v>0</v>
      </c>
    </row>
    <row r="678" spans="1:9" ht="30" x14ac:dyDescent="0.25">
      <c r="A678" s="13" t="s">
        <v>618</v>
      </c>
      <c r="B678" s="13" t="s">
        <v>1562</v>
      </c>
      <c r="C678" s="14" t="s">
        <v>16</v>
      </c>
      <c r="D678" s="15">
        <v>1</v>
      </c>
      <c r="E678" s="15">
        <f t="shared" si="383"/>
        <v>12.51</v>
      </c>
      <c r="F678" s="15">
        <f t="shared" si="395"/>
        <v>15.84</v>
      </c>
      <c r="G678" s="15">
        <f t="shared" si="396"/>
        <v>15.84</v>
      </c>
      <c r="H678" s="105">
        <v>12.51</v>
      </c>
      <c r="I678" s="78">
        <f t="shared" si="386"/>
        <v>0</v>
      </c>
    </row>
    <row r="679" spans="1:9" x14ac:dyDescent="0.25">
      <c r="A679" s="13" t="s">
        <v>620</v>
      </c>
      <c r="B679" s="13" t="s">
        <v>619</v>
      </c>
      <c r="C679" s="14" t="s">
        <v>16</v>
      </c>
      <c r="D679" s="15">
        <v>4</v>
      </c>
      <c r="E679" s="15">
        <f t="shared" si="383"/>
        <v>14.01</v>
      </c>
      <c r="F679" s="15">
        <f t="shared" si="395"/>
        <v>17.73</v>
      </c>
      <c r="G679" s="15">
        <f t="shared" si="396"/>
        <v>70.92</v>
      </c>
      <c r="H679" s="105">
        <v>14.01</v>
      </c>
      <c r="I679" s="78">
        <f t="shared" si="386"/>
        <v>0</v>
      </c>
    </row>
    <row r="680" spans="1:9" x14ac:dyDescent="0.25">
      <c r="A680" s="21" t="s">
        <v>621</v>
      </c>
      <c r="B680" s="444" t="s">
        <v>4758</v>
      </c>
      <c r="C680" s="444"/>
      <c r="D680" s="444"/>
      <c r="E680" s="444"/>
      <c r="F680" s="444"/>
      <c r="G680" s="22"/>
      <c r="I680" s="78"/>
    </row>
    <row r="681" spans="1:9" ht="45" x14ac:dyDescent="0.25">
      <c r="A681" s="13" t="s">
        <v>622</v>
      </c>
      <c r="B681" s="13" t="s">
        <v>623</v>
      </c>
      <c r="C681" s="14" t="s">
        <v>69</v>
      </c>
      <c r="D681" s="15">
        <v>322</v>
      </c>
      <c r="E681" s="15">
        <f t="shared" si="383"/>
        <v>57.46</v>
      </c>
      <c r="F681" s="15">
        <f t="shared" ref="F681" si="397">ROUND(E681*(1+$H$9),2)</f>
        <v>72.73</v>
      </c>
      <c r="G681" s="15">
        <f t="shared" ref="G681" si="398">ROUND(F681*D681,2)</f>
        <v>23419.06</v>
      </c>
      <c r="H681" s="105">
        <v>57.46</v>
      </c>
      <c r="I681" s="78">
        <f t="shared" si="386"/>
        <v>0</v>
      </c>
    </row>
    <row r="682" spans="1:9" x14ac:dyDescent="0.25">
      <c r="A682" s="21" t="s">
        <v>624</v>
      </c>
      <c r="B682" s="444" t="s">
        <v>4759</v>
      </c>
      <c r="C682" s="444"/>
      <c r="D682" s="444"/>
      <c r="E682" s="444"/>
      <c r="F682" s="444"/>
      <c r="G682" s="22"/>
      <c r="I682" s="78"/>
    </row>
    <row r="683" spans="1:9" ht="60" x14ac:dyDescent="0.25">
      <c r="A683" s="13" t="s">
        <v>625</v>
      </c>
      <c r="B683" s="13" t="s">
        <v>1517</v>
      </c>
      <c r="C683" s="14" t="s">
        <v>16</v>
      </c>
      <c r="D683" s="15">
        <v>3</v>
      </c>
      <c r="E683" s="15">
        <f t="shared" si="383"/>
        <v>30.4</v>
      </c>
      <c r="F683" s="15">
        <f t="shared" ref="F683:F684" si="399">ROUND(E683*(1+$H$9),2)</f>
        <v>38.479999999999997</v>
      </c>
      <c r="G683" s="15">
        <f t="shared" ref="G683:G684" si="400">ROUND(F683*D683,2)</f>
        <v>115.44</v>
      </c>
      <c r="H683" s="101" t="s">
        <v>3558</v>
      </c>
      <c r="I683" s="78">
        <f t="shared" si="386"/>
        <v>0</v>
      </c>
    </row>
    <row r="684" spans="1:9" ht="60" x14ac:dyDescent="0.25">
      <c r="A684" s="13" t="s">
        <v>626</v>
      </c>
      <c r="B684" s="13" t="s">
        <v>1488</v>
      </c>
      <c r="C684" s="14" t="s">
        <v>16</v>
      </c>
      <c r="D684" s="15">
        <v>2</v>
      </c>
      <c r="E684" s="15">
        <f t="shared" si="383"/>
        <v>32.79</v>
      </c>
      <c r="F684" s="15">
        <f t="shared" si="399"/>
        <v>41.51</v>
      </c>
      <c r="G684" s="15">
        <f t="shared" si="400"/>
        <v>83.02</v>
      </c>
      <c r="H684" s="101" t="s">
        <v>1712</v>
      </c>
      <c r="I684" s="78">
        <f t="shared" si="386"/>
        <v>0</v>
      </c>
    </row>
    <row r="685" spans="1:9" ht="30" x14ac:dyDescent="0.25">
      <c r="A685" s="13" t="s">
        <v>627</v>
      </c>
      <c r="B685" s="13" t="s">
        <v>473</v>
      </c>
      <c r="C685" s="14" t="s">
        <v>16</v>
      </c>
      <c r="D685" s="15">
        <v>1</v>
      </c>
      <c r="E685" s="15">
        <f t="shared" si="383"/>
        <v>69.31</v>
      </c>
      <c r="F685" s="15">
        <f t="shared" ref="F685" si="401">ROUND(E685*(1+$H$9),2)</f>
        <v>87.73</v>
      </c>
      <c r="G685" s="15">
        <f t="shared" ref="G685" si="402">ROUND(F685*D685,2)</f>
        <v>87.73</v>
      </c>
      <c r="H685" s="105">
        <v>69.31</v>
      </c>
      <c r="I685" s="78">
        <f t="shared" si="386"/>
        <v>0</v>
      </c>
    </row>
    <row r="686" spans="1:9" x14ac:dyDescent="0.25">
      <c r="A686" s="21" t="s">
        <v>628</v>
      </c>
      <c r="B686" s="444" t="s">
        <v>4764</v>
      </c>
      <c r="C686" s="444"/>
      <c r="D686" s="444"/>
      <c r="E686" s="444"/>
      <c r="F686" s="444"/>
      <c r="G686" s="22"/>
      <c r="I686" s="78"/>
    </row>
    <row r="687" spans="1:9" ht="30" x14ac:dyDescent="0.25">
      <c r="A687" s="13" t="s">
        <v>629</v>
      </c>
      <c r="B687" s="13" t="s">
        <v>630</v>
      </c>
      <c r="C687" s="14" t="s">
        <v>16</v>
      </c>
      <c r="D687" s="15">
        <v>8</v>
      </c>
      <c r="E687" s="15">
        <f t="shared" si="383"/>
        <v>27.82</v>
      </c>
      <c r="F687" s="15">
        <f t="shared" ref="F687" si="403">ROUND(E687*(1+$H$9),2)</f>
        <v>35.21</v>
      </c>
      <c r="G687" s="15">
        <f t="shared" ref="G687" si="404">ROUND(F687*D687,2)</f>
        <v>281.68</v>
      </c>
      <c r="H687" s="105">
        <v>27.82</v>
      </c>
      <c r="I687" s="78">
        <f t="shared" si="386"/>
        <v>0</v>
      </c>
    </row>
    <row r="688" spans="1:9" s="20" customFormat="1" x14ac:dyDescent="0.25">
      <c r="A688" s="13" t="s">
        <v>631</v>
      </c>
      <c r="B688" s="13" t="s">
        <v>1563</v>
      </c>
      <c r="C688" s="14" t="s">
        <v>16</v>
      </c>
      <c r="D688" s="15">
        <v>26</v>
      </c>
      <c r="E688" s="15">
        <f t="shared" si="383"/>
        <v>12.31</v>
      </c>
      <c r="F688" s="15">
        <f t="shared" ref="F688" si="405">ROUND(E688*(1+$H$9),2)</f>
        <v>15.58</v>
      </c>
      <c r="G688" s="15">
        <f t="shared" ref="G688" si="406">ROUND(F688*D688,2)</f>
        <v>405.08</v>
      </c>
      <c r="H688" s="106">
        <v>12.31</v>
      </c>
      <c r="I688" s="78">
        <f t="shared" si="386"/>
        <v>0</v>
      </c>
    </row>
    <row r="689" spans="1:9" ht="21.75" customHeight="1" x14ac:dyDescent="0.25">
      <c r="A689" s="13"/>
      <c r="B689" s="13"/>
      <c r="C689" s="14"/>
      <c r="D689" s="15"/>
      <c r="E689" s="15"/>
      <c r="F689" s="15"/>
      <c r="G689" s="15"/>
      <c r="I689" s="78"/>
    </row>
    <row r="690" spans="1:9" x14ac:dyDescent="0.25">
      <c r="A690" s="21" t="s">
        <v>632</v>
      </c>
      <c r="B690" s="444" t="s">
        <v>4776</v>
      </c>
      <c r="C690" s="444"/>
      <c r="D690" s="444"/>
      <c r="E690" s="444"/>
      <c r="F690" s="444"/>
      <c r="G690" s="22">
        <f>SUM(G691:G762)</f>
        <v>255911.21999999994</v>
      </c>
      <c r="I690" s="78"/>
    </row>
    <row r="691" spans="1:9" x14ac:dyDescent="0.25">
      <c r="A691" s="21" t="s">
        <v>633</v>
      </c>
      <c r="B691" s="444" t="s">
        <v>4777</v>
      </c>
      <c r="C691" s="444"/>
      <c r="D691" s="444"/>
      <c r="E691" s="444"/>
      <c r="F691" s="444"/>
      <c r="G691" s="22"/>
      <c r="I691" s="78"/>
    </row>
    <row r="692" spans="1:9" ht="45" x14ac:dyDescent="0.25">
      <c r="A692" s="13" t="s">
        <v>634</v>
      </c>
      <c r="B692" s="23" t="s">
        <v>2695</v>
      </c>
      <c r="C692" s="14" t="s">
        <v>16</v>
      </c>
      <c r="D692" s="15">
        <v>42</v>
      </c>
      <c r="E692" s="15">
        <f t="shared" ref="E692:E755" si="407">H692-H692*$H$11</f>
        <v>69.989999999999995</v>
      </c>
      <c r="F692" s="15">
        <f t="shared" ref="F692:F693" si="408">ROUND(E692*(1+$H$9),2)</f>
        <v>88.59</v>
      </c>
      <c r="G692" s="15">
        <f t="shared" ref="G692:G693" si="409">ROUND(F692*D692,2)</f>
        <v>3720.78</v>
      </c>
      <c r="H692" s="101" t="s">
        <v>3563</v>
      </c>
      <c r="I692" s="78">
        <f t="shared" si="386"/>
        <v>0</v>
      </c>
    </row>
    <row r="693" spans="1:9" ht="45" x14ac:dyDescent="0.25">
      <c r="A693" s="13" t="s">
        <v>635</v>
      </c>
      <c r="B693" s="23" t="s">
        <v>2947</v>
      </c>
      <c r="C693" s="14" t="s">
        <v>16</v>
      </c>
      <c r="D693" s="15">
        <v>114</v>
      </c>
      <c r="E693" s="15">
        <f t="shared" si="407"/>
        <v>240.13</v>
      </c>
      <c r="F693" s="15">
        <f t="shared" si="408"/>
        <v>303.95999999999998</v>
      </c>
      <c r="G693" s="15">
        <f t="shared" si="409"/>
        <v>34651.440000000002</v>
      </c>
      <c r="H693" s="103">
        <v>240.13</v>
      </c>
      <c r="I693" s="78">
        <f t="shared" si="386"/>
        <v>0</v>
      </c>
    </row>
    <row r="694" spans="1:9" ht="45" x14ac:dyDescent="0.25">
      <c r="A694" s="13" t="s">
        <v>636</v>
      </c>
      <c r="B694" s="23" t="s">
        <v>2949</v>
      </c>
      <c r="C694" s="14" t="s">
        <v>16</v>
      </c>
      <c r="D694" s="15">
        <v>93</v>
      </c>
      <c r="E694" s="15">
        <f t="shared" si="407"/>
        <v>75.06</v>
      </c>
      <c r="F694" s="15">
        <f t="shared" ref="F694" si="410">ROUND(E694*(1+$H$9),2)</f>
        <v>95.01</v>
      </c>
      <c r="G694" s="15">
        <f t="shared" ref="G694" si="411">ROUND(F694*D694,2)</f>
        <v>8835.93</v>
      </c>
      <c r="H694" s="103">
        <v>75.06</v>
      </c>
      <c r="I694" s="78">
        <f t="shared" si="386"/>
        <v>0</v>
      </c>
    </row>
    <row r="695" spans="1:9" ht="45" x14ac:dyDescent="0.25">
      <c r="A695" s="13" t="s">
        <v>637</v>
      </c>
      <c r="B695" s="13" t="s">
        <v>1294</v>
      </c>
      <c r="C695" s="14" t="s">
        <v>16</v>
      </c>
      <c r="D695" s="15">
        <f>23+120</f>
        <v>143</v>
      </c>
      <c r="E695" s="15">
        <f t="shared" si="407"/>
        <v>114.95</v>
      </c>
      <c r="F695" s="15">
        <f t="shared" ref="F695" si="412">ROUND(E695*(1+$H$9),2)</f>
        <v>145.5</v>
      </c>
      <c r="G695" s="15">
        <f t="shared" ref="G695" si="413">ROUND(F695*D695,2)</f>
        <v>20806.5</v>
      </c>
      <c r="H695" s="103">
        <v>114.95</v>
      </c>
      <c r="I695" s="78">
        <f t="shared" si="386"/>
        <v>0</v>
      </c>
    </row>
    <row r="696" spans="1:9" ht="30" x14ac:dyDescent="0.25">
      <c r="A696" s="13" t="s">
        <v>638</v>
      </c>
      <c r="B696" s="23" t="s">
        <v>2696</v>
      </c>
      <c r="C696" s="14" t="s">
        <v>16</v>
      </c>
      <c r="D696" s="15">
        <v>24</v>
      </c>
      <c r="E696" s="15">
        <f t="shared" si="407"/>
        <v>98.7</v>
      </c>
      <c r="F696" s="15">
        <f t="shared" ref="F696" si="414">ROUND(E696*(1+$H$9),2)</f>
        <v>124.93</v>
      </c>
      <c r="G696" s="15">
        <f t="shared" ref="G696" si="415">ROUND(F696*D696,2)</f>
        <v>2998.32</v>
      </c>
      <c r="H696" s="105">
        <v>98.7</v>
      </c>
      <c r="I696" s="78">
        <f t="shared" si="386"/>
        <v>0</v>
      </c>
    </row>
    <row r="697" spans="1:9" ht="105" x14ac:dyDescent="0.25">
      <c r="A697" s="13" t="s">
        <v>639</v>
      </c>
      <c r="B697" s="13" t="s">
        <v>2818</v>
      </c>
      <c r="C697" s="14" t="s">
        <v>16</v>
      </c>
      <c r="D697" s="15">
        <v>19</v>
      </c>
      <c r="E697" s="15">
        <f t="shared" si="407"/>
        <v>159.84</v>
      </c>
      <c r="F697" s="15">
        <f t="shared" ref="F697" si="416">ROUND(E697*(1+$H$9),2)</f>
        <v>202.33</v>
      </c>
      <c r="G697" s="15">
        <f t="shared" ref="G697" si="417">ROUND(F697*D697,2)</f>
        <v>3844.27</v>
      </c>
      <c r="H697" s="103">
        <v>159.84</v>
      </c>
      <c r="I697" s="78">
        <f t="shared" si="386"/>
        <v>0</v>
      </c>
    </row>
    <row r="698" spans="1:9" ht="30" x14ac:dyDescent="0.25">
      <c r="A698" s="13" t="s">
        <v>640</v>
      </c>
      <c r="B698" s="13" t="s">
        <v>2948</v>
      </c>
      <c r="C698" s="14" t="s">
        <v>16</v>
      </c>
      <c r="D698" s="15">
        <v>3</v>
      </c>
      <c r="E698" s="15">
        <f t="shared" si="407"/>
        <v>170.96</v>
      </c>
      <c r="F698" s="15">
        <f t="shared" ref="F698" si="418">ROUND(E698*(1+$H$9),2)</f>
        <v>216.4</v>
      </c>
      <c r="G698" s="15">
        <f t="shared" ref="G698" si="419">ROUND(F698*D698,2)</f>
        <v>649.20000000000005</v>
      </c>
      <c r="H698" s="103">
        <v>170.96</v>
      </c>
      <c r="I698" s="78">
        <f t="shared" si="386"/>
        <v>0</v>
      </c>
    </row>
    <row r="699" spans="1:9" ht="60" x14ac:dyDescent="0.25">
      <c r="A699" s="13" t="s">
        <v>641</v>
      </c>
      <c r="B699" s="23" t="s">
        <v>2697</v>
      </c>
      <c r="C699" s="14" t="s">
        <v>16</v>
      </c>
      <c r="D699" s="15">
        <v>47</v>
      </c>
      <c r="E699" s="15">
        <f t="shared" si="407"/>
        <v>71.88</v>
      </c>
      <c r="F699" s="15">
        <f t="shared" ref="F699" si="420">ROUND(E699*(1+$H$9),2)</f>
        <v>90.99</v>
      </c>
      <c r="G699" s="15">
        <f t="shared" ref="G699" si="421">ROUND(F699*D699,2)</f>
        <v>4276.53</v>
      </c>
      <c r="H699" s="101" t="s">
        <v>3610</v>
      </c>
      <c r="I699" s="78">
        <f t="shared" si="386"/>
        <v>0</v>
      </c>
    </row>
    <row r="700" spans="1:9" x14ac:dyDescent="0.25">
      <c r="A700" s="21" t="s">
        <v>642</v>
      </c>
      <c r="B700" s="444" t="s">
        <v>4756</v>
      </c>
      <c r="C700" s="444"/>
      <c r="D700" s="444"/>
      <c r="E700" s="444"/>
      <c r="F700" s="444"/>
      <c r="G700" s="22"/>
      <c r="I700" s="78"/>
    </row>
    <row r="701" spans="1:9" ht="60" x14ac:dyDescent="0.25">
      <c r="A701" s="13" t="s">
        <v>643</v>
      </c>
      <c r="B701" s="13" t="s">
        <v>1490</v>
      </c>
      <c r="C701" s="14" t="s">
        <v>69</v>
      </c>
      <c r="D701" s="15">
        <v>1135</v>
      </c>
      <c r="E701" s="15">
        <f t="shared" si="407"/>
        <v>9.49</v>
      </c>
      <c r="F701" s="15">
        <f t="shared" ref="F701:F708" si="422">ROUND(E701*(1+$H$9),2)</f>
        <v>12.01</v>
      </c>
      <c r="G701" s="15">
        <f t="shared" ref="G701:G708" si="423">ROUND(F701*D701,2)</f>
        <v>13631.35</v>
      </c>
      <c r="H701" s="101" t="s">
        <v>1993</v>
      </c>
      <c r="I701" s="78">
        <f t="shared" si="386"/>
        <v>0</v>
      </c>
    </row>
    <row r="702" spans="1:9" ht="60" x14ac:dyDescent="0.25">
      <c r="A702" s="13" t="s">
        <v>644</v>
      </c>
      <c r="B702" s="13" t="s">
        <v>1491</v>
      </c>
      <c r="C702" s="14" t="s">
        <v>16</v>
      </c>
      <c r="D702" s="15">
        <v>141</v>
      </c>
      <c r="E702" s="15">
        <f t="shared" si="407"/>
        <v>8.75</v>
      </c>
      <c r="F702" s="15">
        <f t="shared" si="422"/>
        <v>11.08</v>
      </c>
      <c r="G702" s="15">
        <f t="shared" si="423"/>
        <v>1562.28</v>
      </c>
      <c r="H702" s="101" t="s">
        <v>2912</v>
      </c>
      <c r="I702" s="78">
        <f t="shared" si="386"/>
        <v>0</v>
      </c>
    </row>
    <row r="703" spans="1:9" ht="60" x14ac:dyDescent="0.25">
      <c r="A703" s="13" t="s">
        <v>645</v>
      </c>
      <c r="B703" s="13" t="s">
        <v>1492</v>
      </c>
      <c r="C703" s="14" t="s">
        <v>16</v>
      </c>
      <c r="D703" s="15">
        <v>533</v>
      </c>
      <c r="E703" s="15">
        <f t="shared" si="407"/>
        <v>5.18</v>
      </c>
      <c r="F703" s="15">
        <f t="shared" si="422"/>
        <v>6.56</v>
      </c>
      <c r="G703" s="15">
        <f t="shared" si="423"/>
        <v>3496.48</v>
      </c>
      <c r="H703" s="101" t="s">
        <v>1720</v>
      </c>
      <c r="I703" s="78">
        <f t="shared" si="386"/>
        <v>0</v>
      </c>
    </row>
    <row r="704" spans="1:9" ht="60" x14ac:dyDescent="0.25">
      <c r="A704" s="13" t="s">
        <v>646</v>
      </c>
      <c r="B704" s="13" t="s">
        <v>1493</v>
      </c>
      <c r="C704" s="14" t="s">
        <v>69</v>
      </c>
      <c r="D704" s="15">
        <v>493</v>
      </c>
      <c r="E704" s="15">
        <f t="shared" si="407"/>
        <v>10.27</v>
      </c>
      <c r="F704" s="15">
        <f t="shared" si="422"/>
        <v>13</v>
      </c>
      <c r="G704" s="15">
        <f t="shared" si="423"/>
        <v>6409</v>
      </c>
      <c r="H704" s="101" t="s">
        <v>2920</v>
      </c>
      <c r="I704" s="78">
        <f t="shared" si="386"/>
        <v>0</v>
      </c>
    </row>
    <row r="705" spans="1:9" ht="60" x14ac:dyDescent="0.25">
      <c r="A705" s="13" t="s">
        <v>647</v>
      </c>
      <c r="B705" s="13" t="s">
        <v>1494</v>
      </c>
      <c r="C705" s="14" t="s">
        <v>16</v>
      </c>
      <c r="D705" s="15">
        <v>87</v>
      </c>
      <c r="E705" s="15">
        <f t="shared" si="407"/>
        <v>11.68</v>
      </c>
      <c r="F705" s="15">
        <f t="shared" si="422"/>
        <v>14.78</v>
      </c>
      <c r="G705" s="15">
        <f t="shared" si="423"/>
        <v>1285.8599999999999</v>
      </c>
      <c r="H705" s="101" t="s">
        <v>1610</v>
      </c>
      <c r="I705" s="78">
        <f t="shared" si="386"/>
        <v>0</v>
      </c>
    </row>
    <row r="706" spans="1:9" ht="60" x14ac:dyDescent="0.25">
      <c r="A706" s="13" t="s">
        <v>648</v>
      </c>
      <c r="B706" s="13" t="s">
        <v>1495</v>
      </c>
      <c r="C706" s="14" t="s">
        <v>16</v>
      </c>
      <c r="D706" s="15">
        <v>339</v>
      </c>
      <c r="E706" s="15">
        <f t="shared" si="407"/>
        <v>7.11</v>
      </c>
      <c r="F706" s="15">
        <f t="shared" si="422"/>
        <v>9</v>
      </c>
      <c r="G706" s="15">
        <f t="shared" si="423"/>
        <v>3051</v>
      </c>
      <c r="H706" s="101" t="s">
        <v>1713</v>
      </c>
      <c r="I706" s="78">
        <f t="shared" si="386"/>
        <v>0</v>
      </c>
    </row>
    <row r="707" spans="1:9" ht="30" x14ac:dyDescent="0.25">
      <c r="A707" s="13" t="s">
        <v>649</v>
      </c>
      <c r="B707" s="13" t="s">
        <v>539</v>
      </c>
      <c r="C707" s="14" t="s">
        <v>16</v>
      </c>
      <c r="D707" s="15">
        <v>142</v>
      </c>
      <c r="E707" s="15">
        <f t="shared" si="407"/>
        <v>6.57</v>
      </c>
      <c r="F707" s="15">
        <f t="shared" si="422"/>
        <v>8.32</v>
      </c>
      <c r="G707" s="15">
        <f t="shared" si="423"/>
        <v>1181.44</v>
      </c>
      <c r="H707" s="105">
        <v>6.57</v>
      </c>
      <c r="I707" s="78">
        <f t="shared" si="386"/>
        <v>0</v>
      </c>
    </row>
    <row r="708" spans="1:9" ht="66" customHeight="1" x14ac:dyDescent="0.25">
      <c r="A708" s="13" t="s">
        <v>650</v>
      </c>
      <c r="B708" s="13" t="s">
        <v>1496</v>
      </c>
      <c r="C708" s="14" t="s">
        <v>69</v>
      </c>
      <c r="D708" s="15">
        <v>7</v>
      </c>
      <c r="E708" s="15">
        <f t="shared" si="407"/>
        <v>13.42</v>
      </c>
      <c r="F708" s="15">
        <f t="shared" si="422"/>
        <v>16.989999999999998</v>
      </c>
      <c r="G708" s="15">
        <f t="shared" si="423"/>
        <v>118.93</v>
      </c>
      <c r="H708" s="101" t="s">
        <v>1643</v>
      </c>
      <c r="I708" s="78">
        <f t="shared" si="386"/>
        <v>0</v>
      </c>
    </row>
    <row r="709" spans="1:9" ht="63" customHeight="1" x14ac:dyDescent="0.25">
      <c r="A709" s="13" t="s">
        <v>651</v>
      </c>
      <c r="B709" s="13" t="s">
        <v>1498</v>
      </c>
      <c r="C709" s="14" t="s">
        <v>16</v>
      </c>
      <c r="D709" s="15">
        <v>3</v>
      </c>
      <c r="E709" s="15">
        <f t="shared" si="407"/>
        <v>8.4499999999999993</v>
      </c>
      <c r="F709" s="15">
        <f t="shared" ref="F709" si="424">ROUND(E709*(1+$H$9),2)</f>
        <v>10.7</v>
      </c>
      <c r="G709" s="15">
        <f t="shared" ref="G709" si="425">ROUND(F709*D709,2)</f>
        <v>32.1</v>
      </c>
      <c r="H709" s="101" t="s">
        <v>2853</v>
      </c>
      <c r="I709" s="78">
        <f t="shared" si="386"/>
        <v>0</v>
      </c>
    </row>
    <row r="710" spans="1:9" ht="30" x14ac:dyDescent="0.25">
      <c r="A710" s="13" t="s">
        <v>652</v>
      </c>
      <c r="B710" s="13" t="s">
        <v>1289</v>
      </c>
      <c r="C710" s="14" t="s">
        <v>69</v>
      </c>
      <c r="D710" s="15">
        <v>214</v>
      </c>
      <c r="E710" s="15">
        <f t="shared" si="407"/>
        <v>22.02</v>
      </c>
      <c r="F710" s="15">
        <f t="shared" ref="F710" si="426">ROUND(E710*(1+$H$9),2)</f>
        <v>27.87</v>
      </c>
      <c r="G710" s="15">
        <f t="shared" ref="G710" si="427">ROUND(F710*D710,2)</f>
        <v>5964.18</v>
      </c>
      <c r="H710" s="105">
        <v>22.02</v>
      </c>
      <c r="I710" s="78">
        <f t="shared" si="386"/>
        <v>0</v>
      </c>
    </row>
    <row r="711" spans="1:9" ht="120" x14ac:dyDescent="0.25">
      <c r="A711" s="13" t="s">
        <v>653</v>
      </c>
      <c r="B711" s="13" t="s">
        <v>1506</v>
      </c>
      <c r="C711" s="14" t="s">
        <v>40</v>
      </c>
      <c r="D711" s="15">
        <v>1</v>
      </c>
      <c r="E711" s="15">
        <f t="shared" si="407"/>
        <v>5.66</v>
      </c>
      <c r="F711" s="15">
        <f t="shared" ref="F711:F712" si="428">ROUND(E711*(1+$H$9),2)</f>
        <v>7.16</v>
      </c>
      <c r="G711" s="15">
        <f t="shared" ref="G711:G712" si="429">ROUND(F711*D711,2)</f>
        <v>7.16</v>
      </c>
      <c r="H711" s="101" t="s">
        <v>3458</v>
      </c>
      <c r="I711" s="78">
        <f t="shared" si="386"/>
        <v>0</v>
      </c>
    </row>
    <row r="712" spans="1:9" ht="120" x14ac:dyDescent="0.25">
      <c r="A712" s="13" t="s">
        <v>654</v>
      </c>
      <c r="B712" s="13" t="s">
        <v>1507</v>
      </c>
      <c r="C712" s="14" t="s">
        <v>40</v>
      </c>
      <c r="D712" s="15">
        <v>1</v>
      </c>
      <c r="E712" s="15">
        <f t="shared" si="407"/>
        <v>9.51</v>
      </c>
      <c r="F712" s="15">
        <f t="shared" si="428"/>
        <v>12.04</v>
      </c>
      <c r="G712" s="15">
        <f t="shared" si="429"/>
        <v>12.04</v>
      </c>
      <c r="H712" s="101" t="s">
        <v>1670</v>
      </c>
      <c r="I712" s="78">
        <f t="shared" si="386"/>
        <v>0</v>
      </c>
    </row>
    <row r="713" spans="1:9" ht="45" x14ac:dyDescent="0.25">
      <c r="A713" s="13" t="s">
        <v>655</v>
      </c>
      <c r="B713" s="13" t="s">
        <v>1547</v>
      </c>
      <c r="C713" s="14" t="s">
        <v>69</v>
      </c>
      <c r="D713" s="15">
        <v>217</v>
      </c>
      <c r="E713" s="15">
        <f t="shared" si="407"/>
        <v>81.33</v>
      </c>
      <c r="F713" s="15">
        <f t="shared" ref="F713:F715" si="430">ROUND(E713*(1+$H$9),2)</f>
        <v>102.95</v>
      </c>
      <c r="G713" s="15">
        <f t="shared" ref="G713:G715" si="431">ROUND(F713*D713,2)</f>
        <v>22340.15</v>
      </c>
      <c r="H713" s="105">
        <v>81.33</v>
      </c>
      <c r="I713" s="78">
        <f t="shared" si="386"/>
        <v>0</v>
      </c>
    </row>
    <row r="714" spans="1:9" ht="30" x14ac:dyDescent="0.25">
      <c r="A714" s="13" t="s">
        <v>656</v>
      </c>
      <c r="B714" s="13" t="s">
        <v>1555</v>
      </c>
      <c r="C714" s="14" t="s">
        <v>16</v>
      </c>
      <c r="D714" s="15">
        <v>3</v>
      </c>
      <c r="E714" s="15">
        <f t="shared" si="407"/>
        <v>120.22</v>
      </c>
      <c r="F714" s="15">
        <f t="shared" si="430"/>
        <v>152.16999999999999</v>
      </c>
      <c r="G714" s="15">
        <f t="shared" si="431"/>
        <v>456.51</v>
      </c>
      <c r="H714" s="105">
        <v>120.22</v>
      </c>
      <c r="I714" s="78">
        <f t="shared" si="386"/>
        <v>0</v>
      </c>
    </row>
    <row r="715" spans="1:9" ht="30" x14ac:dyDescent="0.25">
      <c r="A715" s="13" t="s">
        <v>657</v>
      </c>
      <c r="B715" s="13" t="s">
        <v>1548</v>
      </c>
      <c r="C715" s="14" t="s">
        <v>16</v>
      </c>
      <c r="D715" s="15">
        <v>3</v>
      </c>
      <c r="E715" s="15">
        <f t="shared" si="407"/>
        <v>15.82</v>
      </c>
      <c r="F715" s="15">
        <f t="shared" si="430"/>
        <v>20.02</v>
      </c>
      <c r="G715" s="15">
        <f t="shared" si="431"/>
        <v>60.06</v>
      </c>
      <c r="H715" s="105">
        <v>15.82</v>
      </c>
      <c r="I715" s="78">
        <f t="shared" si="386"/>
        <v>0</v>
      </c>
    </row>
    <row r="716" spans="1:9" ht="45" x14ac:dyDescent="0.25">
      <c r="A716" s="13" t="s">
        <v>658</v>
      </c>
      <c r="B716" s="13" t="s">
        <v>1553</v>
      </c>
      <c r="C716" s="14" t="s">
        <v>16</v>
      </c>
      <c r="D716" s="15">
        <v>3</v>
      </c>
      <c r="E716" s="15">
        <f t="shared" si="407"/>
        <v>51.12</v>
      </c>
      <c r="F716" s="15">
        <f t="shared" ref="F716" si="432">ROUND(E716*(1+$H$9),2)</f>
        <v>64.709999999999994</v>
      </c>
      <c r="G716" s="15">
        <f t="shared" ref="G716" si="433">ROUND(F716*D716,2)</f>
        <v>194.13</v>
      </c>
      <c r="H716" s="105">
        <v>51.12</v>
      </c>
      <c r="I716" s="78">
        <f t="shared" si="386"/>
        <v>0</v>
      </c>
    </row>
    <row r="717" spans="1:9" s="20" customFormat="1" ht="30" x14ac:dyDescent="0.25">
      <c r="A717" s="13" t="s">
        <v>659</v>
      </c>
      <c r="B717" s="13" t="s">
        <v>595</v>
      </c>
      <c r="C717" s="14" t="s">
        <v>16</v>
      </c>
      <c r="D717" s="15">
        <v>1</v>
      </c>
      <c r="E717" s="15">
        <f t="shared" si="407"/>
        <v>123.05</v>
      </c>
      <c r="F717" s="15">
        <f t="shared" ref="F717" si="434">ROUND(E717*(1+$H$9),2)</f>
        <v>155.76</v>
      </c>
      <c r="G717" s="15">
        <f t="shared" ref="G717" si="435">ROUND(F717*D717,2)</f>
        <v>155.76</v>
      </c>
      <c r="H717" s="106">
        <v>123.05</v>
      </c>
      <c r="I717" s="78">
        <f t="shared" si="386"/>
        <v>0</v>
      </c>
    </row>
    <row r="718" spans="1:9" ht="45" x14ac:dyDescent="0.25">
      <c r="A718" s="13" t="s">
        <v>660</v>
      </c>
      <c r="B718" s="13" t="s">
        <v>1554</v>
      </c>
      <c r="C718" s="14" t="s">
        <v>16</v>
      </c>
      <c r="D718" s="15">
        <v>8</v>
      </c>
      <c r="E718" s="15">
        <f t="shared" si="407"/>
        <v>141.13</v>
      </c>
      <c r="F718" s="15">
        <f t="shared" ref="F718:F719" si="436">ROUND(E718*(1+$H$9),2)</f>
        <v>178.64</v>
      </c>
      <c r="G718" s="15">
        <f t="shared" ref="G718:G719" si="437">ROUND(F718*D718,2)</f>
        <v>1429.12</v>
      </c>
      <c r="H718" s="105">
        <v>141.13</v>
      </c>
      <c r="I718" s="78">
        <f t="shared" si="386"/>
        <v>0</v>
      </c>
    </row>
    <row r="719" spans="1:9" ht="45" x14ac:dyDescent="0.25">
      <c r="A719" s="13" t="s">
        <v>661</v>
      </c>
      <c r="B719" s="13" t="s">
        <v>1549</v>
      </c>
      <c r="C719" s="14" t="s">
        <v>16</v>
      </c>
      <c r="D719" s="15">
        <v>4</v>
      </c>
      <c r="E719" s="15">
        <f t="shared" si="407"/>
        <v>98.92</v>
      </c>
      <c r="F719" s="15">
        <f t="shared" si="436"/>
        <v>125.21</v>
      </c>
      <c r="G719" s="15">
        <f t="shared" si="437"/>
        <v>500.84</v>
      </c>
      <c r="H719" s="105">
        <v>98.92</v>
      </c>
      <c r="I719" s="78">
        <f t="shared" si="386"/>
        <v>0</v>
      </c>
    </row>
    <row r="720" spans="1:9" ht="30" x14ac:dyDescent="0.25">
      <c r="A720" s="13" t="s">
        <v>662</v>
      </c>
      <c r="B720" s="13" t="s">
        <v>1556</v>
      </c>
      <c r="C720" s="14" t="s">
        <v>16</v>
      </c>
      <c r="D720" s="15">
        <v>1</v>
      </c>
      <c r="E720" s="15">
        <f t="shared" si="407"/>
        <v>51.22</v>
      </c>
      <c r="F720" s="15">
        <f t="shared" ref="F720" si="438">ROUND(E720*(1+$H$9),2)</f>
        <v>64.83</v>
      </c>
      <c r="G720" s="15">
        <f t="shared" ref="G720" si="439">ROUND(F720*D720,2)</f>
        <v>64.83</v>
      </c>
      <c r="H720" s="105">
        <v>51.22</v>
      </c>
      <c r="I720" s="78">
        <f t="shared" si="386"/>
        <v>0</v>
      </c>
    </row>
    <row r="721" spans="1:9" ht="30" x14ac:dyDescent="0.25">
      <c r="A721" s="13" t="s">
        <v>663</v>
      </c>
      <c r="B721" s="13" t="s">
        <v>1550</v>
      </c>
      <c r="C721" s="14" t="s">
        <v>16</v>
      </c>
      <c r="D721" s="15">
        <v>1</v>
      </c>
      <c r="E721" s="15">
        <f t="shared" si="407"/>
        <v>23.22</v>
      </c>
      <c r="F721" s="15">
        <f t="shared" ref="F721" si="440">ROUND(E721*(1+$H$9),2)</f>
        <v>29.39</v>
      </c>
      <c r="G721" s="15">
        <f t="shared" ref="G721" si="441">ROUND(F721*D721,2)</f>
        <v>29.39</v>
      </c>
      <c r="H721" s="105">
        <v>23.22</v>
      </c>
      <c r="I721" s="78">
        <f t="shared" si="386"/>
        <v>0</v>
      </c>
    </row>
    <row r="722" spans="1:9" s="20" customFormat="1" x14ac:dyDescent="0.25">
      <c r="A722" s="13" t="s">
        <v>664</v>
      </c>
      <c r="B722" s="13" t="s">
        <v>667</v>
      </c>
      <c r="C722" s="14" t="s">
        <v>16</v>
      </c>
      <c r="D722" s="15">
        <v>3</v>
      </c>
      <c r="E722" s="15">
        <f t="shared" si="407"/>
        <v>152.19999999999999</v>
      </c>
      <c r="F722" s="15">
        <f t="shared" ref="F722" si="442">ROUND(E722*(1+$H$9),2)</f>
        <v>192.65</v>
      </c>
      <c r="G722" s="15">
        <f t="shared" ref="G722" si="443">ROUND(F722*D722,2)</f>
        <v>577.95000000000005</v>
      </c>
      <c r="H722" s="106">
        <v>152.19999999999999</v>
      </c>
      <c r="I722" s="78">
        <f t="shared" si="386"/>
        <v>0</v>
      </c>
    </row>
    <row r="723" spans="1:9" s="20" customFormat="1" ht="30" x14ac:dyDescent="0.25">
      <c r="A723" s="13" t="s">
        <v>665</v>
      </c>
      <c r="B723" s="13" t="s">
        <v>2698</v>
      </c>
      <c r="C723" s="14" t="s">
        <v>16</v>
      </c>
      <c r="D723" s="15">
        <v>2</v>
      </c>
      <c r="E723" s="15">
        <f t="shared" si="407"/>
        <v>94.94</v>
      </c>
      <c r="F723" s="15">
        <f t="shared" ref="F723" si="444">ROUND(E723*(1+$H$9),2)</f>
        <v>120.18</v>
      </c>
      <c r="G723" s="15">
        <f t="shared" ref="G723" si="445">ROUND(F723*D723,2)</f>
        <v>240.36</v>
      </c>
      <c r="H723" s="106">
        <v>94.94</v>
      </c>
      <c r="I723" s="78">
        <f t="shared" ref="I723:I786" si="446">E723-H723</f>
        <v>0</v>
      </c>
    </row>
    <row r="724" spans="1:9" ht="30" x14ac:dyDescent="0.25">
      <c r="A724" s="13" t="s">
        <v>666</v>
      </c>
      <c r="B724" s="13" t="s">
        <v>1293</v>
      </c>
      <c r="C724" s="14" t="s">
        <v>16</v>
      </c>
      <c r="D724" s="15">
        <v>96</v>
      </c>
      <c r="E724" s="15">
        <f t="shared" si="407"/>
        <v>93.57</v>
      </c>
      <c r="F724" s="15">
        <f t="shared" ref="F724:F725" si="447">ROUND(E724*(1+$H$9),2)</f>
        <v>118.44</v>
      </c>
      <c r="G724" s="15">
        <f t="shared" ref="G724:G725" si="448">ROUND(F724*D724,2)</f>
        <v>11370.24</v>
      </c>
      <c r="H724" s="105">
        <v>93.57</v>
      </c>
      <c r="I724" s="78">
        <f t="shared" si="446"/>
        <v>0</v>
      </c>
    </row>
    <row r="725" spans="1:9" ht="30" x14ac:dyDescent="0.25">
      <c r="A725" s="13" t="s">
        <v>668</v>
      </c>
      <c r="B725" s="13" t="s">
        <v>1562</v>
      </c>
      <c r="C725" s="14" t="s">
        <v>16</v>
      </c>
      <c r="D725" s="15">
        <v>4</v>
      </c>
      <c r="E725" s="15">
        <f t="shared" si="407"/>
        <v>12.51</v>
      </c>
      <c r="F725" s="15">
        <f t="shared" si="447"/>
        <v>15.84</v>
      </c>
      <c r="G725" s="15">
        <f t="shared" si="448"/>
        <v>63.36</v>
      </c>
      <c r="H725" s="105">
        <v>12.51</v>
      </c>
      <c r="I725" s="78">
        <f t="shared" si="446"/>
        <v>0</v>
      </c>
    </row>
    <row r="726" spans="1:9" x14ac:dyDescent="0.25">
      <c r="A726" s="13" t="s">
        <v>669</v>
      </c>
      <c r="B726" s="13" t="s">
        <v>619</v>
      </c>
      <c r="C726" s="14" t="s">
        <v>16</v>
      </c>
      <c r="D726" s="15">
        <v>2</v>
      </c>
      <c r="E726" s="15">
        <f t="shared" si="407"/>
        <v>14.01</v>
      </c>
      <c r="F726" s="15">
        <f t="shared" ref="F726" si="449">ROUND(E726*(1+$H$9),2)</f>
        <v>17.73</v>
      </c>
      <c r="G726" s="15">
        <f t="shared" ref="G726" si="450">ROUND(F726*D726,2)</f>
        <v>35.46</v>
      </c>
      <c r="H726" s="105">
        <v>14.01</v>
      </c>
      <c r="I726" s="78">
        <f t="shared" si="446"/>
        <v>0</v>
      </c>
    </row>
    <row r="727" spans="1:9" ht="30" x14ac:dyDescent="0.25">
      <c r="A727" s="13" t="s">
        <v>670</v>
      </c>
      <c r="B727" s="13" t="s">
        <v>1565</v>
      </c>
      <c r="C727" s="14" t="s">
        <v>16</v>
      </c>
      <c r="D727" s="15">
        <v>25</v>
      </c>
      <c r="E727" s="15">
        <f t="shared" si="407"/>
        <v>6.57</v>
      </c>
      <c r="F727" s="15">
        <f t="shared" ref="F727" si="451">ROUND(E727*(1+$H$9),2)</f>
        <v>8.32</v>
      </c>
      <c r="G727" s="15">
        <f t="shared" ref="G727" si="452">ROUND(F727*D727,2)</f>
        <v>208</v>
      </c>
      <c r="H727" s="105">
        <v>6.57</v>
      </c>
      <c r="I727" s="78">
        <f t="shared" si="446"/>
        <v>0</v>
      </c>
    </row>
    <row r="728" spans="1:9" x14ac:dyDescent="0.25">
      <c r="A728" s="21" t="s">
        <v>671</v>
      </c>
      <c r="B728" s="444" t="s">
        <v>4772</v>
      </c>
      <c r="C728" s="444"/>
      <c r="D728" s="444"/>
      <c r="E728" s="444"/>
      <c r="F728" s="444"/>
      <c r="G728" s="22"/>
      <c r="I728" s="78">
        <f t="shared" si="446"/>
        <v>0</v>
      </c>
    </row>
    <row r="729" spans="1:9" ht="45" x14ac:dyDescent="0.25">
      <c r="A729" s="13" t="s">
        <v>672</v>
      </c>
      <c r="B729" s="13" t="s">
        <v>406</v>
      </c>
      <c r="C729" s="14" t="s">
        <v>69</v>
      </c>
      <c r="D729" s="15">
        <v>50</v>
      </c>
      <c r="E729" s="15">
        <f t="shared" si="407"/>
        <v>27.82</v>
      </c>
      <c r="F729" s="15">
        <f t="shared" ref="F729" si="453">ROUND(E729*(1+$H$9),2)</f>
        <v>35.21</v>
      </c>
      <c r="G729" s="15">
        <f t="shared" ref="G729" si="454">ROUND(F729*D729,2)</f>
        <v>1760.5</v>
      </c>
      <c r="H729" s="105">
        <v>27.82</v>
      </c>
      <c r="I729" s="78">
        <f t="shared" si="446"/>
        <v>0</v>
      </c>
    </row>
    <row r="730" spans="1:9" ht="45" x14ac:dyDescent="0.25">
      <c r="A730" s="13" t="s">
        <v>673</v>
      </c>
      <c r="B730" s="13" t="s">
        <v>674</v>
      </c>
      <c r="C730" s="14" t="s">
        <v>16</v>
      </c>
      <c r="D730" s="15">
        <v>30</v>
      </c>
      <c r="E730" s="15">
        <f t="shared" si="407"/>
        <v>15.63</v>
      </c>
      <c r="F730" s="15">
        <f t="shared" ref="F730" si="455">ROUND(E730*(1+$H$9),2)</f>
        <v>19.78</v>
      </c>
      <c r="G730" s="15">
        <f t="shared" ref="G730" si="456">ROUND(F730*D730,2)</f>
        <v>593.4</v>
      </c>
      <c r="H730" s="105">
        <v>15.63</v>
      </c>
      <c r="I730" s="78">
        <f t="shared" si="446"/>
        <v>0</v>
      </c>
    </row>
    <row r="731" spans="1:9" s="20" customFormat="1" x14ac:dyDescent="0.25">
      <c r="A731" s="13" t="s">
        <v>675</v>
      </c>
      <c r="B731" s="13" t="s">
        <v>676</v>
      </c>
      <c r="C731" s="14" t="s">
        <v>16</v>
      </c>
      <c r="D731" s="15">
        <v>154</v>
      </c>
      <c r="E731" s="15">
        <f t="shared" si="407"/>
        <v>12.26</v>
      </c>
      <c r="F731" s="15">
        <f t="shared" ref="F731" si="457">ROUND(E731*(1+$H$9),2)</f>
        <v>15.52</v>
      </c>
      <c r="G731" s="15">
        <f t="shared" ref="G731" si="458">ROUND(F731*D731,2)</f>
        <v>2390.08</v>
      </c>
      <c r="H731" s="106">
        <v>12.26</v>
      </c>
      <c r="I731" s="78">
        <f t="shared" si="446"/>
        <v>0</v>
      </c>
    </row>
    <row r="732" spans="1:9" s="20" customFormat="1" ht="30" x14ac:dyDescent="0.25">
      <c r="A732" s="13" t="s">
        <v>677</v>
      </c>
      <c r="B732" s="13" t="s">
        <v>1560</v>
      </c>
      <c r="C732" s="14" t="s">
        <v>16</v>
      </c>
      <c r="D732" s="15">
        <v>145</v>
      </c>
      <c r="E732" s="15">
        <f t="shared" si="407"/>
        <v>13.92</v>
      </c>
      <c r="F732" s="15">
        <f t="shared" ref="F732" si="459">ROUND(E732*(1+$H$9),2)</f>
        <v>17.62</v>
      </c>
      <c r="G732" s="15">
        <f t="shared" ref="G732" si="460">ROUND(F732*D732,2)</f>
        <v>2554.9</v>
      </c>
      <c r="H732" s="106">
        <v>13.92</v>
      </c>
      <c r="I732" s="78">
        <f t="shared" si="446"/>
        <v>0</v>
      </c>
    </row>
    <row r="733" spans="1:9" s="20" customFormat="1" ht="30" x14ac:dyDescent="0.25">
      <c r="A733" s="13" t="s">
        <v>678</v>
      </c>
      <c r="B733" s="13" t="s">
        <v>1559</v>
      </c>
      <c r="C733" s="14" t="s">
        <v>16</v>
      </c>
      <c r="D733" s="15">
        <v>1</v>
      </c>
      <c r="E733" s="15">
        <f t="shared" si="407"/>
        <v>16.21</v>
      </c>
      <c r="F733" s="15">
        <f t="shared" ref="F733:F734" si="461">ROUND(E733*(1+$H$9),2)</f>
        <v>20.52</v>
      </c>
      <c r="G733" s="15">
        <f t="shared" ref="G733:G734" si="462">ROUND(F733*D733,2)</f>
        <v>20.52</v>
      </c>
      <c r="H733" s="106">
        <v>16.21</v>
      </c>
      <c r="I733" s="78">
        <f t="shared" si="446"/>
        <v>0</v>
      </c>
    </row>
    <row r="734" spans="1:9" s="20" customFormat="1" ht="30" x14ac:dyDescent="0.25">
      <c r="A734" s="13" t="s">
        <v>679</v>
      </c>
      <c r="B734" s="13" t="s">
        <v>409</v>
      </c>
      <c r="C734" s="14" t="s">
        <v>16</v>
      </c>
      <c r="D734" s="15">
        <v>16</v>
      </c>
      <c r="E734" s="15">
        <f t="shared" si="407"/>
        <v>22.22</v>
      </c>
      <c r="F734" s="15">
        <f t="shared" si="461"/>
        <v>28.13</v>
      </c>
      <c r="G734" s="15">
        <f t="shared" si="462"/>
        <v>450.08</v>
      </c>
      <c r="H734" s="106">
        <v>22.22</v>
      </c>
      <c r="I734" s="78">
        <f t="shared" si="446"/>
        <v>0</v>
      </c>
    </row>
    <row r="735" spans="1:9" s="20" customFormat="1" ht="30" x14ac:dyDescent="0.25">
      <c r="A735" s="13" t="s">
        <v>680</v>
      </c>
      <c r="B735" s="13" t="s">
        <v>681</v>
      </c>
      <c r="C735" s="14" t="s">
        <v>16</v>
      </c>
      <c r="D735" s="15">
        <v>5</v>
      </c>
      <c r="E735" s="15">
        <f t="shared" si="407"/>
        <v>26.22</v>
      </c>
      <c r="F735" s="15">
        <f t="shared" ref="F735" si="463">ROUND(E735*(1+$H$9),2)</f>
        <v>33.19</v>
      </c>
      <c r="G735" s="15">
        <f t="shared" ref="G735" si="464">ROUND(F735*D735,2)</f>
        <v>165.95</v>
      </c>
      <c r="H735" s="106">
        <v>26.22</v>
      </c>
      <c r="I735" s="78">
        <f t="shared" si="446"/>
        <v>0</v>
      </c>
    </row>
    <row r="736" spans="1:9" x14ac:dyDescent="0.25">
      <c r="A736" s="21" t="s">
        <v>682</v>
      </c>
      <c r="B736" s="444" t="s">
        <v>4773</v>
      </c>
      <c r="C736" s="444"/>
      <c r="D736" s="444"/>
      <c r="E736" s="444"/>
      <c r="F736" s="444"/>
      <c r="G736" s="22"/>
      <c r="I736" s="78"/>
    </row>
    <row r="737" spans="1:9" ht="45" x14ac:dyDescent="0.25">
      <c r="A737" s="13" t="s">
        <v>683</v>
      </c>
      <c r="B737" s="13" t="s">
        <v>1508</v>
      </c>
      <c r="C737" s="14" t="s">
        <v>16</v>
      </c>
      <c r="D737" s="15">
        <v>27</v>
      </c>
      <c r="E737" s="15">
        <f t="shared" si="407"/>
        <v>25.17</v>
      </c>
      <c r="F737" s="15">
        <f t="shared" ref="F737" si="465">ROUND(E737*(1+$H$9),2)</f>
        <v>31.86</v>
      </c>
      <c r="G737" s="15">
        <f t="shared" ref="G737" si="466">ROUND(F737*D737,2)</f>
        <v>860.22</v>
      </c>
      <c r="H737" s="101" t="s">
        <v>2915</v>
      </c>
      <c r="I737" s="78">
        <f t="shared" si="446"/>
        <v>0</v>
      </c>
    </row>
    <row r="738" spans="1:9" ht="45" x14ac:dyDescent="0.25">
      <c r="A738" s="13" t="s">
        <v>684</v>
      </c>
      <c r="B738" s="13" t="s">
        <v>1509</v>
      </c>
      <c r="C738" s="14" t="s">
        <v>16</v>
      </c>
      <c r="D738" s="15">
        <v>60</v>
      </c>
      <c r="E738" s="15">
        <f t="shared" si="407"/>
        <v>40.54</v>
      </c>
      <c r="F738" s="15">
        <f t="shared" ref="F738:F746" si="467">ROUND(E738*(1+$H$9),2)</f>
        <v>51.32</v>
      </c>
      <c r="G738" s="15">
        <f t="shared" ref="G738:G746" si="468">ROUND(F738*D738,2)</f>
        <v>3079.2</v>
      </c>
      <c r="H738" s="101" t="s">
        <v>3473</v>
      </c>
      <c r="I738" s="78">
        <f t="shared" si="446"/>
        <v>0</v>
      </c>
    </row>
    <row r="739" spans="1:9" ht="45" x14ac:dyDescent="0.25">
      <c r="A739" s="13" t="s">
        <v>685</v>
      </c>
      <c r="B739" s="13" t="s">
        <v>1518</v>
      </c>
      <c r="C739" s="14" t="s">
        <v>16</v>
      </c>
      <c r="D739" s="15">
        <v>32</v>
      </c>
      <c r="E739" s="15">
        <f t="shared" si="407"/>
        <v>27.87</v>
      </c>
      <c r="F739" s="15">
        <f t="shared" si="467"/>
        <v>35.28</v>
      </c>
      <c r="G739" s="15">
        <f t="shared" si="468"/>
        <v>1128.96</v>
      </c>
      <c r="H739" s="101" t="s">
        <v>2839</v>
      </c>
      <c r="I739" s="78">
        <f t="shared" si="446"/>
        <v>0</v>
      </c>
    </row>
    <row r="740" spans="1:9" ht="45" x14ac:dyDescent="0.25">
      <c r="A740" s="13" t="s">
        <v>686</v>
      </c>
      <c r="B740" s="13" t="s">
        <v>1519</v>
      </c>
      <c r="C740" s="14" t="s">
        <v>16</v>
      </c>
      <c r="D740" s="15">
        <v>1</v>
      </c>
      <c r="E740" s="15">
        <f t="shared" si="407"/>
        <v>45.95</v>
      </c>
      <c r="F740" s="15">
        <f t="shared" si="467"/>
        <v>58.16</v>
      </c>
      <c r="G740" s="15">
        <f t="shared" si="468"/>
        <v>58.16</v>
      </c>
      <c r="H740" s="101" t="s">
        <v>3449</v>
      </c>
      <c r="I740" s="78">
        <f t="shared" si="446"/>
        <v>0</v>
      </c>
    </row>
    <row r="741" spans="1:9" ht="45" x14ac:dyDescent="0.25">
      <c r="A741" s="13" t="s">
        <v>687</v>
      </c>
      <c r="B741" s="13" t="s">
        <v>1510</v>
      </c>
      <c r="C741" s="14" t="s">
        <v>16</v>
      </c>
      <c r="D741" s="15">
        <v>42</v>
      </c>
      <c r="E741" s="15">
        <f t="shared" si="407"/>
        <v>34.83</v>
      </c>
      <c r="F741" s="15">
        <f t="shared" si="467"/>
        <v>44.09</v>
      </c>
      <c r="G741" s="15">
        <f t="shared" si="468"/>
        <v>1851.78</v>
      </c>
      <c r="H741" s="101" t="s">
        <v>3434</v>
      </c>
      <c r="I741" s="78">
        <f t="shared" si="446"/>
        <v>0</v>
      </c>
    </row>
    <row r="742" spans="1:9" ht="45" x14ac:dyDescent="0.25">
      <c r="A742" s="13" t="s">
        <v>688</v>
      </c>
      <c r="B742" s="13" t="s">
        <v>1520</v>
      </c>
      <c r="C742" s="14" t="s">
        <v>16</v>
      </c>
      <c r="D742" s="15">
        <v>34</v>
      </c>
      <c r="E742" s="15">
        <f t="shared" si="407"/>
        <v>23.71</v>
      </c>
      <c r="F742" s="15">
        <f t="shared" si="467"/>
        <v>30.01</v>
      </c>
      <c r="G742" s="15">
        <f t="shared" si="468"/>
        <v>1020.34</v>
      </c>
      <c r="H742" s="101" t="s">
        <v>1716</v>
      </c>
      <c r="I742" s="78">
        <f t="shared" si="446"/>
        <v>0</v>
      </c>
    </row>
    <row r="743" spans="1:9" ht="45" x14ac:dyDescent="0.25">
      <c r="A743" s="13" t="s">
        <v>689</v>
      </c>
      <c r="B743" s="13" t="s">
        <v>1521</v>
      </c>
      <c r="C743" s="14" t="s">
        <v>16</v>
      </c>
      <c r="D743" s="15">
        <v>17</v>
      </c>
      <c r="E743" s="15">
        <f t="shared" si="407"/>
        <v>37.65</v>
      </c>
      <c r="F743" s="15">
        <f t="shared" si="467"/>
        <v>47.66</v>
      </c>
      <c r="G743" s="15">
        <f t="shared" si="468"/>
        <v>810.22</v>
      </c>
      <c r="H743" s="101" t="s">
        <v>3625</v>
      </c>
      <c r="I743" s="78">
        <f t="shared" si="446"/>
        <v>0</v>
      </c>
    </row>
    <row r="744" spans="1:9" ht="45" x14ac:dyDescent="0.25">
      <c r="A744" s="13" t="s">
        <v>690</v>
      </c>
      <c r="B744" s="13" t="s">
        <v>1522</v>
      </c>
      <c r="C744" s="14" t="s">
        <v>16</v>
      </c>
      <c r="D744" s="15">
        <v>5</v>
      </c>
      <c r="E744" s="15">
        <f t="shared" si="407"/>
        <v>51.61</v>
      </c>
      <c r="F744" s="15">
        <f t="shared" si="467"/>
        <v>65.33</v>
      </c>
      <c r="G744" s="15">
        <f t="shared" si="468"/>
        <v>326.64999999999998</v>
      </c>
      <c r="H744" s="101" t="s">
        <v>3627</v>
      </c>
      <c r="I744" s="78">
        <f t="shared" si="446"/>
        <v>0</v>
      </c>
    </row>
    <row r="745" spans="1:9" ht="45" x14ac:dyDescent="0.25">
      <c r="A745" s="13" t="s">
        <v>691</v>
      </c>
      <c r="B745" s="13" t="s">
        <v>1523</v>
      </c>
      <c r="C745" s="14" t="s">
        <v>16</v>
      </c>
      <c r="D745" s="15">
        <v>11</v>
      </c>
      <c r="E745" s="15">
        <f t="shared" si="407"/>
        <v>29.16</v>
      </c>
      <c r="F745" s="15">
        <f t="shared" si="467"/>
        <v>36.909999999999997</v>
      </c>
      <c r="G745" s="15">
        <f t="shared" si="468"/>
        <v>406.01</v>
      </c>
      <c r="H745" s="101" t="s">
        <v>3539</v>
      </c>
      <c r="I745" s="78">
        <f t="shared" si="446"/>
        <v>0</v>
      </c>
    </row>
    <row r="746" spans="1:9" ht="45" x14ac:dyDescent="0.25">
      <c r="A746" s="13" t="s">
        <v>692</v>
      </c>
      <c r="B746" s="13" t="s">
        <v>1524</v>
      </c>
      <c r="C746" s="14" t="s">
        <v>16</v>
      </c>
      <c r="D746" s="15">
        <v>2</v>
      </c>
      <c r="E746" s="15">
        <f t="shared" si="407"/>
        <v>48.53</v>
      </c>
      <c r="F746" s="15">
        <f t="shared" si="467"/>
        <v>61.43</v>
      </c>
      <c r="G746" s="15">
        <f t="shared" si="468"/>
        <v>122.86</v>
      </c>
      <c r="H746" s="101" t="s">
        <v>3626</v>
      </c>
      <c r="I746" s="78">
        <f t="shared" si="446"/>
        <v>0</v>
      </c>
    </row>
    <row r="747" spans="1:9" x14ac:dyDescent="0.25">
      <c r="A747" s="21" t="s">
        <v>693</v>
      </c>
      <c r="B747" s="444" t="s">
        <v>4758</v>
      </c>
      <c r="C747" s="444"/>
      <c r="D747" s="444"/>
      <c r="E747" s="444"/>
      <c r="F747" s="444"/>
      <c r="G747" s="22"/>
      <c r="I747" s="78">
        <f t="shared" si="446"/>
        <v>0</v>
      </c>
    </row>
    <row r="748" spans="1:9" ht="60" x14ac:dyDescent="0.25">
      <c r="A748" s="13" t="s">
        <v>694</v>
      </c>
      <c r="B748" s="13" t="s">
        <v>1512</v>
      </c>
      <c r="C748" s="14" t="s">
        <v>69</v>
      </c>
      <c r="D748" s="15">
        <v>15173</v>
      </c>
      <c r="E748" s="15">
        <f t="shared" si="407"/>
        <v>3.75</v>
      </c>
      <c r="F748" s="15">
        <f t="shared" ref="F748" si="469">ROUND(E748*(1+$H$9),2)</f>
        <v>4.75</v>
      </c>
      <c r="G748" s="15">
        <f t="shared" ref="G748" si="470">ROUND(F748*D748,2)</f>
        <v>72071.75</v>
      </c>
      <c r="H748" s="101" t="s">
        <v>2876</v>
      </c>
      <c r="I748" s="78">
        <f t="shared" si="446"/>
        <v>0</v>
      </c>
    </row>
    <row r="749" spans="1:9" x14ac:dyDescent="0.25">
      <c r="A749" s="21" t="s">
        <v>695</v>
      </c>
      <c r="B749" s="444" t="s">
        <v>4759</v>
      </c>
      <c r="C749" s="444"/>
      <c r="D749" s="444"/>
      <c r="E749" s="444"/>
      <c r="F749" s="444"/>
      <c r="G749" s="22"/>
      <c r="I749" s="78"/>
    </row>
    <row r="750" spans="1:9" ht="60" x14ac:dyDescent="0.25">
      <c r="A750" s="13" t="s">
        <v>696</v>
      </c>
      <c r="B750" s="13" t="s">
        <v>1505</v>
      </c>
      <c r="C750" s="14" t="s">
        <v>16</v>
      </c>
      <c r="D750" s="15">
        <v>6</v>
      </c>
      <c r="E750" s="15">
        <f t="shared" si="407"/>
        <v>23.96</v>
      </c>
      <c r="F750" s="15">
        <f t="shared" ref="F750" si="471">ROUND(E750*(1+$H$9),2)</f>
        <v>30.33</v>
      </c>
      <c r="G750" s="15">
        <f t="shared" ref="G750" si="472">ROUND(F750*D750,2)</f>
        <v>181.98</v>
      </c>
      <c r="H750" s="101" t="s">
        <v>3168</v>
      </c>
      <c r="I750" s="78">
        <f t="shared" si="446"/>
        <v>0</v>
      </c>
    </row>
    <row r="751" spans="1:9" ht="60" x14ac:dyDescent="0.25">
      <c r="A751" s="13" t="s">
        <v>697</v>
      </c>
      <c r="B751" s="13" t="s">
        <v>1504</v>
      </c>
      <c r="C751" s="14" t="s">
        <v>16</v>
      </c>
      <c r="D751" s="15">
        <v>12</v>
      </c>
      <c r="E751" s="15">
        <f t="shared" si="407"/>
        <v>29.51</v>
      </c>
      <c r="F751" s="15">
        <f t="shared" ref="F751:F759" si="473">ROUND(E751*(1+$H$9),2)</f>
        <v>37.35</v>
      </c>
      <c r="G751" s="15">
        <f t="shared" ref="G751:G759" si="474">ROUND(F751*D751,2)</f>
        <v>448.2</v>
      </c>
      <c r="H751" s="101" t="s">
        <v>3124</v>
      </c>
      <c r="I751" s="78">
        <f t="shared" si="446"/>
        <v>0</v>
      </c>
    </row>
    <row r="752" spans="1:9" ht="60" x14ac:dyDescent="0.25">
      <c r="A752" s="13" t="s">
        <v>698</v>
      </c>
      <c r="B752" s="13" t="s">
        <v>1502</v>
      </c>
      <c r="C752" s="14" t="s">
        <v>16</v>
      </c>
      <c r="D752" s="15">
        <v>19</v>
      </c>
      <c r="E752" s="15">
        <f t="shared" si="407"/>
        <v>26.52</v>
      </c>
      <c r="F752" s="15">
        <f t="shared" si="473"/>
        <v>33.57</v>
      </c>
      <c r="G752" s="15">
        <f t="shared" si="474"/>
        <v>637.83000000000004</v>
      </c>
      <c r="H752" s="101" t="s">
        <v>3165</v>
      </c>
      <c r="I752" s="78">
        <f t="shared" si="446"/>
        <v>0</v>
      </c>
    </row>
    <row r="753" spans="1:9" ht="60" x14ac:dyDescent="0.25">
      <c r="A753" s="13" t="s">
        <v>699</v>
      </c>
      <c r="B753" s="13" t="s">
        <v>1525</v>
      </c>
      <c r="C753" s="14" t="s">
        <v>16</v>
      </c>
      <c r="D753" s="15">
        <v>2</v>
      </c>
      <c r="E753" s="15">
        <f t="shared" si="407"/>
        <v>35.9</v>
      </c>
      <c r="F753" s="15">
        <f t="shared" si="473"/>
        <v>45.44</v>
      </c>
      <c r="G753" s="15">
        <f t="shared" si="474"/>
        <v>90.88</v>
      </c>
      <c r="H753" s="101" t="s">
        <v>3173</v>
      </c>
      <c r="I753" s="78">
        <f t="shared" si="446"/>
        <v>0</v>
      </c>
    </row>
    <row r="754" spans="1:9" ht="60" x14ac:dyDescent="0.25">
      <c r="A754" s="13" t="s">
        <v>700</v>
      </c>
      <c r="B754" s="13" t="s">
        <v>1501</v>
      </c>
      <c r="C754" s="14" t="s">
        <v>16</v>
      </c>
      <c r="D754" s="15">
        <v>8</v>
      </c>
      <c r="E754" s="15">
        <f t="shared" si="407"/>
        <v>25.56</v>
      </c>
      <c r="F754" s="15">
        <f t="shared" si="473"/>
        <v>32.35</v>
      </c>
      <c r="G754" s="15">
        <f t="shared" si="474"/>
        <v>258.8</v>
      </c>
      <c r="H754" s="101" t="s">
        <v>3540</v>
      </c>
      <c r="I754" s="78">
        <f t="shared" si="446"/>
        <v>0</v>
      </c>
    </row>
    <row r="755" spans="1:9" ht="30" x14ac:dyDescent="0.25">
      <c r="A755" s="13" t="s">
        <v>701</v>
      </c>
      <c r="B755" s="13" t="s">
        <v>1526</v>
      </c>
      <c r="C755" s="14" t="s">
        <v>16</v>
      </c>
      <c r="D755" s="15">
        <v>331</v>
      </c>
      <c r="E755" s="15">
        <f t="shared" si="407"/>
        <v>11.62</v>
      </c>
      <c r="F755" s="15">
        <f t="shared" si="473"/>
        <v>14.71</v>
      </c>
      <c r="G755" s="15">
        <f t="shared" si="474"/>
        <v>4869.01</v>
      </c>
      <c r="H755" s="101" t="s">
        <v>1991</v>
      </c>
      <c r="I755" s="78">
        <f t="shared" si="446"/>
        <v>0</v>
      </c>
    </row>
    <row r="756" spans="1:9" ht="45" x14ac:dyDescent="0.25">
      <c r="A756" s="13" t="s">
        <v>702</v>
      </c>
      <c r="B756" s="13" t="s">
        <v>1527</v>
      </c>
      <c r="C756" s="14" t="s">
        <v>16</v>
      </c>
      <c r="D756" s="15">
        <v>87</v>
      </c>
      <c r="E756" s="15">
        <f t="shared" ref="E756:E762" si="475">H756-H756*$H$11</f>
        <v>8.3699999999999992</v>
      </c>
      <c r="F756" s="15">
        <f t="shared" si="473"/>
        <v>10.59</v>
      </c>
      <c r="G756" s="15">
        <f t="shared" si="474"/>
        <v>921.33</v>
      </c>
      <c r="H756" s="101" t="s">
        <v>2844</v>
      </c>
      <c r="I756" s="78">
        <f t="shared" si="446"/>
        <v>0</v>
      </c>
    </row>
    <row r="757" spans="1:9" ht="45" x14ac:dyDescent="0.25">
      <c r="A757" s="13" t="s">
        <v>703</v>
      </c>
      <c r="B757" s="13" t="s">
        <v>1528</v>
      </c>
      <c r="C757" s="14" t="s">
        <v>16</v>
      </c>
      <c r="D757" s="15">
        <v>106</v>
      </c>
      <c r="E757" s="15">
        <f t="shared" si="475"/>
        <v>12.14</v>
      </c>
      <c r="F757" s="15">
        <f t="shared" si="473"/>
        <v>15.37</v>
      </c>
      <c r="G757" s="15">
        <f t="shared" si="474"/>
        <v>1629.22</v>
      </c>
      <c r="H757" s="101" t="s">
        <v>2848</v>
      </c>
      <c r="I757" s="78">
        <f t="shared" si="446"/>
        <v>0</v>
      </c>
    </row>
    <row r="758" spans="1:9" ht="45" x14ac:dyDescent="0.25">
      <c r="A758" s="13" t="s">
        <v>704</v>
      </c>
      <c r="B758" s="13" t="s">
        <v>1516</v>
      </c>
      <c r="C758" s="14" t="s">
        <v>16</v>
      </c>
      <c r="D758" s="15">
        <v>42</v>
      </c>
      <c r="E758" s="15">
        <f t="shared" si="475"/>
        <v>22.21</v>
      </c>
      <c r="F758" s="15">
        <f t="shared" si="473"/>
        <v>28.11</v>
      </c>
      <c r="G758" s="15">
        <f t="shared" si="474"/>
        <v>1180.6199999999999</v>
      </c>
      <c r="H758" s="101" t="s">
        <v>3604</v>
      </c>
      <c r="I758" s="78">
        <f t="shared" si="446"/>
        <v>0</v>
      </c>
    </row>
    <row r="759" spans="1:9" ht="45" x14ac:dyDescent="0.25">
      <c r="A759" s="13" t="s">
        <v>705</v>
      </c>
      <c r="B759" s="13" t="s">
        <v>1515</v>
      </c>
      <c r="C759" s="14" t="s">
        <v>16</v>
      </c>
      <c r="D759" s="15">
        <v>19</v>
      </c>
      <c r="E759" s="15">
        <f t="shared" si="475"/>
        <v>11.74</v>
      </c>
      <c r="F759" s="15">
        <f t="shared" si="473"/>
        <v>14.86</v>
      </c>
      <c r="G759" s="15">
        <f t="shared" si="474"/>
        <v>282.33999999999997</v>
      </c>
      <c r="H759" s="101" t="s">
        <v>2892</v>
      </c>
      <c r="I759" s="78">
        <f t="shared" si="446"/>
        <v>0</v>
      </c>
    </row>
    <row r="760" spans="1:9" x14ac:dyDescent="0.25">
      <c r="A760" s="21" t="s">
        <v>706</v>
      </c>
      <c r="B760" s="444" t="s">
        <v>4778</v>
      </c>
      <c r="C760" s="444"/>
      <c r="D760" s="444"/>
      <c r="E760" s="444"/>
      <c r="F760" s="444"/>
      <c r="G760" s="22"/>
      <c r="I760" s="78"/>
    </row>
    <row r="761" spans="1:9" ht="30" x14ac:dyDescent="0.25">
      <c r="A761" s="13" t="s">
        <v>707</v>
      </c>
      <c r="B761" s="23" t="s">
        <v>519</v>
      </c>
      <c r="C761" s="14" t="s">
        <v>16</v>
      </c>
      <c r="D761" s="15">
        <v>4</v>
      </c>
      <c r="E761" s="15">
        <f t="shared" si="475"/>
        <v>118.61</v>
      </c>
      <c r="F761" s="15">
        <f t="shared" ref="F761" si="476">ROUND(E761*(1+$H$9),2)</f>
        <v>150.13999999999999</v>
      </c>
      <c r="G761" s="15">
        <f t="shared" ref="G761" si="477">ROUND(F761*D761,2)</f>
        <v>600.55999999999995</v>
      </c>
      <c r="H761" s="105">
        <v>118.61</v>
      </c>
      <c r="I761" s="78">
        <f t="shared" si="446"/>
        <v>0</v>
      </c>
    </row>
    <row r="762" spans="1:9" ht="30" x14ac:dyDescent="0.25">
      <c r="A762" s="13" t="s">
        <v>708</v>
      </c>
      <c r="B762" s="23" t="s">
        <v>709</v>
      </c>
      <c r="C762" s="14" t="s">
        <v>16</v>
      </c>
      <c r="D762" s="15">
        <v>16</v>
      </c>
      <c r="E762" s="15">
        <f t="shared" si="475"/>
        <v>43.35</v>
      </c>
      <c r="F762" s="15">
        <f t="shared" ref="F762" si="478">ROUND(E762*(1+$H$9),2)</f>
        <v>54.87</v>
      </c>
      <c r="G762" s="15">
        <f t="shared" ref="G762" si="479">ROUND(F762*D762,2)</f>
        <v>877.92</v>
      </c>
      <c r="H762" s="101" t="s">
        <v>3133</v>
      </c>
      <c r="I762" s="78">
        <f t="shared" si="446"/>
        <v>0</v>
      </c>
    </row>
    <row r="763" spans="1:9" ht="22.5" customHeight="1" x14ac:dyDescent="0.25">
      <c r="A763" s="13"/>
      <c r="B763" s="13"/>
      <c r="C763" s="14"/>
      <c r="D763" s="15"/>
      <c r="E763" s="15"/>
      <c r="F763" s="15"/>
      <c r="G763" s="15"/>
      <c r="I763" s="78"/>
    </row>
    <row r="764" spans="1:9" x14ac:dyDescent="0.25">
      <c r="A764" s="21" t="s">
        <v>710</v>
      </c>
      <c r="B764" s="444" t="s">
        <v>4779</v>
      </c>
      <c r="C764" s="444"/>
      <c r="D764" s="444"/>
      <c r="E764" s="444"/>
      <c r="F764" s="444"/>
      <c r="G764" s="22">
        <f>SUM(G766:G1002)</f>
        <v>54641.930000000008</v>
      </c>
      <c r="I764" s="78"/>
    </row>
    <row r="765" spans="1:9" x14ac:dyDescent="0.25">
      <c r="A765" s="21" t="s">
        <v>711</v>
      </c>
      <c r="B765" s="444" t="s">
        <v>4780</v>
      </c>
      <c r="C765" s="444"/>
      <c r="D765" s="444"/>
      <c r="E765" s="444"/>
      <c r="F765" s="444"/>
      <c r="G765" s="22"/>
      <c r="I765" s="78"/>
    </row>
    <row r="766" spans="1:9" ht="75" x14ac:dyDescent="0.25">
      <c r="A766" s="13" t="s">
        <v>712</v>
      </c>
      <c r="B766" s="13" t="s">
        <v>2710</v>
      </c>
      <c r="C766" s="14" t="s">
        <v>16</v>
      </c>
      <c r="D766" s="15">
        <v>1</v>
      </c>
      <c r="E766" s="15">
        <f t="shared" ref="E766:E829" si="480">H766-H766*$H$11</f>
        <v>587.33000000000004</v>
      </c>
      <c r="F766" s="15">
        <f t="shared" ref="F766" si="481">ROUND(E766*(1+$H$9),2)</f>
        <v>743.44</v>
      </c>
      <c r="G766" s="15">
        <f t="shared" ref="G766" si="482">ROUND(F766*D766,2)</f>
        <v>743.44</v>
      </c>
      <c r="H766" s="101" t="s">
        <v>3615</v>
      </c>
      <c r="I766" s="78">
        <f t="shared" si="446"/>
        <v>0</v>
      </c>
    </row>
    <row r="767" spans="1:9" ht="30" x14ac:dyDescent="0.25">
      <c r="A767" s="13" t="s">
        <v>713</v>
      </c>
      <c r="B767" s="13" t="s">
        <v>2378</v>
      </c>
      <c r="C767" s="14" t="s">
        <v>16</v>
      </c>
      <c r="D767" s="15">
        <v>4</v>
      </c>
      <c r="E767" s="15">
        <f t="shared" si="480"/>
        <v>109</v>
      </c>
      <c r="F767" s="15">
        <f t="shared" ref="F767:F774" si="483">ROUND(E767*(1+$H$9),2)</f>
        <v>137.97</v>
      </c>
      <c r="G767" s="15">
        <f t="shared" ref="G767:G774" si="484">ROUND(F767*D767,2)</f>
        <v>551.88</v>
      </c>
      <c r="H767" s="103">
        <v>109</v>
      </c>
      <c r="I767" s="78">
        <f t="shared" si="446"/>
        <v>0</v>
      </c>
    </row>
    <row r="768" spans="1:9" ht="45" x14ac:dyDescent="0.25">
      <c r="A768" s="13" t="s">
        <v>714</v>
      </c>
      <c r="B768" s="13" t="s">
        <v>1529</v>
      </c>
      <c r="C768" s="14" t="s">
        <v>16</v>
      </c>
      <c r="D768" s="15">
        <v>1</v>
      </c>
      <c r="E768" s="15">
        <f t="shared" si="480"/>
        <v>12.73</v>
      </c>
      <c r="F768" s="15">
        <f t="shared" si="483"/>
        <v>16.11</v>
      </c>
      <c r="G768" s="15">
        <f t="shared" si="484"/>
        <v>16.11</v>
      </c>
      <c r="H768" s="101" t="s">
        <v>1612</v>
      </c>
      <c r="I768" s="78">
        <f t="shared" si="446"/>
        <v>0</v>
      </c>
    </row>
    <row r="769" spans="1:9" ht="45" x14ac:dyDescent="0.25">
      <c r="A769" s="13" t="s">
        <v>715</v>
      </c>
      <c r="B769" s="13" t="s">
        <v>1530</v>
      </c>
      <c r="C769" s="14" t="s">
        <v>16</v>
      </c>
      <c r="D769" s="15">
        <v>3</v>
      </c>
      <c r="E769" s="15">
        <f t="shared" si="480"/>
        <v>13.19</v>
      </c>
      <c r="F769" s="15">
        <f t="shared" si="483"/>
        <v>16.7</v>
      </c>
      <c r="G769" s="15">
        <f t="shared" si="484"/>
        <v>50.1</v>
      </c>
      <c r="H769" s="101" t="s">
        <v>1682</v>
      </c>
      <c r="I769" s="78">
        <f t="shared" si="446"/>
        <v>0</v>
      </c>
    </row>
    <row r="770" spans="1:9" ht="45" x14ac:dyDescent="0.25">
      <c r="A770" s="13" t="s">
        <v>716</v>
      </c>
      <c r="B770" s="13" t="s">
        <v>1531</v>
      </c>
      <c r="C770" s="14" t="s">
        <v>16</v>
      </c>
      <c r="D770" s="15">
        <v>1</v>
      </c>
      <c r="E770" s="15">
        <f t="shared" si="480"/>
        <v>80.91</v>
      </c>
      <c r="F770" s="15">
        <f t="shared" si="483"/>
        <v>102.42</v>
      </c>
      <c r="G770" s="15">
        <f t="shared" si="484"/>
        <v>102.42</v>
      </c>
      <c r="H770" s="101" t="s">
        <v>3611</v>
      </c>
      <c r="I770" s="78">
        <f t="shared" si="446"/>
        <v>0</v>
      </c>
    </row>
    <row r="771" spans="1:9" ht="60" x14ac:dyDescent="0.25">
      <c r="A771" s="13" t="s">
        <v>717</v>
      </c>
      <c r="B771" s="13" t="s">
        <v>1784</v>
      </c>
      <c r="C771" s="14" t="s">
        <v>16</v>
      </c>
      <c r="D771" s="15">
        <v>8</v>
      </c>
      <c r="E771" s="15">
        <f t="shared" si="480"/>
        <v>1.17</v>
      </c>
      <c r="F771" s="15">
        <f t="shared" si="483"/>
        <v>1.48</v>
      </c>
      <c r="G771" s="15">
        <f t="shared" si="484"/>
        <v>11.84</v>
      </c>
      <c r="H771" s="101" t="s">
        <v>3412</v>
      </c>
      <c r="I771" s="78">
        <f t="shared" si="446"/>
        <v>0</v>
      </c>
    </row>
    <row r="772" spans="1:9" ht="60" x14ac:dyDescent="0.25">
      <c r="A772" s="13" t="s">
        <v>718</v>
      </c>
      <c r="B772" s="13" t="s">
        <v>1789</v>
      </c>
      <c r="C772" s="14" t="s">
        <v>435</v>
      </c>
      <c r="D772" s="15">
        <v>35</v>
      </c>
      <c r="E772" s="15">
        <f t="shared" si="480"/>
        <v>1.82</v>
      </c>
      <c r="F772" s="15">
        <f t="shared" si="483"/>
        <v>2.2999999999999998</v>
      </c>
      <c r="G772" s="15">
        <f t="shared" si="484"/>
        <v>80.5</v>
      </c>
      <c r="H772" s="101" t="s">
        <v>3204</v>
      </c>
      <c r="I772" s="78">
        <f t="shared" si="446"/>
        <v>0</v>
      </c>
    </row>
    <row r="773" spans="1:9" ht="60" x14ac:dyDescent="0.25">
      <c r="A773" s="13" t="s">
        <v>719</v>
      </c>
      <c r="B773" s="13" t="s">
        <v>1532</v>
      </c>
      <c r="C773" s="14" t="s">
        <v>69</v>
      </c>
      <c r="D773" s="15">
        <v>2</v>
      </c>
      <c r="E773" s="15">
        <f t="shared" si="480"/>
        <v>8.51</v>
      </c>
      <c r="F773" s="15">
        <f t="shared" si="483"/>
        <v>10.77</v>
      </c>
      <c r="G773" s="15">
        <f t="shared" si="484"/>
        <v>21.54</v>
      </c>
      <c r="H773" s="101" t="s">
        <v>1649</v>
      </c>
      <c r="I773" s="78">
        <f t="shared" si="446"/>
        <v>0</v>
      </c>
    </row>
    <row r="774" spans="1:9" ht="45.75" customHeight="1" x14ac:dyDescent="0.25">
      <c r="A774" s="13" t="s">
        <v>720</v>
      </c>
      <c r="B774" s="23" t="s">
        <v>2709</v>
      </c>
      <c r="C774" s="14" t="s">
        <v>16</v>
      </c>
      <c r="D774" s="15">
        <v>1</v>
      </c>
      <c r="E774" s="15">
        <f t="shared" si="480"/>
        <v>84.03</v>
      </c>
      <c r="F774" s="15">
        <f t="shared" si="483"/>
        <v>106.37</v>
      </c>
      <c r="G774" s="15">
        <f t="shared" si="484"/>
        <v>106.37</v>
      </c>
      <c r="H774" s="101" t="s">
        <v>3612</v>
      </c>
      <c r="I774" s="78">
        <f t="shared" si="446"/>
        <v>0</v>
      </c>
    </row>
    <row r="775" spans="1:9" x14ac:dyDescent="0.25">
      <c r="A775" s="21" t="s">
        <v>721</v>
      </c>
      <c r="B775" s="444" t="s">
        <v>4781</v>
      </c>
      <c r="C775" s="444"/>
      <c r="D775" s="444"/>
      <c r="E775" s="444"/>
      <c r="F775" s="444"/>
      <c r="G775" s="22"/>
      <c r="I775" s="78"/>
    </row>
    <row r="776" spans="1:9" ht="75" x14ac:dyDescent="0.25">
      <c r="A776" s="13" t="s">
        <v>722</v>
      </c>
      <c r="B776" s="13" t="s">
        <v>2710</v>
      </c>
      <c r="C776" s="14" t="s">
        <v>16</v>
      </c>
      <c r="D776" s="15">
        <v>1</v>
      </c>
      <c r="E776" s="15">
        <f t="shared" si="480"/>
        <v>587.33000000000004</v>
      </c>
      <c r="F776" s="15">
        <f t="shared" ref="F776" si="485">ROUND(E776*(1+$H$9),2)</f>
        <v>743.44</v>
      </c>
      <c r="G776" s="15">
        <f t="shared" ref="G776" si="486">ROUND(F776*D776,2)</f>
        <v>743.44</v>
      </c>
      <c r="H776" s="101" t="s">
        <v>3615</v>
      </c>
      <c r="I776" s="78">
        <f t="shared" si="446"/>
        <v>0</v>
      </c>
    </row>
    <row r="777" spans="1:9" ht="30" x14ac:dyDescent="0.25">
      <c r="A777" s="13" t="s">
        <v>723</v>
      </c>
      <c r="B777" s="13" t="s">
        <v>2378</v>
      </c>
      <c r="C777" s="14" t="s">
        <v>16</v>
      </c>
      <c r="D777" s="15">
        <v>4</v>
      </c>
      <c r="E777" s="15">
        <f t="shared" si="480"/>
        <v>109</v>
      </c>
      <c r="F777" s="15">
        <f t="shared" ref="F777:F787" si="487">ROUND(E777*(1+$H$9),2)</f>
        <v>137.97</v>
      </c>
      <c r="G777" s="15">
        <f t="shared" ref="G777:G787" si="488">ROUND(F777*D777,2)</f>
        <v>551.88</v>
      </c>
      <c r="H777" s="103">
        <v>109</v>
      </c>
      <c r="I777" s="78">
        <f t="shared" si="446"/>
        <v>0</v>
      </c>
    </row>
    <row r="778" spans="1:9" ht="45" x14ac:dyDescent="0.25">
      <c r="A778" s="13" t="s">
        <v>724</v>
      </c>
      <c r="B778" s="26" t="s">
        <v>2380</v>
      </c>
      <c r="C778" s="14" t="s">
        <v>16</v>
      </c>
      <c r="D778" s="15">
        <v>4</v>
      </c>
      <c r="E778" s="15">
        <f t="shared" si="480"/>
        <v>170.82</v>
      </c>
      <c r="F778" s="15">
        <f t="shared" si="487"/>
        <v>216.22</v>
      </c>
      <c r="G778" s="15">
        <f t="shared" si="488"/>
        <v>864.88</v>
      </c>
      <c r="H778" s="103">
        <v>170.82</v>
      </c>
      <c r="I778" s="78">
        <f t="shared" si="446"/>
        <v>0</v>
      </c>
    </row>
    <row r="779" spans="1:9" ht="45" x14ac:dyDescent="0.25">
      <c r="A779" s="13" t="s">
        <v>725</v>
      </c>
      <c r="B779" s="13" t="s">
        <v>1529</v>
      </c>
      <c r="C779" s="14" t="s">
        <v>16</v>
      </c>
      <c r="D779" s="15">
        <v>3</v>
      </c>
      <c r="E779" s="15">
        <f t="shared" si="480"/>
        <v>12.73</v>
      </c>
      <c r="F779" s="15">
        <f t="shared" si="487"/>
        <v>16.11</v>
      </c>
      <c r="G779" s="15">
        <f t="shared" si="488"/>
        <v>48.33</v>
      </c>
      <c r="H779" s="101" t="s">
        <v>1612</v>
      </c>
      <c r="I779" s="78">
        <f t="shared" si="446"/>
        <v>0</v>
      </c>
    </row>
    <row r="780" spans="1:9" ht="45" x14ac:dyDescent="0.25">
      <c r="A780" s="13" t="s">
        <v>726</v>
      </c>
      <c r="B780" s="13" t="s">
        <v>1530</v>
      </c>
      <c r="C780" s="14" t="s">
        <v>16</v>
      </c>
      <c r="D780" s="15">
        <v>5</v>
      </c>
      <c r="E780" s="15">
        <f t="shared" si="480"/>
        <v>13.19</v>
      </c>
      <c r="F780" s="15">
        <f t="shared" si="487"/>
        <v>16.7</v>
      </c>
      <c r="G780" s="15">
        <f t="shared" si="488"/>
        <v>83.5</v>
      </c>
      <c r="H780" s="101" t="s">
        <v>1682</v>
      </c>
      <c r="I780" s="78">
        <f t="shared" si="446"/>
        <v>0</v>
      </c>
    </row>
    <row r="781" spans="1:9" ht="45" x14ac:dyDescent="0.25">
      <c r="A781" s="13" t="s">
        <v>727</v>
      </c>
      <c r="B781" s="13" t="s">
        <v>1533</v>
      </c>
      <c r="C781" s="14" t="s">
        <v>16</v>
      </c>
      <c r="D781" s="15">
        <v>1</v>
      </c>
      <c r="E781" s="15">
        <f t="shared" si="480"/>
        <v>84.03</v>
      </c>
      <c r="F781" s="15">
        <f t="shared" si="487"/>
        <v>106.37</v>
      </c>
      <c r="G781" s="15">
        <f t="shared" si="488"/>
        <v>106.37</v>
      </c>
      <c r="H781" s="101" t="s">
        <v>3612</v>
      </c>
      <c r="I781" s="78">
        <f t="shared" si="446"/>
        <v>0</v>
      </c>
    </row>
    <row r="782" spans="1:9" ht="45" x14ac:dyDescent="0.25">
      <c r="A782" s="13" t="s">
        <v>728</v>
      </c>
      <c r="B782" s="13" t="s">
        <v>1534</v>
      </c>
      <c r="C782" s="14" t="s">
        <v>16</v>
      </c>
      <c r="D782" s="15">
        <v>1</v>
      </c>
      <c r="E782" s="15">
        <f t="shared" si="480"/>
        <v>84.03</v>
      </c>
      <c r="F782" s="15">
        <f t="shared" si="487"/>
        <v>106.37</v>
      </c>
      <c r="G782" s="15">
        <f t="shared" si="488"/>
        <v>106.37</v>
      </c>
      <c r="H782" s="101" t="s">
        <v>3612</v>
      </c>
      <c r="I782" s="78">
        <f t="shared" si="446"/>
        <v>0</v>
      </c>
    </row>
    <row r="783" spans="1:9" ht="60" x14ac:dyDescent="0.25">
      <c r="A783" s="13" t="s">
        <v>729</v>
      </c>
      <c r="B783" s="13" t="s">
        <v>1784</v>
      </c>
      <c r="C783" s="14" t="s">
        <v>16</v>
      </c>
      <c r="D783" s="15">
        <v>28</v>
      </c>
      <c r="E783" s="15">
        <f t="shared" si="480"/>
        <v>1.17</v>
      </c>
      <c r="F783" s="15">
        <f t="shared" si="487"/>
        <v>1.48</v>
      </c>
      <c r="G783" s="15">
        <f t="shared" si="488"/>
        <v>41.44</v>
      </c>
      <c r="H783" s="101" t="s">
        <v>3412</v>
      </c>
      <c r="I783" s="78">
        <f t="shared" si="446"/>
        <v>0</v>
      </c>
    </row>
    <row r="784" spans="1:9" ht="60" x14ac:dyDescent="0.25">
      <c r="A784" s="13" t="s">
        <v>730</v>
      </c>
      <c r="B784" s="13" t="s">
        <v>1789</v>
      </c>
      <c r="C784" s="14" t="s">
        <v>435</v>
      </c>
      <c r="D784" s="15">
        <v>22</v>
      </c>
      <c r="E784" s="15">
        <f t="shared" si="480"/>
        <v>1.82</v>
      </c>
      <c r="F784" s="15">
        <f t="shared" si="487"/>
        <v>2.2999999999999998</v>
      </c>
      <c r="G784" s="15">
        <f t="shared" si="488"/>
        <v>50.6</v>
      </c>
      <c r="H784" s="101" t="s">
        <v>3204</v>
      </c>
      <c r="I784" s="78">
        <f t="shared" si="446"/>
        <v>0</v>
      </c>
    </row>
    <row r="785" spans="1:9" ht="60" x14ac:dyDescent="0.25">
      <c r="A785" s="13" t="s">
        <v>731</v>
      </c>
      <c r="B785" s="13" t="s">
        <v>1783</v>
      </c>
      <c r="C785" s="14" t="s">
        <v>16</v>
      </c>
      <c r="D785" s="15">
        <v>2</v>
      </c>
      <c r="E785" s="15">
        <f t="shared" si="480"/>
        <v>2.33</v>
      </c>
      <c r="F785" s="15">
        <f t="shared" si="487"/>
        <v>2.95</v>
      </c>
      <c r="G785" s="15">
        <f t="shared" si="488"/>
        <v>5.9</v>
      </c>
      <c r="H785" s="101" t="s">
        <v>1639</v>
      </c>
      <c r="I785" s="78">
        <f t="shared" si="446"/>
        <v>0</v>
      </c>
    </row>
    <row r="786" spans="1:9" ht="60" x14ac:dyDescent="0.25">
      <c r="A786" s="13" t="s">
        <v>732</v>
      </c>
      <c r="B786" s="13" t="s">
        <v>1785</v>
      </c>
      <c r="C786" s="14" t="s">
        <v>16</v>
      </c>
      <c r="D786" s="15">
        <v>11</v>
      </c>
      <c r="E786" s="15">
        <f t="shared" si="480"/>
        <v>3.23</v>
      </c>
      <c r="F786" s="15">
        <f t="shared" si="487"/>
        <v>4.09</v>
      </c>
      <c r="G786" s="15">
        <f t="shared" si="488"/>
        <v>44.99</v>
      </c>
      <c r="H786" s="101" t="s">
        <v>1702</v>
      </c>
      <c r="I786" s="78">
        <f t="shared" si="446"/>
        <v>0</v>
      </c>
    </row>
    <row r="787" spans="1:9" ht="60" x14ac:dyDescent="0.25">
      <c r="A787" s="13" t="s">
        <v>733</v>
      </c>
      <c r="B787" s="13" t="s">
        <v>1532</v>
      </c>
      <c r="C787" s="14" t="s">
        <v>69</v>
      </c>
      <c r="D787" s="15">
        <v>2</v>
      </c>
      <c r="E787" s="15">
        <f t="shared" si="480"/>
        <v>8.51</v>
      </c>
      <c r="F787" s="15">
        <f t="shared" si="487"/>
        <v>10.77</v>
      </c>
      <c r="G787" s="15">
        <f t="shared" si="488"/>
        <v>21.54</v>
      </c>
      <c r="H787" s="101" t="s">
        <v>1649</v>
      </c>
      <c r="I787" s="78">
        <f t="shared" ref="I787:I850" si="489">E787-H787</f>
        <v>0</v>
      </c>
    </row>
    <row r="788" spans="1:9" x14ac:dyDescent="0.25">
      <c r="A788" s="21" t="s">
        <v>734</v>
      </c>
      <c r="B788" s="444" t="s">
        <v>4782</v>
      </c>
      <c r="C788" s="444"/>
      <c r="D788" s="444"/>
      <c r="E788" s="444"/>
      <c r="F788" s="444"/>
      <c r="G788" s="22"/>
      <c r="I788" s="78"/>
    </row>
    <row r="789" spans="1:9" ht="75" x14ac:dyDescent="0.25">
      <c r="A789" s="13" t="s">
        <v>735</v>
      </c>
      <c r="B789" s="23" t="s">
        <v>2711</v>
      </c>
      <c r="C789" s="14" t="s">
        <v>16</v>
      </c>
      <c r="D789" s="15">
        <v>1</v>
      </c>
      <c r="E789" s="15">
        <f t="shared" si="480"/>
        <v>631.14</v>
      </c>
      <c r="F789" s="15">
        <f t="shared" ref="F789" si="490">ROUND(E789*(1+$H$9),2)</f>
        <v>798.9</v>
      </c>
      <c r="G789" s="15">
        <f t="shared" ref="G789" si="491">ROUND(F789*D789,2)</f>
        <v>798.9</v>
      </c>
      <c r="H789" s="101" t="s">
        <v>3616</v>
      </c>
      <c r="I789" s="78">
        <f t="shared" si="489"/>
        <v>0</v>
      </c>
    </row>
    <row r="790" spans="1:9" ht="30" x14ac:dyDescent="0.25">
      <c r="A790" s="13" t="s">
        <v>736</v>
      </c>
      <c r="B790" s="13" t="s">
        <v>2378</v>
      </c>
      <c r="C790" s="14" t="s">
        <v>16</v>
      </c>
      <c r="D790" s="15">
        <v>4</v>
      </c>
      <c r="E790" s="15">
        <f t="shared" si="480"/>
        <v>109</v>
      </c>
      <c r="F790" s="15">
        <f t="shared" ref="F790:F799" si="492">ROUND(E790*(1+$H$9),2)</f>
        <v>137.97</v>
      </c>
      <c r="G790" s="15">
        <f t="shared" ref="G790:G799" si="493">ROUND(F790*D790,2)</f>
        <v>551.88</v>
      </c>
      <c r="H790" s="103">
        <v>109</v>
      </c>
      <c r="I790" s="78">
        <f t="shared" si="489"/>
        <v>0</v>
      </c>
    </row>
    <row r="791" spans="1:9" ht="45" x14ac:dyDescent="0.25">
      <c r="A791" s="13" t="s">
        <v>737</v>
      </c>
      <c r="B791" s="13" t="s">
        <v>1529</v>
      </c>
      <c r="C791" s="14" t="s">
        <v>16</v>
      </c>
      <c r="D791" s="15">
        <v>3</v>
      </c>
      <c r="E791" s="15">
        <f t="shared" si="480"/>
        <v>12.73</v>
      </c>
      <c r="F791" s="15">
        <f t="shared" si="492"/>
        <v>16.11</v>
      </c>
      <c r="G791" s="15">
        <f t="shared" si="493"/>
        <v>48.33</v>
      </c>
      <c r="H791" s="101" t="s">
        <v>1612</v>
      </c>
      <c r="I791" s="78">
        <f t="shared" si="489"/>
        <v>0</v>
      </c>
    </row>
    <row r="792" spans="1:9" ht="45" x14ac:dyDescent="0.25">
      <c r="A792" s="13" t="s">
        <v>738</v>
      </c>
      <c r="B792" s="13" t="s">
        <v>1530</v>
      </c>
      <c r="C792" s="14" t="s">
        <v>16</v>
      </c>
      <c r="D792" s="15">
        <v>18</v>
      </c>
      <c r="E792" s="15">
        <f t="shared" si="480"/>
        <v>13.19</v>
      </c>
      <c r="F792" s="15">
        <f t="shared" si="492"/>
        <v>16.7</v>
      </c>
      <c r="G792" s="15">
        <f t="shared" si="493"/>
        <v>300.60000000000002</v>
      </c>
      <c r="H792" s="101" t="s">
        <v>1682</v>
      </c>
      <c r="I792" s="78">
        <f t="shared" si="489"/>
        <v>0</v>
      </c>
    </row>
    <row r="793" spans="1:9" ht="45" x14ac:dyDescent="0.25">
      <c r="A793" s="13" t="s">
        <v>739</v>
      </c>
      <c r="B793" s="13" t="s">
        <v>1533</v>
      </c>
      <c r="C793" s="14" t="s">
        <v>16</v>
      </c>
      <c r="D793" s="15">
        <v>1</v>
      </c>
      <c r="E793" s="15">
        <f t="shared" si="480"/>
        <v>84.03</v>
      </c>
      <c r="F793" s="15">
        <f t="shared" si="492"/>
        <v>106.37</v>
      </c>
      <c r="G793" s="15">
        <f t="shared" si="493"/>
        <v>106.37</v>
      </c>
      <c r="H793" s="101" t="s">
        <v>3612</v>
      </c>
      <c r="I793" s="78">
        <f t="shared" si="489"/>
        <v>0</v>
      </c>
    </row>
    <row r="794" spans="1:9" ht="45" x14ac:dyDescent="0.25">
      <c r="A794" s="13" t="s">
        <v>740</v>
      </c>
      <c r="B794" s="13" t="s">
        <v>1296</v>
      </c>
      <c r="C794" s="14" t="s">
        <v>16</v>
      </c>
      <c r="D794" s="15">
        <v>1</v>
      </c>
      <c r="E794" s="15">
        <f t="shared" si="480"/>
        <v>164.45</v>
      </c>
      <c r="F794" s="15">
        <f t="shared" si="492"/>
        <v>208.16</v>
      </c>
      <c r="G794" s="15">
        <f t="shared" si="493"/>
        <v>208.16</v>
      </c>
      <c r="H794" s="101" t="s">
        <v>3620</v>
      </c>
      <c r="I794" s="78">
        <f t="shared" si="489"/>
        <v>0</v>
      </c>
    </row>
    <row r="795" spans="1:9" ht="60" x14ac:dyDescent="0.25">
      <c r="A795" s="13" t="s">
        <v>741</v>
      </c>
      <c r="B795" s="13" t="s">
        <v>1784</v>
      </c>
      <c r="C795" s="14" t="s">
        <v>16</v>
      </c>
      <c r="D795" s="15">
        <v>60</v>
      </c>
      <c r="E795" s="15">
        <f t="shared" si="480"/>
        <v>1.17</v>
      </c>
      <c r="F795" s="15">
        <f t="shared" si="492"/>
        <v>1.48</v>
      </c>
      <c r="G795" s="15">
        <f t="shared" si="493"/>
        <v>88.8</v>
      </c>
      <c r="H795" s="101" t="s">
        <v>3412</v>
      </c>
      <c r="I795" s="78">
        <f t="shared" si="489"/>
        <v>0</v>
      </c>
    </row>
    <row r="796" spans="1:9" ht="60" x14ac:dyDescent="0.25">
      <c r="A796" s="13" t="s">
        <v>742</v>
      </c>
      <c r="B796" s="13" t="s">
        <v>1789</v>
      </c>
      <c r="C796" s="14" t="s">
        <v>435</v>
      </c>
      <c r="D796" s="15">
        <v>22</v>
      </c>
      <c r="E796" s="15">
        <f t="shared" si="480"/>
        <v>1.82</v>
      </c>
      <c r="F796" s="15">
        <f t="shared" si="492"/>
        <v>2.2999999999999998</v>
      </c>
      <c r="G796" s="15">
        <f t="shared" si="493"/>
        <v>50.6</v>
      </c>
      <c r="H796" s="101" t="s">
        <v>3204</v>
      </c>
      <c r="I796" s="78">
        <f t="shared" si="489"/>
        <v>0</v>
      </c>
    </row>
    <row r="797" spans="1:9" ht="60" x14ac:dyDescent="0.25">
      <c r="A797" s="13" t="s">
        <v>743</v>
      </c>
      <c r="B797" s="13" t="s">
        <v>1783</v>
      </c>
      <c r="C797" s="14" t="s">
        <v>16</v>
      </c>
      <c r="D797" s="15">
        <v>2</v>
      </c>
      <c r="E797" s="15">
        <f t="shared" si="480"/>
        <v>2.33</v>
      </c>
      <c r="F797" s="15">
        <f t="shared" si="492"/>
        <v>2.95</v>
      </c>
      <c r="G797" s="15">
        <f t="shared" si="493"/>
        <v>5.9</v>
      </c>
      <c r="H797" s="101" t="s">
        <v>1639</v>
      </c>
      <c r="I797" s="78">
        <f t="shared" si="489"/>
        <v>0</v>
      </c>
    </row>
    <row r="798" spans="1:9" ht="60" x14ac:dyDescent="0.25">
      <c r="A798" s="13" t="s">
        <v>744</v>
      </c>
      <c r="B798" s="13" t="s">
        <v>1787</v>
      </c>
      <c r="C798" s="14" t="s">
        <v>16</v>
      </c>
      <c r="D798" s="15">
        <v>11</v>
      </c>
      <c r="E798" s="15">
        <f t="shared" si="480"/>
        <v>3.64</v>
      </c>
      <c r="F798" s="15">
        <f t="shared" si="492"/>
        <v>4.6100000000000003</v>
      </c>
      <c r="G798" s="15">
        <f t="shared" si="493"/>
        <v>50.71</v>
      </c>
      <c r="H798" s="101" t="s">
        <v>1722</v>
      </c>
      <c r="I798" s="78">
        <f t="shared" si="489"/>
        <v>0</v>
      </c>
    </row>
    <row r="799" spans="1:9" ht="60" x14ac:dyDescent="0.25">
      <c r="A799" s="13" t="s">
        <v>745</v>
      </c>
      <c r="B799" s="13" t="s">
        <v>1532</v>
      </c>
      <c r="C799" s="14" t="s">
        <v>69</v>
      </c>
      <c r="D799" s="15">
        <v>2</v>
      </c>
      <c r="E799" s="15">
        <f t="shared" si="480"/>
        <v>8.51</v>
      </c>
      <c r="F799" s="15">
        <f t="shared" si="492"/>
        <v>10.77</v>
      </c>
      <c r="G799" s="15">
        <f t="shared" si="493"/>
        <v>21.54</v>
      </c>
      <c r="H799" s="101" t="s">
        <v>1649</v>
      </c>
      <c r="I799" s="78">
        <f t="shared" si="489"/>
        <v>0</v>
      </c>
    </row>
    <row r="800" spans="1:9" x14ac:dyDescent="0.25">
      <c r="A800" s="21" t="s">
        <v>746</v>
      </c>
      <c r="B800" s="444" t="s">
        <v>4783</v>
      </c>
      <c r="C800" s="444"/>
      <c r="D800" s="444"/>
      <c r="E800" s="444"/>
      <c r="F800" s="444"/>
      <c r="G800" s="22"/>
      <c r="I800" s="78"/>
    </row>
    <row r="801" spans="1:9" ht="75" x14ac:dyDescent="0.25">
      <c r="A801" s="13" t="s">
        <v>747</v>
      </c>
      <c r="B801" s="23" t="s">
        <v>2711</v>
      </c>
      <c r="C801" s="14" t="s">
        <v>16</v>
      </c>
      <c r="D801" s="15">
        <v>1</v>
      </c>
      <c r="E801" s="15">
        <f t="shared" si="480"/>
        <v>631.14</v>
      </c>
      <c r="F801" s="15">
        <f t="shared" ref="F801" si="494">ROUND(E801*(1+$H$9),2)</f>
        <v>798.9</v>
      </c>
      <c r="G801" s="15">
        <f t="shared" ref="G801" si="495">ROUND(F801*D801,2)</f>
        <v>798.9</v>
      </c>
      <c r="H801" s="101" t="s">
        <v>3616</v>
      </c>
      <c r="I801" s="78">
        <f t="shared" si="489"/>
        <v>0</v>
      </c>
    </row>
    <row r="802" spans="1:9" ht="30" x14ac:dyDescent="0.25">
      <c r="A802" s="13" t="s">
        <v>748</v>
      </c>
      <c r="B802" s="13" t="s">
        <v>2378</v>
      </c>
      <c r="C802" s="14" t="s">
        <v>16</v>
      </c>
      <c r="D802" s="15">
        <v>4</v>
      </c>
      <c r="E802" s="15">
        <f t="shared" si="480"/>
        <v>109</v>
      </c>
      <c r="F802" s="15">
        <f t="shared" ref="F802:F811" si="496">ROUND(E802*(1+$H$9),2)</f>
        <v>137.97</v>
      </c>
      <c r="G802" s="15">
        <f t="shared" ref="G802:G811" si="497">ROUND(F802*D802,2)</f>
        <v>551.88</v>
      </c>
      <c r="H802" s="103">
        <v>109</v>
      </c>
      <c r="I802" s="78">
        <f t="shared" si="489"/>
        <v>0</v>
      </c>
    </row>
    <row r="803" spans="1:9" ht="45" x14ac:dyDescent="0.25">
      <c r="A803" s="13" t="s">
        <v>749</v>
      </c>
      <c r="B803" s="13" t="s">
        <v>1530</v>
      </c>
      <c r="C803" s="14" t="s">
        <v>16</v>
      </c>
      <c r="D803" s="15">
        <v>15</v>
      </c>
      <c r="E803" s="15">
        <f t="shared" si="480"/>
        <v>13.19</v>
      </c>
      <c r="F803" s="15">
        <f t="shared" si="496"/>
        <v>16.7</v>
      </c>
      <c r="G803" s="15">
        <f t="shared" si="497"/>
        <v>250.5</v>
      </c>
      <c r="H803" s="101" t="s">
        <v>1682</v>
      </c>
      <c r="I803" s="78">
        <f t="shared" si="489"/>
        <v>0</v>
      </c>
    </row>
    <row r="804" spans="1:9" ht="45" x14ac:dyDescent="0.25">
      <c r="A804" s="13" t="s">
        <v>750</v>
      </c>
      <c r="B804" s="13" t="s">
        <v>1533</v>
      </c>
      <c r="C804" s="14" t="s">
        <v>16</v>
      </c>
      <c r="D804" s="15">
        <v>2</v>
      </c>
      <c r="E804" s="15">
        <f t="shared" si="480"/>
        <v>84.03</v>
      </c>
      <c r="F804" s="15">
        <f t="shared" si="496"/>
        <v>106.37</v>
      </c>
      <c r="G804" s="15">
        <f t="shared" si="497"/>
        <v>212.74</v>
      </c>
      <c r="H804" s="101" t="s">
        <v>3612</v>
      </c>
      <c r="I804" s="78">
        <f t="shared" si="489"/>
        <v>0</v>
      </c>
    </row>
    <row r="805" spans="1:9" ht="45" x14ac:dyDescent="0.25">
      <c r="A805" s="13" t="s">
        <v>751</v>
      </c>
      <c r="B805" s="13" t="s">
        <v>1296</v>
      </c>
      <c r="C805" s="14" t="s">
        <v>16</v>
      </c>
      <c r="D805" s="15">
        <v>1</v>
      </c>
      <c r="E805" s="15">
        <f t="shared" si="480"/>
        <v>164.45</v>
      </c>
      <c r="F805" s="15">
        <f t="shared" si="496"/>
        <v>208.16</v>
      </c>
      <c r="G805" s="15">
        <f t="shared" si="497"/>
        <v>208.16</v>
      </c>
      <c r="H805" s="101" t="s">
        <v>3620</v>
      </c>
      <c r="I805" s="78">
        <f t="shared" si="489"/>
        <v>0</v>
      </c>
    </row>
    <row r="806" spans="1:9" ht="60" x14ac:dyDescent="0.25">
      <c r="A806" s="13" t="s">
        <v>752</v>
      </c>
      <c r="B806" s="13" t="s">
        <v>1784</v>
      </c>
      <c r="C806" s="14" t="s">
        <v>16</v>
      </c>
      <c r="D806" s="15">
        <v>28</v>
      </c>
      <c r="E806" s="15">
        <f t="shared" si="480"/>
        <v>1.17</v>
      </c>
      <c r="F806" s="15">
        <f t="shared" si="496"/>
        <v>1.48</v>
      </c>
      <c r="G806" s="15">
        <f t="shared" si="497"/>
        <v>41.44</v>
      </c>
      <c r="H806" s="101" t="s">
        <v>3412</v>
      </c>
      <c r="I806" s="78">
        <f t="shared" si="489"/>
        <v>0</v>
      </c>
    </row>
    <row r="807" spans="1:9" ht="60" x14ac:dyDescent="0.25">
      <c r="A807" s="13" t="s">
        <v>753</v>
      </c>
      <c r="B807" s="92" t="s">
        <v>4689</v>
      </c>
      <c r="C807" s="14" t="s">
        <v>16</v>
      </c>
      <c r="D807" s="15">
        <v>20</v>
      </c>
      <c r="E807" s="15">
        <f t="shared" si="480"/>
        <v>1.52</v>
      </c>
      <c r="F807" s="15">
        <f t="shared" si="496"/>
        <v>1.92</v>
      </c>
      <c r="G807" s="15">
        <f t="shared" si="497"/>
        <v>38.4</v>
      </c>
      <c r="H807" s="101" t="s">
        <v>3281</v>
      </c>
      <c r="I807" s="78">
        <f t="shared" si="489"/>
        <v>0</v>
      </c>
    </row>
    <row r="808" spans="1:9" ht="60" x14ac:dyDescent="0.25">
      <c r="A808" s="13" t="s">
        <v>754</v>
      </c>
      <c r="B808" s="13" t="s">
        <v>1789</v>
      </c>
      <c r="C808" s="14" t="s">
        <v>435</v>
      </c>
      <c r="D808" s="15">
        <v>26</v>
      </c>
      <c r="E808" s="15">
        <f t="shared" si="480"/>
        <v>1.82</v>
      </c>
      <c r="F808" s="15">
        <f t="shared" si="496"/>
        <v>2.2999999999999998</v>
      </c>
      <c r="G808" s="15">
        <f t="shared" si="497"/>
        <v>59.8</v>
      </c>
      <c r="H808" s="101" t="s">
        <v>3204</v>
      </c>
      <c r="I808" s="78">
        <f t="shared" si="489"/>
        <v>0</v>
      </c>
    </row>
    <row r="809" spans="1:9" ht="60" x14ac:dyDescent="0.25">
      <c r="A809" s="13" t="s">
        <v>755</v>
      </c>
      <c r="B809" s="92" t="s">
        <v>4690</v>
      </c>
      <c r="C809" s="14" t="s">
        <v>16</v>
      </c>
      <c r="D809" s="15">
        <v>2</v>
      </c>
      <c r="E809" s="15">
        <f t="shared" si="480"/>
        <v>6.31</v>
      </c>
      <c r="F809" s="15">
        <f t="shared" si="496"/>
        <v>7.99</v>
      </c>
      <c r="G809" s="15">
        <f t="shared" si="497"/>
        <v>15.98</v>
      </c>
      <c r="H809" s="101" t="s">
        <v>1909</v>
      </c>
      <c r="I809" s="78">
        <f t="shared" si="489"/>
        <v>0</v>
      </c>
    </row>
    <row r="810" spans="1:9" ht="60" x14ac:dyDescent="0.25">
      <c r="A810" s="13" t="s">
        <v>756</v>
      </c>
      <c r="B810" s="92" t="s">
        <v>4691</v>
      </c>
      <c r="C810" s="14" t="s">
        <v>16</v>
      </c>
      <c r="D810" s="15">
        <v>11</v>
      </c>
      <c r="E810" s="15">
        <f t="shared" si="480"/>
        <v>9.69</v>
      </c>
      <c r="F810" s="15">
        <f t="shared" si="496"/>
        <v>12.27</v>
      </c>
      <c r="G810" s="15">
        <f t="shared" si="497"/>
        <v>134.97</v>
      </c>
      <c r="H810" s="101" t="s">
        <v>3505</v>
      </c>
      <c r="I810" s="78">
        <f t="shared" si="489"/>
        <v>0</v>
      </c>
    </row>
    <row r="811" spans="1:9" ht="60" x14ac:dyDescent="0.25">
      <c r="A811" s="13" t="s">
        <v>757</v>
      </c>
      <c r="B811" s="13" t="s">
        <v>1532</v>
      </c>
      <c r="C811" s="14" t="s">
        <v>69</v>
      </c>
      <c r="D811" s="15">
        <v>2</v>
      </c>
      <c r="E811" s="15">
        <f t="shared" si="480"/>
        <v>8.51</v>
      </c>
      <c r="F811" s="15">
        <f t="shared" si="496"/>
        <v>10.77</v>
      </c>
      <c r="G811" s="15">
        <f t="shared" si="497"/>
        <v>21.54</v>
      </c>
      <c r="H811" s="101" t="s">
        <v>1649</v>
      </c>
      <c r="I811" s="78">
        <f t="shared" si="489"/>
        <v>0</v>
      </c>
    </row>
    <row r="812" spans="1:9" x14ac:dyDescent="0.25">
      <c r="A812" s="21" t="s">
        <v>758</v>
      </c>
      <c r="B812" s="444" t="s">
        <v>4784</v>
      </c>
      <c r="C812" s="444"/>
      <c r="D812" s="444"/>
      <c r="E812" s="444"/>
      <c r="F812" s="444"/>
      <c r="G812" s="22"/>
      <c r="I812" s="78"/>
    </row>
    <row r="813" spans="1:9" ht="75" x14ac:dyDescent="0.25">
      <c r="A813" s="13" t="s">
        <v>759</v>
      </c>
      <c r="B813" s="13" t="s">
        <v>2710</v>
      </c>
      <c r="C813" s="14" t="s">
        <v>16</v>
      </c>
      <c r="D813" s="15">
        <v>1</v>
      </c>
      <c r="E813" s="15">
        <f t="shared" si="480"/>
        <v>587.33000000000004</v>
      </c>
      <c r="F813" s="15">
        <f t="shared" ref="F813" si="498">ROUND(E813*(1+$H$9),2)</f>
        <v>743.44</v>
      </c>
      <c r="G813" s="15">
        <f t="shared" ref="G813" si="499">ROUND(F813*D813,2)</f>
        <v>743.44</v>
      </c>
      <c r="H813" s="101" t="s">
        <v>3615</v>
      </c>
      <c r="I813" s="78">
        <f t="shared" si="489"/>
        <v>0</v>
      </c>
    </row>
    <row r="814" spans="1:9" ht="30" x14ac:dyDescent="0.25">
      <c r="A814" s="13" t="s">
        <v>760</v>
      </c>
      <c r="B814" s="13" t="s">
        <v>2378</v>
      </c>
      <c r="C814" s="14" t="s">
        <v>16</v>
      </c>
      <c r="D814" s="15">
        <v>4</v>
      </c>
      <c r="E814" s="15">
        <f t="shared" si="480"/>
        <v>109</v>
      </c>
      <c r="F814" s="15">
        <f t="shared" ref="F814:F823" si="500">ROUND(E814*(1+$H$9),2)</f>
        <v>137.97</v>
      </c>
      <c r="G814" s="15">
        <f t="shared" ref="G814:G823" si="501">ROUND(F814*D814,2)</f>
        <v>551.88</v>
      </c>
      <c r="H814" s="103">
        <v>109</v>
      </c>
      <c r="I814" s="78">
        <f t="shared" si="489"/>
        <v>0</v>
      </c>
    </row>
    <row r="815" spans="1:9" ht="45" x14ac:dyDescent="0.25">
      <c r="A815" s="13" t="s">
        <v>761</v>
      </c>
      <c r="B815" s="13" t="s">
        <v>1530</v>
      </c>
      <c r="C815" s="14" t="s">
        <v>16</v>
      </c>
      <c r="D815" s="15">
        <v>4</v>
      </c>
      <c r="E815" s="15">
        <f t="shared" si="480"/>
        <v>13.19</v>
      </c>
      <c r="F815" s="15">
        <f t="shared" si="500"/>
        <v>16.7</v>
      </c>
      <c r="G815" s="15">
        <f t="shared" si="501"/>
        <v>66.8</v>
      </c>
      <c r="H815" s="101" t="s">
        <v>1682</v>
      </c>
      <c r="I815" s="78">
        <f t="shared" si="489"/>
        <v>0</v>
      </c>
    </row>
    <row r="816" spans="1:9" ht="45" x14ac:dyDescent="0.25">
      <c r="A816" s="13" t="s">
        <v>762</v>
      </c>
      <c r="B816" s="13" t="s">
        <v>1535</v>
      </c>
      <c r="C816" s="14" t="s">
        <v>16</v>
      </c>
      <c r="D816" s="15">
        <v>7</v>
      </c>
      <c r="E816" s="15">
        <f t="shared" si="480"/>
        <v>14.23</v>
      </c>
      <c r="F816" s="15">
        <f t="shared" si="500"/>
        <v>18.010000000000002</v>
      </c>
      <c r="G816" s="15">
        <f t="shared" si="501"/>
        <v>126.07</v>
      </c>
      <c r="H816" s="101" t="s">
        <v>3141</v>
      </c>
      <c r="I816" s="78">
        <f t="shared" si="489"/>
        <v>0</v>
      </c>
    </row>
    <row r="817" spans="1:9" ht="45" x14ac:dyDescent="0.25">
      <c r="A817" s="13" t="s">
        <v>763</v>
      </c>
      <c r="B817" s="13" t="s">
        <v>1536</v>
      </c>
      <c r="C817" s="14" t="s">
        <v>16</v>
      </c>
      <c r="D817" s="15">
        <v>1</v>
      </c>
      <c r="E817" s="15">
        <f t="shared" si="480"/>
        <v>100.12</v>
      </c>
      <c r="F817" s="15">
        <f t="shared" si="500"/>
        <v>126.73</v>
      </c>
      <c r="G817" s="15">
        <f t="shared" si="501"/>
        <v>126.73</v>
      </c>
      <c r="H817" s="101" t="s">
        <v>3613</v>
      </c>
      <c r="I817" s="78">
        <f t="shared" si="489"/>
        <v>0</v>
      </c>
    </row>
    <row r="818" spans="1:9" ht="60" x14ac:dyDescent="0.25">
      <c r="A818" s="13" t="s">
        <v>764</v>
      </c>
      <c r="B818" s="13" t="s">
        <v>1784</v>
      </c>
      <c r="C818" s="14" t="s">
        <v>16</v>
      </c>
      <c r="D818" s="15">
        <v>12</v>
      </c>
      <c r="E818" s="15">
        <f t="shared" si="480"/>
        <v>1.17</v>
      </c>
      <c r="F818" s="15">
        <f t="shared" si="500"/>
        <v>1.48</v>
      </c>
      <c r="G818" s="15">
        <f t="shared" si="501"/>
        <v>17.760000000000002</v>
      </c>
      <c r="H818" s="101" t="s">
        <v>3412</v>
      </c>
      <c r="I818" s="78">
        <f t="shared" si="489"/>
        <v>0</v>
      </c>
    </row>
    <row r="819" spans="1:9" ht="60" x14ac:dyDescent="0.25">
      <c r="A819" s="13" t="s">
        <v>765</v>
      </c>
      <c r="B819" s="92" t="s">
        <v>4689</v>
      </c>
      <c r="C819" s="14" t="s">
        <v>16</v>
      </c>
      <c r="D819" s="15">
        <v>20</v>
      </c>
      <c r="E819" s="15">
        <f t="shared" si="480"/>
        <v>1.52</v>
      </c>
      <c r="F819" s="15">
        <f t="shared" si="500"/>
        <v>1.92</v>
      </c>
      <c r="G819" s="15">
        <f t="shared" si="501"/>
        <v>38.4</v>
      </c>
      <c r="H819" s="101" t="s">
        <v>3281</v>
      </c>
      <c r="I819" s="78">
        <f t="shared" si="489"/>
        <v>0</v>
      </c>
    </row>
    <row r="820" spans="1:9" ht="60" x14ac:dyDescent="0.25">
      <c r="A820" s="13" t="s">
        <v>766</v>
      </c>
      <c r="B820" s="13" t="s">
        <v>1789</v>
      </c>
      <c r="C820" s="14" t="s">
        <v>435</v>
      </c>
      <c r="D820" s="15">
        <v>22</v>
      </c>
      <c r="E820" s="15">
        <f t="shared" si="480"/>
        <v>1.82</v>
      </c>
      <c r="F820" s="15">
        <f t="shared" si="500"/>
        <v>2.2999999999999998</v>
      </c>
      <c r="G820" s="15">
        <f t="shared" si="501"/>
        <v>50.6</v>
      </c>
      <c r="H820" s="101" t="s">
        <v>3204</v>
      </c>
      <c r="I820" s="78">
        <f t="shared" si="489"/>
        <v>0</v>
      </c>
    </row>
    <row r="821" spans="1:9" ht="60" x14ac:dyDescent="0.25">
      <c r="A821" s="13" t="s">
        <v>767</v>
      </c>
      <c r="B821" s="13" t="s">
        <v>1788</v>
      </c>
      <c r="C821" s="14" t="s">
        <v>16</v>
      </c>
      <c r="D821" s="15">
        <v>2</v>
      </c>
      <c r="E821" s="15">
        <f t="shared" si="480"/>
        <v>6.31</v>
      </c>
      <c r="F821" s="15">
        <f t="shared" si="500"/>
        <v>7.99</v>
      </c>
      <c r="G821" s="15">
        <f t="shared" si="501"/>
        <v>15.98</v>
      </c>
      <c r="H821" s="101" t="s">
        <v>1909</v>
      </c>
      <c r="I821" s="78">
        <f t="shared" si="489"/>
        <v>0</v>
      </c>
    </row>
    <row r="822" spans="1:9" ht="60" x14ac:dyDescent="0.25">
      <c r="A822" s="13" t="s">
        <v>768</v>
      </c>
      <c r="B822" s="13" t="s">
        <v>1790</v>
      </c>
      <c r="C822" s="14" t="s">
        <v>16</v>
      </c>
      <c r="D822" s="15">
        <v>11</v>
      </c>
      <c r="E822" s="15">
        <f t="shared" si="480"/>
        <v>9.69</v>
      </c>
      <c r="F822" s="15">
        <f t="shared" si="500"/>
        <v>12.27</v>
      </c>
      <c r="G822" s="15">
        <f t="shared" si="501"/>
        <v>134.97</v>
      </c>
      <c r="H822" s="101" t="s">
        <v>3505</v>
      </c>
      <c r="I822" s="78">
        <f t="shared" si="489"/>
        <v>0</v>
      </c>
    </row>
    <row r="823" spans="1:9" ht="60" x14ac:dyDescent="0.25">
      <c r="A823" s="13" t="s">
        <v>769</v>
      </c>
      <c r="B823" s="13" t="s">
        <v>1532</v>
      </c>
      <c r="C823" s="14" t="s">
        <v>69</v>
      </c>
      <c r="D823" s="15">
        <v>2</v>
      </c>
      <c r="E823" s="93">
        <f t="shared" si="480"/>
        <v>8.51</v>
      </c>
      <c r="F823" s="15">
        <f t="shared" si="500"/>
        <v>10.77</v>
      </c>
      <c r="G823" s="15">
        <f t="shared" si="501"/>
        <v>21.54</v>
      </c>
      <c r="H823" s="101" t="s">
        <v>1649</v>
      </c>
      <c r="I823" s="78">
        <f t="shared" si="489"/>
        <v>0</v>
      </c>
    </row>
    <row r="824" spans="1:9" x14ac:dyDescent="0.25">
      <c r="A824" s="21" t="s">
        <v>770</v>
      </c>
      <c r="B824" s="444" t="s">
        <v>4785</v>
      </c>
      <c r="C824" s="444"/>
      <c r="D824" s="444"/>
      <c r="E824" s="444"/>
      <c r="F824" s="444"/>
      <c r="G824" s="22"/>
      <c r="I824" s="78"/>
    </row>
    <row r="825" spans="1:9" ht="75" x14ac:dyDescent="0.25">
      <c r="A825" s="13" t="s">
        <v>771</v>
      </c>
      <c r="B825" s="13" t="s">
        <v>2710</v>
      </c>
      <c r="C825" s="14" t="s">
        <v>16</v>
      </c>
      <c r="D825" s="15">
        <v>1</v>
      </c>
      <c r="E825" s="15">
        <f t="shared" si="480"/>
        <v>587.33000000000004</v>
      </c>
      <c r="F825" s="15">
        <f t="shared" ref="F825" si="502">ROUND(E825*(1+$H$9),2)</f>
        <v>743.44</v>
      </c>
      <c r="G825" s="15">
        <f t="shared" ref="G825" si="503">ROUND(F825*D825,2)</f>
        <v>743.44</v>
      </c>
      <c r="H825" s="101" t="s">
        <v>3615</v>
      </c>
      <c r="I825" s="78">
        <f t="shared" si="489"/>
        <v>0</v>
      </c>
    </row>
    <row r="826" spans="1:9" ht="30" x14ac:dyDescent="0.25">
      <c r="A826" s="13" t="s">
        <v>772</v>
      </c>
      <c r="B826" s="13" t="s">
        <v>2378</v>
      </c>
      <c r="C826" s="14" t="s">
        <v>16</v>
      </c>
      <c r="D826" s="15">
        <v>4</v>
      </c>
      <c r="E826" s="15">
        <f t="shared" si="480"/>
        <v>109</v>
      </c>
      <c r="F826" s="15">
        <f t="shared" ref="F826:F835" si="504">ROUND(E826*(1+$H$9),2)</f>
        <v>137.97</v>
      </c>
      <c r="G826" s="15">
        <f t="shared" ref="G826:G835" si="505">ROUND(F826*D826,2)</f>
        <v>551.88</v>
      </c>
      <c r="H826" s="103">
        <v>109</v>
      </c>
      <c r="I826" s="78">
        <f t="shared" si="489"/>
        <v>0</v>
      </c>
    </row>
    <row r="827" spans="1:9" ht="45" x14ac:dyDescent="0.25">
      <c r="A827" s="13" t="s">
        <v>773</v>
      </c>
      <c r="B827" s="26" t="s">
        <v>2380</v>
      </c>
      <c r="C827" s="14" t="s">
        <v>16</v>
      </c>
      <c r="D827" s="15">
        <v>3</v>
      </c>
      <c r="E827" s="15">
        <f t="shared" si="480"/>
        <v>170.82</v>
      </c>
      <c r="F827" s="15">
        <f t="shared" si="504"/>
        <v>216.22</v>
      </c>
      <c r="G827" s="15">
        <f t="shared" si="505"/>
        <v>648.66</v>
      </c>
      <c r="H827" s="103">
        <v>170.82</v>
      </c>
      <c r="I827" s="78">
        <f t="shared" si="489"/>
        <v>0</v>
      </c>
    </row>
    <row r="828" spans="1:9" ht="45" x14ac:dyDescent="0.25">
      <c r="A828" s="13" t="s">
        <v>774</v>
      </c>
      <c r="B828" s="13" t="s">
        <v>1529</v>
      </c>
      <c r="C828" s="14" t="s">
        <v>16</v>
      </c>
      <c r="D828" s="15">
        <v>2</v>
      </c>
      <c r="E828" s="15">
        <f t="shared" si="480"/>
        <v>12.73</v>
      </c>
      <c r="F828" s="15">
        <f t="shared" si="504"/>
        <v>16.11</v>
      </c>
      <c r="G828" s="15">
        <f t="shared" si="505"/>
        <v>32.22</v>
      </c>
      <c r="H828" s="101" t="s">
        <v>1612</v>
      </c>
      <c r="I828" s="78">
        <f t="shared" si="489"/>
        <v>0</v>
      </c>
    </row>
    <row r="829" spans="1:9" ht="45" x14ac:dyDescent="0.25">
      <c r="A829" s="13" t="s">
        <v>775</v>
      </c>
      <c r="B829" s="13" t="s">
        <v>1530</v>
      </c>
      <c r="C829" s="14" t="s">
        <v>16</v>
      </c>
      <c r="D829" s="15">
        <v>4</v>
      </c>
      <c r="E829" s="15">
        <f t="shared" si="480"/>
        <v>13.19</v>
      </c>
      <c r="F829" s="15">
        <f t="shared" si="504"/>
        <v>16.7</v>
      </c>
      <c r="G829" s="15">
        <f t="shared" si="505"/>
        <v>66.8</v>
      </c>
      <c r="H829" s="101" t="s">
        <v>1682</v>
      </c>
      <c r="I829" s="78">
        <f t="shared" si="489"/>
        <v>0</v>
      </c>
    </row>
    <row r="830" spans="1:9" ht="45" x14ac:dyDescent="0.25">
      <c r="A830" s="13" t="s">
        <v>776</v>
      </c>
      <c r="B830" s="13" t="s">
        <v>1534</v>
      </c>
      <c r="C830" s="14" t="s">
        <v>16</v>
      </c>
      <c r="D830" s="15">
        <v>1</v>
      </c>
      <c r="E830" s="15">
        <f t="shared" ref="E830:E896" si="506">H830-H830*$H$11</f>
        <v>84.03</v>
      </c>
      <c r="F830" s="15">
        <f t="shared" si="504"/>
        <v>106.37</v>
      </c>
      <c r="G830" s="15">
        <f t="shared" si="505"/>
        <v>106.37</v>
      </c>
      <c r="H830" s="101" t="s">
        <v>3612</v>
      </c>
      <c r="I830" s="78">
        <f t="shared" si="489"/>
        <v>0</v>
      </c>
    </row>
    <row r="831" spans="1:9" ht="60" x14ac:dyDescent="0.25">
      <c r="A831" s="13" t="s">
        <v>777</v>
      </c>
      <c r="B831" s="13" t="s">
        <v>1784</v>
      </c>
      <c r="C831" s="14" t="s">
        <v>16</v>
      </c>
      <c r="D831" s="15">
        <v>33</v>
      </c>
      <c r="E831" s="15">
        <f t="shared" si="506"/>
        <v>1.17</v>
      </c>
      <c r="F831" s="15">
        <f t="shared" si="504"/>
        <v>1.48</v>
      </c>
      <c r="G831" s="15">
        <f t="shared" si="505"/>
        <v>48.84</v>
      </c>
      <c r="H831" s="101" t="s">
        <v>3412</v>
      </c>
      <c r="I831" s="78">
        <f t="shared" si="489"/>
        <v>0</v>
      </c>
    </row>
    <row r="832" spans="1:9" ht="60" x14ac:dyDescent="0.25">
      <c r="A832" s="13" t="s">
        <v>778</v>
      </c>
      <c r="B832" s="13" t="s">
        <v>1789</v>
      </c>
      <c r="C832" s="14" t="s">
        <v>435</v>
      </c>
      <c r="D832" s="15">
        <v>22</v>
      </c>
      <c r="E832" s="15">
        <f t="shared" si="506"/>
        <v>1.82</v>
      </c>
      <c r="F832" s="15">
        <f t="shared" si="504"/>
        <v>2.2999999999999998</v>
      </c>
      <c r="G832" s="15">
        <f t="shared" si="505"/>
        <v>50.6</v>
      </c>
      <c r="H832" s="101" t="s">
        <v>3204</v>
      </c>
      <c r="I832" s="78">
        <f t="shared" si="489"/>
        <v>0</v>
      </c>
    </row>
    <row r="833" spans="1:9" ht="60" x14ac:dyDescent="0.25">
      <c r="A833" s="13" t="s">
        <v>779</v>
      </c>
      <c r="B833" s="13" t="s">
        <v>1783</v>
      </c>
      <c r="C833" s="14" t="s">
        <v>16</v>
      </c>
      <c r="D833" s="15">
        <v>2</v>
      </c>
      <c r="E833" s="15">
        <f t="shared" si="506"/>
        <v>2.33</v>
      </c>
      <c r="F833" s="15">
        <f t="shared" si="504"/>
        <v>2.95</v>
      </c>
      <c r="G833" s="15">
        <f t="shared" si="505"/>
        <v>5.9</v>
      </c>
      <c r="H833" s="101" t="s">
        <v>1639</v>
      </c>
      <c r="I833" s="78">
        <f t="shared" si="489"/>
        <v>0</v>
      </c>
    </row>
    <row r="834" spans="1:9" ht="60" x14ac:dyDescent="0.25">
      <c r="A834" s="13" t="s">
        <v>780</v>
      </c>
      <c r="B834" s="94" t="s">
        <v>4692</v>
      </c>
      <c r="C834" s="14" t="s">
        <v>16</v>
      </c>
      <c r="D834" s="15">
        <v>11</v>
      </c>
      <c r="E834" s="15">
        <f t="shared" si="506"/>
        <v>3.23</v>
      </c>
      <c r="F834" s="15">
        <f t="shared" si="504"/>
        <v>4.09</v>
      </c>
      <c r="G834" s="15">
        <f t="shared" si="505"/>
        <v>44.99</v>
      </c>
      <c r="H834" s="101" t="s">
        <v>1702</v>
      </c>
      <c r="I834" s="78">
        <f t="shared" si="489"/>
        <v>0</v>
      </c>
    </row>
    <row r="835" spans="1:9" ht="60" x14ac:dyDescent="0.25">
      <c r="A835" s="13" t="s">
        <v>781</v>
      </c>
      <c r="B835" s="13" t="s">
        <v>1532</v>
      </c>
      <c r="C835" s="14" t="s">
        <v>69</v>
      </c>
      <c r="D835" s="15">
        <v>2</v>
      </c>
      <c r="E835" s="15">
        <f t="shared" si="506"/>
        <v>8.51</v>
      </c>
      <c r="F835" s="15">
        <f t="shared" si="504"/>
        <v>10.77</v>
      </c>
      <c r="G835" s="15">
        <f t="shared" si="505"/>
        <v>21.54</v>
      </c>
      <c r="H835" s="101" t="s">
        <v>1649</v>
      </c>
      <c r="I835" s="78">
        <f t="shared" si="489"/>
        <v>0</v>
      </c>
    </row>
    <row r="836" spans="1:9" x14ac:dyDescent="0.25">
      <c r="A836" s="21" t="s">
        <v>782</v>
      </c>
      <c r="B836" s="444" t="s">
        <v>4786</v>
      </c>
      <c r="C836" s="444"/>
      <c r="D836" s="444"/>
      <c r="E836" s="444"/>
      <c r="F836" s="444"/>
      <c r="G836" s="22"/>
      <c r="I836" s="78"/>
    </row>
    <row r="837" spans="1:9" ht="75" x14ac:dyDescent="0.25">
      <c r="A837" s="13" t="s">
        <v>783</v>
      </c>
      <c r="B837" s="13" t="s">
        <v>2710</v>
      </c>
      <c r="C837" s="14" t="s">
        <v>16</v>
      </c>
      <c r="D837" s="15">
        <v>1</v>
      </c>
      <c r="E837" s="15">
        <f t="shared" si="506"/>
        <v>587.33000000000004</v>
      </c>
      <c r="F837" s="15">
        <f t="shared" ref="F837" si="507">ROUND(E837*(1+$H$9),2)</f>
        <v>743.44</v>
      </c>
      <c r="G837" s="15">
        <f t="shared" ref="G837" si="508">ROUND(F837*D837,2)</f>
        <v>743.44</v>
      </c>
      <c r="H837" s="101" t="s">
        <v>3615</v>
      </c>
      <c r="I837" s="78">
        <f t="shared" si="489"/>
        <v>0</v>
      </c>
    </row>
    <row r="838" spans="1:9" ht="30" x14ac:dyDescent="0.25">
      <c r="A838" s="13" t="s">
        <v>784</v>
      </c>
      <c r="B838" s="13" t="s">
        <v>2378</v>
      </c>
      <c r="C838" s="14" t="s">
        <v>16</v>
      </c>
      <c r="D838" s="15">
        <v>4</v>
      </c>
      <c r="E838" s="15">
        <f t="shared" si="506"/>
        <v>109</v>
      </c>
      <c r="F838" s="15">
        <f t="shared" ref="F838:F847" si="509">ROUND(E838*(1+$H$9),2)</f>
        <v>137.97</v>
      </c>
      <c r="G838" s="15">
        <f t="shared" ref="G838:G847" si="510">ROUND(F838*D838,2)</f>
        <v>551.88</v>
      </c>
      <c r="H838" s="103">
        <v>109</v>
      </c>
      <c r="I838" s="78">
        <f t="shared" si="489"/>
        <v>0</v>
      </c>
    </row>
    <row r="839" spans="1:9" ht="45" x14ac:dyDescent="0.25">
      <c r="A839" s="13" t="s">
        <v>785</v>
      </c>
      <c r="B839" s="26" t="s">
        <v>2380</v>
      </c>
      <c r="C839" s="14" t="s">
        <v>16</v>
      </c>
      <c r="D839" s="15">
        <v>1</v>
      </c>
      <c r="E839" s="15">
        <f t="shared" si="506"/>
        <v>170.82</v>
      </c>
      <c r="F839" s="15">
        <f t="shared" si="509"/>
        <v>216.22</v>
      </c>
      <c r="G839" s="15">
        <f t="shared" si="510"/>
        <v>216.22</v>
      </c>
      <c r="H839" s="103">
        <v>170.82</v>
      </c>
      <c r="I839" s="78">
        <f t="shared" si="489"/>
        <v>0</v>
      </c>
    </row>
    <row r="840" spans="1:9" ht="45" x14ac:dyDescent="0.25">
      <c r="A840" s="13" t="s">
        <v>786</v>
      </c>
      <c r="B840" s="13" t="s">
        <v>1529</v>
      </c>
      <c r="C840" s="14" t="s">
        <v>16</v>
      </c>
      <c r="D840" s="15">
        <v>5</v>
      </c>
      <c r="E840" s="15">
        <f t="shared" si="506"/>
        <v>12.73</v>
      </c>
      <c r="F840" s="15">
        <f t="shared" si="509"/>
        <v>16.11</v>
      </c>
      <c r="G840" s="15">
        <f t="shared" si="510"/>
        <v>80.55</v>
      </c>
      <c r="H840" s="101" t="s">
        <v>1612</v>
      </c>
      <c r="I840" s="78">
        <f t="shared" si="489"/>
        <v>0</v>
      </c>
    </row>
    <row r="841" spans="1:9" ht="45" x14ac:dyDescent="0.25">
      <c r="A841" s="13" t="s">
        <v>787</v>
      </c>
      <c r="B841" s="13" t="s">
        <v>1530</v>
      </c>
      <c r="C841" s="14" t="s">
        <v>16</v>
      </c>
      <c r="D841" s="15">
        <v>41</v>
      </c>
      <c r="E841" s="15">
        <f t="shared" si="506"/>
        <v>13.19</v>
      </c>
      <c r="F841" s="15">
        <f t="shared" si="509"/>
        <v>16.7</v>
      </c>
      <c r="G841" s="15">
        <f t="shared" si="510"/>
        <v>684.7</v>
      </c>
      <c r="H841" s="101" t="s">
        <v>1682</v>
      </c>
      <c r="I841" s="78">
        <f t="shared" si="489"/>
        <v>0</v>
      </c>
    </row>
    <row r="842" spans="1:9" ht="30" x14ac:dyDescent="0.25">
      <c r="A842" s="13" t="s">
        <v>788</v>
      </c>
      <c r="B842" s="13" t="s">
        <v>2714</v>
      </c>
      <c r="C842" s="14" t="s">
        <v>16</v>
      </c>
      <c r="D842" s="15">
        <v>1</v>
      </c>
      <c r="E842" s="15">
        <f t="shared" si="506"/>
        <v>704.36</v>
      </c>
      <c r="F842" s="15">
        <f t="shared" si="509"/>
        <v>891.58</v>
      </c>
      <c r="G842" s="15">
        <f t="shared" si="510"/>
        <v>891.58</v>
      </c>
      <c r="H842" s="101" t="s">
        <v>3622</v>
      </c>
      <c r="I842" s="78">
        <f t="shared" si="489"/>
        <v>0</v>
      </c>
    </row>
    <row r="843" spans="1:9" ht="60" x14ac:dyDescent="0.25">
      <c r="A843" s="13" t="s">
        <v>789</v>
      </c>
      <c r="B843" s="13" t="s">
        <v>1784</v>
      </c>
      <c r="C843" s="14" t="s">
        <v>16</v>
      </c>
      <c r="D843" s="15">
        <v>191</v>
      </c>
      <c r="E843" s="15">
        <f t="shared" si="506"/>
        <v>1.17</v>
      </c>
      <c r="F843" s="15">
        <f t="shared" si="509"/>
        <v>1.48</v>
      </c>
      <c r="G843" s="15">
        <f t="shared" si="510"/>
        <v>282.68</v>
      </c>
      <c r="H843" s="101" t="s">
        <v>3412</v>
      </c>
      <c r="I843" s="78">
        <f t="shared" si="489"/>
        <v>0</v>
      </c>
    </row>
    <row r="844" spans="1:9" ht="60" x14ac:dyDescent="0.25">
      <c r="A844" s="13" t="s">
        <v>790</v>
      </c>
      <c r="B844" s="13" t="s">
        <v>1789</v>
      </c>
      <c r="C844" s="14" t="s">
        <v>435</v>
      </c>
      <c r="D844" s="15">
        <v>22</v>
      </c>
      <c r="E844" s="15">
        <f t="shared" si="506"/>
        <v>1.82</v>
      </c>
      <c r="F844" s="15">
        <f t="shared" si="509"/>
        <v>2.2999999999999998</v>
      </c>
      <c r="G844" s="15">
        <f t="shared" si="510"/>
        <v>50.6</v>
      </c>
      <c r="H844" s="101" t="s">
        <v>3204</v>
      </c>
      <c r="I844" s="78">
        <f t="shared" si="489"/>
        <v>0</v>
      </c>
    </row>
    <row r="845" spans="1:9" ht="60" x14ac:dyDescent="0.25">
      <c r="A845" s="13" t="s">
        <v>791</v>
      </c>
      <c r="B845" s="13" t="s">
        <v>1788</v>
      </c>
      <c r="C845" s="14" t="s">
        <v>16</v>
      </c>
      <c r="D845" s="15">
        <v>2</v>
      </c>
      <c r="E845" s="15">
        <f t="shared" si="506"/>
        <v>6.31</v>
      </c>
      <c r="F845" s="15">
        <f t="shared" si="509"/>
        <v>7.99</v>
      </c>
      <c r="G845" s="15">
        <f t="shared" si="510"/>
        <v>15.98</v>
      </c>
      <c r="H845" s="101" t="s">
        <v>1909</v>
      </c>
      <c r="I845" s="78">
        <f t="shared" si="489"/>
        <v>0</v>
      </c>
    </row>
    <row r="846" spans="1:9" ht="60" x14ac:dyDescent="0.25">
      <c r="A846" s="13" t="s">
        <v>792</v>
      </c>
      <c r="B846" s="13" t="s">
        <v>1790</v>
      </c>
      <c r="C846" s="14" t="s">
        <v>16</v>
      </c>
      <c r="D846" s="15">
        <v>11</v>
      </c>
      <c r="E846" s="15">
        <f t="shared" si="506"/>
        <v>9.69</v>
      </c>
      <c r="F846" s="15">
        <f t="shared" si="509"/>
        <v>12.27</v>
      </c>
      <c r="G846" s="15">
        <f t="shared" si="510"/>
        <v>134.97</v>
      </c>
      <c r="H846" s="101" t="s">
        <v>3505</v>
      </c>
      <c r="I846" s="78">
        <f t="shared" si="489"/>
        <v>0</v>
      </c>
    </row>
    <row r="847" spans="1:9" ht="60" x14ac:dyDescent="0.25">
      <c r="A847" s="13" t="s">
        <v>793</v>
      </c>
      <c r="B847" s="13" t="s">
        <v>1532</v>
      </c>
      <c r="C847" s="14" t="s">
        <v>69</v>
      </c>
      <c r="D847" s="15">
        <v>2</v>
      </c>
      <c r="E847" s="15">
        <f t="shared" si="506"/>
        <v>8.51</v>
      </c>
      <c r="F847" s="15">
        <f t="shared" si="509"/>
        <v>10.77</v>
      </c>
      <c r="G847" s="15">
        <f t="shared" si="510"/>
        <v>21.54</v>
      </c>
      <c r="H847" s="101" t="s">
        <v>1649</v>
      </c>
      <c r="I847" s="78">
        <f t="shared" si="489"/>
        <v>0</v>
      </c>
    </row>
    <row r="848" spans="1:9" x14ac:dyDescent="0.25">
      <c r="A848" s="21" t="s">
        <v>794</v>
      </c>
      <c r="B848" s="444" t="s">
        <v>4787</v>
      </c>
      <c r="C848" s="444"/>
      <c r="D848" s="444"/>
      <c r="E848" s="444"/>
      <c r="F848" s="444"/>
      <c r="G848" s="22"/>
      <c r="I848" s="78"/>
    </row>
    <row r="849" spans="1:9" ht="75" x14ac:dyDescent="0.25">
      <c r="A849" s="13" t="s">
        <v>795</v>
      </c>
      <c r="B849" s="13" t="s">
        <v>2710</v>
      </c>
      <c r="C849" s="14" t="s">
        <v>16</v>
      </c>
      <c r="D849" s="15">
        <v>1</v>
      </c>
      <c r="E849" s="15">
        <f t="shared" si="506"/>
        <v>587.33000000000004</v>
      </c>
      <c r="F849" s="15">
        <f t="shared" ref="F849" si="511">ROUND(E849*(1+$H$9),2)</f>
        <v>743.44</v>
      </c>
      <c r="G849" s="15">
        <f t="shared" ref="G849" si="512">ROUND(F849*D849,2)</f>
        <v>743.44</v>
      </c>
      <c r="H849" s="101" t="s">
        <v>3615</v>
      </c>
      <c r="I849" s="78">
        <f t="shared" si="489"/>
        <v>0</v>
      </c>
    </row>
    <row r="850" spans="1:9" ht="30" x14ac:dyDescent="0.25">
      <c r="A850" s="13" t="s">
        <v>796</v>
      </c>
      <c r="B850" s="13" t="s">
        <v>2378</v>
      </c>
      <c r="C850" s="14" t="s">
        <v>16</v>
      </c>
      <c r="D850" s="15">
        <v>4</v>
      </c>
      <c r="E850" s="15">
        <f t="shared" si="506"/>
        <v>109</v>
      </c>
      <c r="F850" s="15">
        <f t="shared" ref="F850:F857" si="513">ROUND(E850*(1+$H$9),2)</f>
        <v>137.97</v>
      </c>
      <c r="G850" s="15">
        <f t="shared" ref="G850:G857" si="514">ROUND(F850*D850,2)</f>
        <v>551.88</v>
      </c>
      <c r="H850" s="103">
        <v>109</v>
      </c>
      <c r="I850" s="78">
        <f t="shared" si="489"/>
        <v>0</v>
      </c>
    </row>
    <row r="851" spans="1:9" ht="45" x14ac:dyDescent="0.25">
      <c r="A851" s="13" t="s">
        <v>797</v>
      </c>
      <c r="B851" s="13" t="s">
        <v>1529</v>
      </c>
      <c r="C851" s="14" t="s">
        <v>16</v>
      </c>
      <c r="D851" s="15">
        <v>3</v>
      </c>
      <c r="E851" s="15">
        <f t="shared" si="506"/>
        <v>12.73</v>
      </c>
      <c r="F851" s="15">
        <f t="shared" si="513"/>
        <v>16.11</v>
      </c>
      <c r="G851" s="15">
        <f t="shared" si="514"/>
        <v>48.33</v>
      </c>
      <c r="H851" s="101" t="s">
        <v>1612</v>
      </c>
      <c r="I851" s="78">
        <f t="shared" ref="I851:I914" si="515">E851-H851</f>
        <v>0</v>
      </c>
    </row>
    <row r="852" spans="1:9" ht="45" x14ac:dyDescent="0.25">
      <c r="A852" s="13" t="s">
        <v>798</v>
      </c>
      <c r="B852" s="13" t="s">
        <v>1530</v>
      </c>
      <c r="C852" s="14" t="s">
        <v>16</v>
      </c>
      <c r="D852" s="15">
        <v>4</v>
      </c>
      <c r="E852" s="15">
        <f t="shared" si="506"/>
        <v>13.19</v>
      </c>
      <c r="F852" s="15">
        <f t="shared" si="513"/>
        <v>16.7</v>
      </c>
      <c r="G852" s="15">
        <f t="shared" si="514"/>
        <v>66.8</v>
      </c>
      <c r="H852" s="101" t="s">
        <v>1682</v>
      </c>
      <c r="I852" s="78">
        <f t="shared" si="515"/>
        <v>0</v>
      </c>
    </row>
    <row r="853" spans="1:9" ht="45" x14ac:dyDescent="0.25">
      <c r="A853" s="13" t="s">
        <v>799</v>
      </c>
      <c r="B853" s="13" t="s">
        <v>1533</v>
      </c>
      <c r="C853" s="14" t="s">
        <v>16</v>
      </c>
      <c r="D853" s="15">
        <v>1</v>
      </c>
      <c r="E853" s="15">
        <f t="shared" si="506"/>
        <v>84.03</v>
      </c>
      <c r="F853" s="15">
        <f t="shared" si="513"/>
        <v>106.37</v>
      </c>
      <c r="G853" s="15">
        <f t="shared" si="514"/>
        <v>106.37</v>
      </c>
      <c r="H853" s="101" t="s">
        <v>3612</v>
      </c>
      <c r="I853" s="78">
        <f t="shared" si="515"/>
        <v>0</v>
      </c>
    </row>
    <row r="854" spans="1:9" ht="60" x14ac:dyDescent="0.25">
      <c r="A854" s="13" t="s">
        <v>800</v>
      </c>
      <c r="B854" s="13" t="s">
        <v>1784</v>
      </c>
      <c r="C854" s="14" t="s">
        <v>16</v>
      </c>
      <c r="D854" s="15">
        <v>20</v>
      </c>
      <c r="E854" s="15">
        <f t="shared" si="506"/>
        <v>1.17</v>
      </c>
      <c r="F854" s="15">
        <f t="shared" si="513"/>
        <v>1.48</v>
      </c>
      <c r="G854" s="15">
        <f t="shared" si="514"/>
        <v>29.6</v>
      </c>
      <c r="H854" s="101" t="s">
        <v>3412</v>
      </c>
      <c r="I854" s="78">
        <f t="shared" si="515"/>
        <v>0</v>
      </c>
    </row>
    <row r="855" spans="1:9" ht="60" x14ac:dyDescent="0.25">
      <c r="A855" s="13" t="s">
        <v>801</v>
      </c>
      <c r="B855" s="13" t="s">
        <v>1789</v>
      </c>
      <c r="C855" s="14" t="s">
        <v>435</v>
      </c>
      <c r="D855" s="15">
        <v>22</v>
      </c>
      <c r="E855" s="15">
        <f t="shared" si="506"/>
        <v>1.82</v>
      </c>
      <c r="F855" s="15">
        <f t="shared" si="513"/>
        <v>2.2999999999999998</v>
      </c>
      <c r="G855" s="15">
        <f t="shared" si="514"/>
        <v>50.6</v>
      </c>
      <c r="H855" s="101" t="s">
        <v>3204</v>
      </c>
      <c r="I855" s="78">
        <f t="shared" si="515"/>
        <v>0</v>
      </c>
    </row>
    <row r="856" spans="1:9" ht="60" x14ac:dyDescent="0.25">
      <c r="A856" s="13" t="s">
        <v>802</v>
      </c>
      <c r="B856" s="13" t="s">
        <v>1783</v>
      </c>
      <c r="C856" s="14" t="s">
        <v>16</v>
      </c>
      <c r="D856" s="15">
        <v>13</v>
      </c>
      <c r="E856" s="15">
        <f t="shared" si="506"/>
        <v>2.33</v>
      </c>
      <c r="F856" s="15">
        <f t="shared" si="513"/>
        <v>2.95</v>
      </c>
      <c r="G856" s="15">
        <f t="shared" si="514"/>
        <v>38.35</v>
      </c>
      <c r="H856" s="101" t="s">
        <v>1639</v>
      </c>
      <c r="I856" s="78">
        <f t="shared" si="515"/>
        <v>0</v>
      </c>
    </row>
    <row r="857" spans="1:9" ht="60" x14ac:dyDescent="0.25">
      <c r="A857" s="13" t="s">
        <v>803</v>
      </c>
      <c r="B857" s="13" t="s">
        <v>1532</v>
      </c>
      <c r="C857" s="14" t="s">
        <v>69</v>
      </c>
      <c r="D857" s="15">
        <v>2</v>
      </c>
      <c r="E857" s="15">
        <f t="shared" si="506"/>
        <v>8.51</v>
      </c>
      <c r="F857" s="15">
        <f t="shared" si="513"/>
        <v>10.77</v>
      </c>
      <c r="G857" s="15">
        <f t="shared" si="514"/>
        <v>21.54</v>
      </c>
      <c r="H857" s="101" t="s">
        <v>1649</v>
      </c>
      <c r="I857" s="78">
        <f t="shared" si="515"/>
        <v>0</v>
      </c>
    </row>
    <row r="858" spans="1:9" x14ac:dyDescent="0.25">
      <c r="A858" s="21" t="s">
        <v>804</v>
      </c>
      <c r="B858" s="444" t="s">
        <v>4788</v>
      </c>
      <c r="C858" s="444"/>
      <c r="D858" s="444"/>
      <c r="E858" s="444"/>
      <c r="F858" s="444"/>
      <c r="G858" s="22"/>
      <c r="I858" s="78"/>
    </row>
    <row r="859" spans="1:9" ht="75" x14ac:dyDescent="0.25">
      <c r="A859" s="13" t="s">
        <v>805</v>
      </c>
      <c r="B859" s="13" t="s">
        <v>2710</v>
      </c>
      <c r="C859" s="14" t="s">
        <v>16</v>
      </c>
      <c r="D859" s="15">
        <v>1</v>
      </c>
      <c r="E859" s="15">
        <f t="shared" si="506"/>
        <v>587.33000000000004</v>
      </c>
      <c r="F859" s="15">
        <f t="shared" ref="F859" si="516">ROUND(E859*(1+$H$9),2)</f>
        <v>743.44</v>
      </c>
      <c r="G859" s="15">
        <f t="shared" ref="G859" si="517">ROUND(F859*D859,2)</f>
        <v>743.44</v>
      </c>
      <c r="H859" s="101" t="s">
        <v>3615</v>
      </c>
      <c r="I859" s="78">
        <f t="shared" si="515"/>
        <v>0</v>
      </c>
    </row>
    <row r="860" spans="1:9" ht="30" x14ac:dyDescent="0.25">
      <c r="A860" s="13" t="s">
        <v>806</v>
      </c>
      <c r="B860" s="13" t="s">
        <v>2378</v>
      </c>
      <c r="C860" s="14" t="s">
        <v>16</v>
      </c>
      <c r="D860" s="15">
        <v>4</v>
      </c>
      <c r="E860" s="15">
        <f t="shared" si="506"/>
        <v>109</v>
      </c>
      <c r="F860" s="15">
        <f t="shared" ref="F860:F866" si="518">ROUND(E860*(1+$H$9),2)</f>
        <v>137.97</v>
      </c>
      <c r="G860" s="15">
        <f t="shared" ref="G860:G866" si="519">ROUND(F860*D860,2)</f>
        <v>551.88</v>
      </c>
      <c r="H860" s="103">
        <v>109</v>
      </c>
      <c r="I860" s="78">
        <f t="shared" si="515"/>
        <v>0</v>
      </c>
    </row>
    <row r="861" spans="1:9" ht="45" x14ac:dyDescent="0.25">
      <c r="A861" s="13" t="s">
        <v>807</v>
      </c>
      <c r="B861" s="13" t="s">
        <v>1529</v>
      </c>
      <c r="C861" s="14" t="s">
        <v>16</v>
      </c>
      <c r="D861" s="15">
        <v>6</v>
      </c>
      <c r="E861" s="15">
        <f t="shared" si="506"/>
        <v>12.73</v>
      </c>
      <c r="F861" s="15">
        <f t="shared" si="518"/>
        <v>16.11</v>
      </c>
      <c r="G861" s="15">
        <f t="shared" si="519"/>
        <v>96.66</v>
      </c>
      <c r="H861" s="101" t="s">
        <v>1612</v>
      </c>
      <c r="I861" s="78">
        <f t="shared" si="515"/>
        <v>0</v>
      </c>
    </row>
    <row r="862" spans="1:9" ht="45" x14ac:dyDescent="0.25">
      <c r="A862" s="13" t="s">
        <v>808</v>
      </c>
      <c r="B862" s="13" t="s">
        <v>1530</v>
      </c>
      <c r="C862" s="14" t="s">
        <v>16</v>
      </c>
      <c r="D862" s="15">
        <v>2</v>
      </c>
      <c r="E862" s="15">
        <f t="shared" si="506"/>
        <v>13.19</v>
      </c>
      <c r="F862" s="15">
        <f t="shared" si="518"/>
        <v>16.7</v>
      </c>
      <c r="G862" s="15">
        <f t="shared" si="519"/>
        <v>33.4</v>
      </c>
      <c r="H862" s="101" t="s">
        <v>1682</v>
      </c>
      <c r="I862" s="78">
        <f t="shared" si="515"/>
        <v>0</v>
      </c>
    </row>
    <row r="863" spans="1:9" ht="45" x14ac:dyDescent="0.25">
      <c r="A863" s="13" t="s">
        <v>809</v>
      </c>
      <c r="B863" s="13" t="s">
        <v>1531</v>
      </c>
      <c r="C863" s="14" t="s">
        <v>16</v>
      </c>
      <c r="D863" s="15">
        <v>1</v>
      </c>
      <c r="E863" s="15">
        <f t="shared" si="506"/>
        <v>80.91</v>
      </c>
      <c r="F863" s="15">
        <f t="shared" si="518"/>
        <v>102.42</v>
      </c>
      <c r="G863" s="15">
        <f t="shared" si="519"/>
        <v>102.42</v>
      </c>
      <c r="H863" s="101" t="s">
        <v>3611</v>
      </c>
      <c r="I863" s="78">
        <f t="shared" si="515"/>
        <v>0</v>
      </c>
    </row>
    <row r="864" spans="1:9" ht="60" x14ac:dyDescent="0.25">
      <c r="A864" s="13" t="s">
        <v>810</v>
      </c>
      <c r="B864" s="13" t="s">
        <v>1784</v>
      </c>
      <c r="C864" s="14" t="s">
        <v>16</v>
      </c>
      <c r="D864" s="15">
        <v>24</v>
      </c>
      <c r="E864" s="15">
        <f t="shared" si="506"/>
        <v>1.17</v>
      </c>
      <c r="F864" s="15">
        <f t="shared" si="518"/>
        <v>1.48</v>
      </c>
      <c r="G864" s="15">
        <f t="shared" si="519"/>
        <v>35.520000000000003</v>
      </c>
      <c r="H864" s="101" t="s">
        <v>3412</v>
      </c>
      <c r="I864" s="78">
        <f t="shared" si="515"/>
        <v>0</v>
      </c>
    </row>
    <row r="865" spans="1:9" ht="60" x14ac:dyDescent="0.25">
      <c r="A865" s="13" t="s">
        <v>811</v>
      </c>
      <c r="B865" s="13" t="s">
        <v>1789</v>
      </c>
      <c r="C865" s="14" t="s">
        <v>435</v>
      </c>
      <c r="D865" s="15">
        <v>35</v>
      </c>
      <c r="E865" s="15">
        <f t="shared" si="506"/>
        <v>1.82</v>
      </c>
      <c r="F865" s="15">
        <f t="shared" si="518"/>
        <v>2.2999999999999998</v>
      </c>
      <c r="G865" s="15">
        <f t="shared" si="519"/>
        <v>80.5</v>
      </c>
      <c r="H865" s="101" t="s">
        <v>3204</v>
      </c>
      <c r="I865" s="78">
        <f t="shared" si="515"/>
        <v>0</v>
      </c>
    </row>
    <row r="866" spans="1:9" ht="60" x14ac:dyDescent="0.25">
      <c r="A866" s="13" t="s">
        <v>812</v>
      </c>
      <c r="B866" s="13" t="s">
        <v>1532</v>
      </c>
      <c r="C866" s="14" t="s">
        <v>69</v>
      </c>
      <c r="D866" s="15">
        <v>2</v>
      </c>
      <c r="E866" s="15">
        <f t="shared" si="506"/>
        <v>8.51</v>
      </c>
      <c r="F866" s="15">
        <f t="shared" si="518"/>
        <v>10.77</v>
      </c>
      <c r="G866" s="15">
        <f t="shared" si="519"/>
        <v>21.54</v>
      </c>
      <c r="H866" s="101" t="s">
        <v>1649</v>
      </c>
      <c r="I866" s="78">
        <f t="shared" si="515"/>
        <v>0</v>
      </c>
    </row>
    <row r="867" spans="1:9" x14ac:dyDescent="0.25">
      <c r="A867" s="21" t="s">
        <v>813</v>
      </c>
      <c r="B867" s="444" t="s">
        <v>4789</v>
      </c>
      <c r="C867" s="444"/>
      <c r="D867" s="444"/>
      <c r="E867" s="444"/>
      <c r="F867" s="444"/>
      <c r="G867" s="22"/>
      <c r="I867" s="78"/>
    </row>
    <row r="868" spans="1:9" ht="75" x14ac:dyDescent="0.25">
      <c r="A868" s="13" t="s">
        <v>814</v>
      </c>
      <c r="B868" s="23" t="s">
        <v>2713</v>
      </c>
      <c r="C868" s="14" t="s">
        <v>16</v>
      </c>
      <c r="D868" s="15">
        <v>1</v>
      </c>
      <c r="E868" s="15">
        <f t="shared" si="506"/>
        <v>726.14</v>
      </c>
      <c r="F868" s="15">
        <f t="shared" ref="F868" si="520">ROUND(E868*(1+$H$9),2)</f>
        <v>919.15</v>
      </c>
      <c r="G868" s="15">
        <f t="shared" ref="G868" si="521">ROUND(F868*D868,2)</f>
        <v>919.15</v>
      </c>
      <c r="H868" s="101" t="s">
        <v>3617</v>
      </c>
      <c r="I868" s="78">
        <f t="shared" si="515"/>
        <v>0</v>
      </c>
    </row>
    <row r="869" spans="1:9" ht="30" x14ac:dyDescent="0.25">
      <c r="A869" s="13" t="s">
        <v>815</v>
      </c>
      <c r="B869" s="13" t="s">
        <v>2378</v>
      </c>
      <c r="C869" s="14" t="s">
        <v>16</v>
      </c>
      <c r="D869" s="15">
        <v>4</v>
      </c>
      <c r="E869" s="15">
        <f t="shared" si="506"/>
        <v>109</v>
      </c>
      <c r="F869" s="15">
        <f t="shared" ref="F869:F878" si="522">ROUND(E869*(1+$H$9),2)</f>
        <v>137.97</v>
      </c>
      <c r="G869" s="15">
        <f t="shared" ref="G869:G878" si="523">ROUND(F869*D869,2)</f>
        <v>551.88</v>
      </c>
      <c r="H869" s="103">
        <v>109</v>
      </c>
      <c r="I869" s="78">
        <f t="shared" si="515"/>
        <v>0</v>
      </c>
    </row>
    <row r="870" spans="1:9" ht="45" x14ac:dyDescent="0.25">
      <c r="A870" s="13" t="s">
        <v>816</v>
      </c>
      <c r="B870" s="13" t="s">
        <v>1535</v>
      </c>
      <c r="C870" s="14" t="s">
        <v>16</v>
      </c>
      <c r="D870" s="15">
        <v>1</v>
      </c>
      <c r="E870" s="15">
        <f t="shared" si="506"/>
        <v>14.23</v>
      </c>
      <c r="F870" s="15">
        <f t="shared" si="522"/>
        <v>18.010000000000002</v>
      </c>
      <c r="G870" s="15">
        <f t="shared" si="523"/>
        <v>18.010000000000002</v>
      </c>
      <c r="H870" s="101" t="s">
        <v>3141</v>
      </c>
      <c r="I870" s="78">
        <f t="shared" si="515"/>
        <v>0</v>
      </c>
    </row>
    <row r="871" spans="1:9" ht="45" x14ac:dyDescent="0.25">
      <c r="A871" s="13" t="s">
        <v>817</v>
      </c>
      <c r="B871" s="23" t="s">
        <v>2712</v>
      </c>
      <c r="C871" s="14" t="s">
        <v>16</v>
      </c>
      <c r="D871" s="15">
        <v>1</v>
      </c>
      <c r="E871" s="15">
        <f t="shared" si="506"/>
        <v>461.29</v>
      </c>
      <c r="F871" s="15">
        <f t="shared" si="522"/>
        <v>583.9</v>
      </c>
      <c r="G871" s="15">
        <f t="shared" si="523"/>
        <v>583.9</v>
      </c>
      <c r="H871" s="101" t="s">
        <v>3621</v>
      </c>
      <c r="I871" s="78">
        <f t="shared" si="515"/>
        <v>0</v>
      </c>
    </row>
    <row r="872" spans="1:9" ht="60" x14ac:dyDescent="0.25">
      <c r="A872" s="13" t="s">
        <v>818</v>
      </c>
      <c r="B872" s="23" t="s">
        <v>4689</v>
      </c>
      <c r="C872" s="14" t="s">
        <v>16</v>
      </c>
      <c r="D872" s="15">
        <v>8</v>
      </c>
      <c r="E872" s="15">
        <f t="shared" si="506"/>
        <v>1.52</v>
      </c>
      <c r="F872" s="15">
        <f t="shared" si="522"/>
        <v>1.92</v>
      </c>
      <c r="G872" s="15">
        <f t="shared" si="523"/>
        <v>15.36</v>
      </c>
      <c r="H872" s="101" t="s">
        <v>3281</v>
      </c>
      <c r="I872" s="78">
        <f t="shared" si="515"/>
        <v>0</v>
      </c>
    </row>
    <row r="873" spans="1:9" ht="60" x14ac:dyDescent="0.25">
      <c r="A873" s="13" t="s">
        <v>819</v>
      </c>
      <c r="B873" s="13" t="s">
        <v>1789</v>
      </c>
      <c r="C873" s="14" t="s">
        <v>435</v>
      </c>
      <c r="D873" s="15">
        <v>22</v>
      </c>
      <c r="E873" s="15">
        <f t="shared" si="506"/>
        <v>1.82</v>
      </c>
      <c r="F873" s="15">
        <f t="shared" si="522"/>
        <v>2.2999999999999998</v>
      </c>
      <c r="G873" s="15">
        <f t="shared" si="523"/>
        <v>50.6</v>
      </c>
      <c r="H873" s="101" t="s">
        <v>3204</v>
      </c>
      <c r="I873" s="78">
        <f t="shared" si="515"/>
        <v>0</v>
      </c>
    </row>
    <row r="874" spans="1:9" ht="60" x14ac:dyDescent="0.25">
      <c r="A874" s="13" t="s">
        <v>820</v>
      </c>
      <c r="B874" s="13" t="s">
        <v>1787</v>
      </c>
      <c r="C874" s="14" t="s">
        <v>16</v>
      </c>
      <c r="D874" s="15">
        <v>2</v>
      </c>
      <c r="E874" s="15">
        <f t="shared" si="506"/>
        <v>3.64</v>
      </c>
      <c r="F874" s="15">
        <f t="shared" si="522"/>
        <v>4.6100000000000003</v>
      </c>
      <c r="G874" s="15">
        <f t="shared" si="523"/>
        <v>9.2200000000000006</v>
      </c>
      <c r="H874" s="101" t="s">
        <v>1722</v>
      </c>
      <c r="I874" s="78">
        <f t="shared" si="515"/>
        <v>0</v>
      </c>
    </row>
    <row r="875" spans="1:9" ht="60" x14ac:dyDescent="0.25">
      <c r="A875" s="13" t="s">
        <v>821</v>
      </c>
      <c r="B875" s="13" t="s">
        <v>1788</v>
      </c>
      <c r="C875" s="14" t="s">
        <v>16</v>
      </c>
      <c r="D875" s="15">
        <v>2</v>
      </c>
      <c r="E875" s="15">
        <f t="shared" si="506"/>
        <v>6.31</v>
      </c>
      <c r="F875" s="15">
        <f t="shared" si="522"/>
        <v>7.99</v>
      </c>
      <c r="G875" s="15">
        <f t="shared" si="523"/>
        <v>15.98</v>
      </c>
      <c r="H875" s="101" t="s">
        <v>1909</v>
      </c>
      <c r="I875" s="78">
        <f t="shared" si="515"/>
        <v>0</v>
      </c>
    </row>
    <row r="876" spans="1:9" ht="60" x14ac:dyDescent="0.25">
      <c r="A876" s="13" t="s">
        <v>822</v>
      </c>
      <c r="B876" s="92" t="s">
        <v>4693</v>
      </c>
      <c r="C876" s="14" t="s">
        <v>16</v>
      </c>
      <c r="D876" s="15">
        <v>9</v>
      </c>
      <c r="E876" s="15">
        <f t="shared" si="506"/>
        <v>7.87</v>
      </c>
      <c r="F876" s="15">
        <f t="shared" si="522"/>
        <v>9.9600000000000009</v>
      </c>
      <c r="G876" s="15">
        <f t="shared" si="523"/>
        <v>89.64</v>
      </c>
      <c r="H876" s="101" t="s">
        <v>1818</v>
      </c>
      <c r="I876" s="78">
        <f t="shared" si="515"/>
        <v>0</v>
      </c>
    </row>
    <row r="877" spans="1:9" ht="60" x14ac:dyDescent="0.25">
      <c r="A877" s="13" t="s">
        <v>823</v>
      </c>
      <c r="B877" s="13" t="s">
        <v>1790</v>
      </c>
      <c r="C877" s="14" t="s">
        <v>16</v>
      </c>
      <c r="D877" s="15">
        <v>11</v>
      </c>
      <c r="E877" s="15">
        <f t="shared" si="506"/>
        <v>9.69</v>
      </c>
      <c r="F877" s="15">
        <f t="shared" si="522"/>
        <v>12.27</v>
      </c>
      <c r="G877" s="15">
        <f t="shared" si="523"/>
        <v>134.97</v>
      </c>
      <c r="H877" s="101" t="s">
        <v>3505</v>
      </c>
      <c r="I877" s="78">
        <f t="shared" si="515"/>
        <v>0</v>
      </c>
    </row>
    <row r="878" spans="1:9" ht="60" x14ac:dyDescent="0.25">
      <c r="A878" s="13" t="s">
        <v>824</v>
      </c>
      <c r="B878" s="13" t="s">
        <v>1532</v>
      </c>
      <c r="C878" s="14" t="s">
        <v>69</v>
      </c>
      <c r="D878" s="15">
        <v>2</v>
      </c>
      <c r="E878" s="15">
        <f t="shared" si="506"/>
        <v>8.51</v>
      </c>
      <c r="F878" s="15">
        <f t="shared" si="522"/>
        <v>10.77</v>
      </c>
      <c r="G878" s="15">
        <f t="shared" si="523"/>
        <v>21.54</v>
      </c>
      <c r="H878" s="101" t="s">
        <v>1649</v>
      </c>
      <c r="I878" s="78">
        <f t="shared" si="515"/>
        <v>0</v>
      </c>
    </row>
    <row r="879" spans="1:9" x14ac:dyDescent="0.25">
      <c r="A879" s="21" t="s">
        <v>825</v>
      </c>
      <c r="B879" s="444" t="s">
        <v>4790</v>
      </c>
      <c r="C879" s="444"/>
      <c r="D879" s="444"/>
      <c r="E879" s="444"/>
      <c r="F879" s="444"/>
      <c r="G879" s="22"/>
      <c r="I879" s="78"/>
    </row>
    <row r="880" spans="1:9" ht="75" x14ac:dyDescent="0.25">
      <c r="A880" s="13" t="s">
        <v>826</v>
      </c>
      <c r="B880" s="23" t="s">
        <v>2713</v>
      </c>
      <c r="C880" s="14" t="s">
        <v>16</v>
      </c>
      <c r="D880" s="15">
        <v>1</v>
      </c>
      <c r="E880" s="15">
        <f t="shared" si="506"/>
        <v>726.14</v>
      </c>
      <c r="F880" s="15">
        <f t="shared" ref="F880" si="524">ROUND(E880*(1+$H$9),2)</f>
        <v>919.15</v>
      </c>
      <c r="G880" s="15">
        <f t="shared" ref="G880" si="525">ROUND(F880*D880,2)</f>
        <v>919.15</v>
      </c>
      <c r="H880" s="101" t="s">
        <v>3617</v>
      </c>
      <c r="I880" s="78">
        <f t="shared" si="515"/>
        <v>0</v>
      </c>
    </row>
    <row r="881" spans="1:9" ht="30" x14ac:dyDescent="0.25">
      <c r="A881" s="13" t="s">
        <v>827</v>
      </c>
      <c r="B881" s="13" t="s">
        <v>2378</v>
      </c>
      <c r="C881" s="14" t="s">
        <v>16</v>
      </c>
      <c r="D881" s="15">
        <v>4</v>
      </c>
      <c r="E881" s="15">
        <f t="shared" si="506"/>
        <v>109</v>
      </c>
      <c r="F881" s="15">
        <f t="shared" ref="F881:F893" si="526">ROUND(E881*(1+$H$9),2)</f>
        <v>137.97</v>
      </c>
      <c r="G881" s="15">
        <f t="shared" ref="G881:G893" si="527">ROUND(F881*D881,2)</f>
        <v>551.88</v>
      </c>
      <c r="H881" s="103">
        <v>109</v>
      </c>
      <c r="I881" s="78">
        <f t="shared" si="515"/>
        <v>0</v>
      </c>
    </row>
    <row r="882" spans="1:9" ht="45" x14ac:dyDescent="0.25">
      <c r="A882" s="13" t="s">
        <v>828</v>
      </c>
      <c r="B882" s="13" t="s">
        <v>1535</v>
      </c>
      <c r="C882" s="14" t="s">
        <v>16</v>
      </c>
      <c r="D882" s="15">
        <v>4</v>
      </c>
      <c r="E882" s="15">
        <f t="shared" si="506"/>
        <v>14.23</v>
      </c>
      <c r="F882" s="15">
        <f t="shared" si="526"/>
        <v>18.010000000000002</v>
      </c>
      <c r="G882" s="15">
        <f t="shared" si="527"/>
        <v>72.040000000000006</v>
      </c>
      <c r="H882" s="101" t="s">
        <v>3141</v>
      </c>
      <c r="I882" s="78">
        <f t="shared" si="515"/>
        <v>0</v>
      </c>
    </row>
    <row r="883" spans="1:9" ht="45" x14ac:dyDescent="0.25">
      <c r="A883" s="13" t="s">
        <v>829</v>
      </c>
      <c r="B883" s="13" t="s">
        <v>1537</v>
      </c>
      <c r="C883" s="14" t="s">
        <v>16</v>
      </c>
      <c r="D883" s="15">
        <v>1</v>
      </c>
      <c r="E883" s="15">
        <f t="shared" si="506"/>
        <v>87.69</v>
      </c>
      <c r="F883" s="15">
        <f t="shared" si="526"/>
        <v>111</v>
      </c>
      <c r="G883" s="15">
        <f t="shared" si="527"/>
        <v>111</v>
      </c>
      <c r="H883" s="101" t="s">
        <v>3285</v>
      </c>
      <c r="I883" s="78">
        <f t="shared" si="515"/>
        <v>0</v>
      </c>
    </row>
    <row r="884" spans="1:9" ht="30" x14ac:dyDescent="0.25">
      <c r="A884" s="13" t="s">
        <v>830</v>
      </c>
      <c r="B884" s="13" t="s">
        <v>831</v>
      </c>
      <c r="C884" s="14" t="s">
        <v>435</v>
      </c>
      <c r="D884" s="15">
        <v>1</v>
      </c>
      <c r="E884" s="15">
        <f t="shared" si="506"/>
        <v>164.45</v>
      </c>
      <c r="F884" s="15">
        <f t="shared" si="526"/>
        <v>208.16</v>
      </c>
      <c r="G884" s="15">
        <f t="shared" si="527"/>
        <v>208.16</v>
      </c>
      <c r="H884" s="101" t="s">
        <v>3620</v>
      </c>
      <c r="I884" s="78">
        <f t="shared" si="515"/>
        <v>0</v>
      </c>
    </row>
    <row r="885" spans="1:9" ht="30" x14ac:dyDescent="0.25">
      <c r="A885" s="13" t="s">
        <v>832</v>
      </c>
      <c r="B885" s="13" t="s">
        <v>833</v>
      </c>
      <c r="C885" s="14" t="s">
        <v>16</v>
      </c>
      <c r="D885" s="15">
        <v>1</v>
      </c>
      <c r="E885" s="15">
        <f t="shared" si="506"/>
        <v>164.45</v>
      </c>
      <c r="F885" s="15">
        <f t="shared" si="526"/>
        <v>208.16</v>
      </c>
      <c r="G885" s="15">
        <f t="shared" si="527"/>
        <v>208.16</v>
      </c>
      <c r="H885" s="101" t="s">
        <v>3620</v>
      </c>
      <c r="I885" s="78">
        <f t="shared" si="515"/>
        <v>0</v>
      </c>
    </row>
    <row r="886" spans="1:9" ht="60" x14ac:dyDescent="0.25">
      <c r="A886" s="13" t="s">
        <v>834</v>
      </c>
      <c r="B886" s="92" t="s">
        <v>4689</v>
      </c>
      <c r="C886" s="14" t="s">
        <v>16</v>
      </c>
      <c r="D886" s="15">
        <v>8</v>
      </c>
      <c r="E886" s="15">
        <f t="shared" si="506"/>
        <v>1.52</v>
      </c>
      <c r="F886" s="15">
        <f t="shared" si="526"/>
        <v>1.92</v>
      </c>
      <c r="G886" s="15">
        <f t="shared" si="527"/>
        <v>15.36</v>
      </c>
      <c r="H886" s="101" t="s">
        <v>3281</v>
      </c>
      <c r="I886" s="78">
        <f t="shared" si="515"/>
        <v>0</v>
      </c>
    </row>
    <row r="887" spans="1:9" ht="60" x14ac:dyDescent="0.25">
      <c r="A887" s="13" t="s">
        <v>835</v>
      </c>
      <c r="B887" s="13" t="s">
        <v>1789</v>
      </c>
      <c r="C887" s="14" t="s">
        <v>435</v>
      </c>
      <c r="D887" s="15">
        <v>22</v>
      </c>
      <c r="E887" s="15">
        <f t="shared" si="506"/>
        <v>1.82</v>
      </c>
      <c r="F887" s="15">
        <f t="shared" si="526"/>
        <v>2.2999999999999998</v>
      </c>
      <c r="G887" s="15">
        <f t="shared" si="527"/>
        <v>50.6</v>
      </c>
      <c r="H887" s="101" t="s">
        <v>3204</v>
      </c>
      <c r="I887" s="78">
        <f t="shared" si="515"/>
        <v>0</v>
      </c>
    </row>
    <row r="888" spans="1:9" ht="60" x14ac:dyDescent="0.25">
      <c r="A888" s="13" t="s">
        <v>836</v>
      </c>
      <c r="B888" s="92" t="s">
        <v>4694</v>
      </c>
      <c r="C888" s="14" t="s">
        <v>16</v>
      </c>
      <c r="D888" s="15">
        <v>11</v>
      </c>
      <c r="E888" s="15">
        <f t="shared" si="506"/>
        <v>1.96</v>
      </c>
      <c r="F888" s="15">
        <f t="shared" si="526"/>
        <v>2.48</v>
      </c>
      <c r="G888" s="15">
        <f t="shared" si="527"/>
        <v>27.28</v>
      </c>
      <c r="H888" s="101" t="s">
        <v>1694</v>
      </c>
      <c r="I888" s="78">
        <f t="shared" si="515"/>
        <v>0</v>
      </c>
    </row>
    <row r="889" spans="1:9" ht="60" x14ac:dyDescent="0.25">
      <c r="A889" s="13" t="s">
        <v>837</v>
      </c>
      <c r="B889" s="94" t="s">
        <v>1783</v>
      </c>
      <c r="C889" s="14" t="s">
        <v>16</v>
      </c>
      <c r="D889" s="15">
        <v>2</v>
      </c>
      <c r="E889" s="15">
        <f t="shared" si="506"/>
        <v>2.33</v>
      </c>
      <c r="F889" s="15">
        <f t="shared" si="526"/>
        <v>2.95</v>
      </c>
      <c r="G889" s="15">
        <f t="shared" si="527"/>
        <v>5.9</v>
      </c>
      <c r="H889" s="101" t="s">
        <v>1639</v>
      </c>
      <c r="I889" s="78">
        <f t="shared" si="515"/>
        <v>0</v>
      </c>
    </row>
    <row r="890" spans="1:9" ht="60" x14ac:dyDescent="0.25">
      <c r="A890" s="13" t="s">
        <v>838</v>
      </c>
      <c r="B890" s="94" t="s">
        <v>4692</v>
      </c>
      <c r="C890" s="14" t="s">
        <v>16</v>
      </c>
      <c r="D890" s="15">
        <v>2</v>
      </c>
      <c r="E890" s="15">
        <f t="shared" si="506"/>
        <v>3.23</v>
      </c>
      <c r="F890" s="15">
        <f t="shared" si="526"/>
        <v>4.09</v>
      </c>
      <c r="G890" s="15">
        <f t="shared" si="527"/>
        <v>8.18</v>
      </c>
      <c r="H890" s="101" t="s">
        <v>1702</v>
      </c>
      <c r="I890" s="78">
        <f t="shared" si="515"/>
        <v>0</v>
      </c>
    </row>
    <row r="891" spans="1:9" ht="60" x14ac:dyDescent="0.25">
      <c r="A891" s="13" t="s">
        <v>839</v>
      </c>
      <c r="B891" s="13" t="s">
        <v>1787</v>
      </c>
      <c r="C891" s="14" t="s">
        <v>16</v>
      </c>
      <c r="D891" s="15">
        <v>11</v>
      </c>
      <c r="E891" s="15">
        <f t="shared" si="506"/>
        <v>3.64</v>
      </c>
      <c r="F891" s="15">
        <f t="shared" si="526"/>
        <v>4.6100000000000003</v>
      </c>
      <c r="G891" s="15">
        <f t="shared" si="527"/>
        <v>50.71</v>
      </c>
      <c r="H891" s="101" t="s">
        <v>1722</v>
      </c>
      <c r="I891" s="78">
        <f t="shared" si="515"/>
        <v>0</v>
      </c>
    </row>
    <row r="892" spans="1:9" ht="60" x14ac:dyDescent="0.25">
      <c r="A892" s="13" t="s">
        <v>840</v>
      </c>
      <c r="B892" s="13" t="s">
        <v>1788</v>
      </c>
      <c r="C892" s="14" t="s">
        <v>16</v>
      </c>
      <c r="D892" s="15">
        <v>9</v>
      </c>
      <c r="E892" s="15">
        <f t="shared" si="506"/>
        <v>6.31</v>
      </c>
      <c r="F892" s="15">
        <f t="shared" si="526"/>
        <v>7.99</v>
      </c>
      <c r="G892" s="15">
        <f t="shared" si="527"/>
        <v>71.91</v>
      </c>
      <c r="H892" s="101" t="s">
        <v>1909</v>
      </c>
      <c r="I892" s="78">
        <f t="shared" si="515"/>
        <v>0</v>
      </c>
    </row>
    <row r="893" spans="1:9" ht="60" x14ac:dyDescent="0.25">
      <c r="A893" s="13" t="s">
        <v>841</v>
      </c>
      <c r="B893" s="13" t="s">
        <v>1532</v>
      </c>
      <c r="C893" s="14" t="s">
        <v>69</v>
      </c>
      <c r="D893" s="15">
        <v>2</v>
      </c>
      <c r="E893" s="15">
        <f t="shared" si="506"/>
        <v>8.51</v>
      </c>
      <c r="F893" s="15">
        <f t="shared" si="526"/>
        <v>10.77</v>
      </c>
      <c r="G893" s="15">
        <f t="shared" si="527"/>
        <v>21.54</v>
      </c>
      <c r="H893" s="101" t="s">
        <v>1649</v>
      </c>
      <c r="I893" s="78">
        <f t="shared" si="515"/>
        <v>0</v>
      </c>
    </row>
    <row r="894" spans="1:9" x14ac:dyDescent="0.25">
      <c r="A894" s="21" t="s">
        <v>842</v>
      </c>
      <c r="B894" s="444" t="s">
        <v>4791</v>
      </c>
      <c r="C894" s="444"/>
      <c r="D894" s="444"/>
      <c r="E894" s="444"/>
      <c r="F894" s="444"/>
      <c r="G894" s="22"/>
      <c r="I894" s="78"/>
    </row>
    <row r="895" spans="1:9" ht="45" x14ac:dyDescent="0.25">
      <c r="A895" s="13" t="s">
        <v>843</v>
      </c>
      <c r="B895" s="13" t="s">
        <v>1295</v>
      </c>
      <c r="C895" s="14" t="s">
        <v>16</v>
      </c>
      <c r="D895" s="15">
        <v>1</v>
      </c>
      <c r="E895" s="15">
        <f t="shared" si="506"/>
        <v>356.73</v>
      </c>
      <c r="F895" s="15">
        <f t="shared" ref="F895" si="528">ROUND(E895*(1+$H$9),2)</f>
        <v>451.55</v>
      </c>
      <c r="G895" s="15">
        <f t="shared" ref="G895" si="529">ROUND(F895*D895,2)</f>
        <v>451.55</v>
      </c>
      <c r="H895" s="105">
        <v>356.73</v>
      </c>
      <c r="I895" s="78">
        <f t="shared" si="515"/>
        <v>0</v>
      </c>
    </row>
    <row r="896" spans="1:9" ht="30" x14ac:dyDescent="0.25">
      <c r="A896" s="13" t="s">
        <v>844</v>
      </c>
      <c r="B896" s="13" t="s">
        <v>2378</v>
      </c>
      <c r="C896" s="14" t="s">
        <v>16</v>
      </c>
      <c r="D896" s="15">
        <v>4</v>
      </c>
      <c r="E896" s="15">
        <f t="shared" si="506"/>
        <v>109</v>
      </c>
      <c r="F896" s="15">
        <f t="shared" ref="F896:F908" si="530">ROUND(E896*(1+$H$9),2)</f>
        <v>137.97</v>
      </c>
      <c r="G896" s="15">
        <f t="shared" ref="G896:G908" si="531">ROUND(F896*D896,2)</f>
        <v>551.88</v>
      </c>
      <c r="H896" s="103">
        <v>109</v>
      </c>
      <c r="I896" s="78">
        <f t="shared" si="515"/>
        <v>0</v>
      </c>
    </row>
    <row r="897" spans="1:9" ht="45" x14ac:dyDescent="0.25">
      <c r="A897" s="13" t="s">
        <v>845</v>
      </c>
      <c r="B897" s="13" t="s">
        <v>1535</v>
      </c>
      <c r="C897" s="14" t="s">
        <v>16</v>
      </c>
      <c r="D897" s="15">
        <v>3</v>
      </c>
      <c r="E897" s="15">
        <f t="shared" ref="E897:E963" si="532">H897-H897*$H$11</f>
        <v>14.23</v>
      </c>
      <c r="F897" s="15">
        <f t="shared" si="530"/>
        <v>18.010000000000002</v>
      </c>
      <c r="G897" s="15">
        <f t="shared" si="531"/>
        <v>54.03</v>
      </c>
      <c r="H897" s="101" t="s">
        <v>3141</v>
      </c>
      <c r="I897" s="78">
        <f t="shared" si="515"/>
        <v>0</v>
      </c>
    </row>
    <row r="898" spans="1:9" ht="45" x14ac:dyDescent="0.25">
      <c r="A898" s="13" t="s">
        <v>846</v>
      </c>
      <c r="B898" s="13" t="s">
        <v>1537</v>
      </c>
      <c r="C898" s="14" t="s">
        <v>16</v>
      </c>
      <c r="D898" s="15">
        <v>1</v>
      </c>
      <c r="E898" s="15">
        <f t="shared" si="532"/>
        <v>87.69</v>
      </c>
      <c r="F898" s="15">
        <f t="shared" si="530"/>
        <v>111</v>
      </c>
      <c r="G898" s="15">
        <f t="shared" si="531"/>
        <v>111</v>
      </c>
      <c r="H898" s="101" t="s">
        <v>3285</v>
      </c>
      <c r="I898" s="78">
        <f t="shared" si="515"/>
        <v>0</v>
      </c>
    </row>
    <row r="899" spans="1:9" ht="45" x14ac:dyDescent="0.25">
      <c r="A899" s="13" t="s">
        <v>847</v>
      </c>
      <c r="B899" s="13" t="s">
        <v>1536</v>
      </c>
      <c r="C899" s="14" t="s">
        <v>16</v>
      </c>
      <c r="D899" s="15">
        <v>1</v>
      </c>
      <c r="E899" s="15">
        <f t="shared" si="532"/>
        <v>100.12</v>
      </c>
      <c r="F899" s="15">
        <f t="shared" si="530"/>
        <v>126.73</v>
      </c>
      <c r="G899" s="15">
        <f t="shared" si="531"/>
        <v>126.73</v>
      </c>
      <c r="H899" s="101" t="s">
        <v>3613</v>
      </c>
      <c r="I899" s="78">
        <f t="shared" si="515"/>
        <v>0</v>
      </c>
    </row>
    <row r="900" spans="1:9" ht="45" x14ac:dyDescent="0.25">
      <c r="A900" s="13" t="s">
        <v>848</v>
      </c>
      <c r="B900" s="13" t="s">
        <v>1297</v>
      </c>
      <c r="C900" s="14" t="s">
        <v>16</v>
      </c>
      <c r="D900" s="15">
        <v>1</v>
      </c>
      <c r="E900" s="15">
        <f t="shared" si="532"/>
        <v>1138.71</v>
      </c>
      <c r="F900" s="15">
        <f t="shared" si="530"/>
        <v>1441.38</v>
      </c>
      <c r="G900" s="15">
        <f t="shared" si="531"/>
        <v>1441.38</v>
      </c>
      <c r="H900" s="101" t="s">
        <v>3623</v>
      </c>
      <c r="I900" s="78">
        <f t="shared" si="515"/>
        <v>0</v>
      </c>
    </row>
    <row r="901" spans="1:9" ht="45" x14ac:dyDescent="0.25">
      <c r="A901" s="13" t="s">
        <v>849</v>
      </c>
      <c r="B901" s="13" t="s">
        <v>1298</v>
      </c>
      <c r="C901" s="14" t="s">
        <v>16</v>
      </c>
      <c r="D901" s="15">
        <v>1</v>
      </c>
      <c r="E901" s="15">
        <f t="shared" si="532"/>
        <v>1530.59</v>
      </c>
      <c r="F901" s="15">
        <f t="shared" si="530"/>
        <v>1937.42</v>
      </c>
      <c r="G901" s="15">
        <f t="shared" si="531"/>
        <v>1937.42</v>
      </c>
      <c r="H901" s="101" t="s">
        <v>3624</v>
      </c>
      <c r="I901" s="78">
        <f t="shared" si="515"/>
        <v>0</v>
      </c>
    </row>
    <row r="902" spans="1:9" ht="60" x14ac:dyDescent="0.25">
      <c r="A902" s="13" t="s">
        <v>850</v>
      </c>
      <c r="B902" s="92" t="s">
        <v>4689</v>
      </c>
      <c r="C902" s="14" t="s">
        <v>16</v>
      </c>
      <c r="D902" s="15">
        <v>4</v>
      </c>
      <c r="E902" s="15">
        <f t="shared" si="532"/>
        <v>1.52</v>
      </c>
      <c r="F902" s="15">
        <f t="shared" si="530"/>
        <v>1.92</v>
      </c>
      <c r="G902" s="15">
        <f t="shared" si="531"/>
        <v>7.68</v>
      </c>
      <c r="H902" s="101" t="s">
        <v>3281</v>
      </c>
      <c r="I902" s="78">
        <f t="shared" si="515"/>
        <v>0</v>
      </c>
    </row>
    <row r="903" spans="1:9" ht="60" x14ac:dyDescent="0.25">
      <c r="A903" s="13" t="s">
        <v>851</v>
      </c>
      <c r="B903" s="94" t="s">
        <v>1789</v>
      </c>
      <c r="C903" s="14" t="s">
        <v>435</v>
      </c>
      <c r="D903" s="15">
        <v>22</v>
      </c>
      <c r="E903" s="15">
        <f t="shared" si="532"/>
        <v>1.82</v>
      </c>
      <c r="F903" s="15">
        <f t="shared" si="530"/>
        <v>2.2999999999999998</v>
      </c>
      <c r="G903" s="15">
        <f t="shared" si="531"/>
        <v>50.6</v>
      </c>
      <c r="H903" s="101" t="s">
        <v>3204</v>
      </c>
      <c r="I903" s="78">
        <f t="shared" si="515"/>
        <v>0</v>
      </c>
    </row>
    <row r="904" spans="1:9" ht="60" x14ac:dyDescent="0.25">
      <c r="A904" s="13" t="s">
        <v>852</v>
      </c>
      <c r="B904" s="92" t="s">
        <v>4694</v>
      </c>
      <c r="C904" s="14" t="s">
        <v>16</v>
      </c>
      <c r="D904" s="15">
        <v>11</v>
      </c>
      <c r="E904" s="15">
        <f t="shared" si="532"/>
        <v>1.96</v>
      </c>
      <c r="F904" s="15">
        <f t="shared" si="530"/>
        <v>2.48</v>
      </c>
      <c r="G904" s="15">
        <f t="shared" si="531"/>
        <v>27.28</v>
      </c>
      <c r="H904" s="101" t="s">
        <v>1694</v>
      </c>
      <c r="I904" s="78">
        <f t="shared" si="515"/>
        <v>0</v>
      </c>
    </row>
    <row r="905" spans="1:9" ht="60" x14ac:dyDescent="0.25">
      <c r="A905" s="13" t="s">
        <v>853</v>
      </c>
      <c r="B905" s="13" t="s">
        <v>1783</v>
      </c>
      <c r="C905" s="14" t="s">
        <v>16</v>
      </c>
      <c r="D905" s="15">
        <v>11</v>
      </c>
      <c r="E905" s="15">
        <f t="shared" si="532"/>
        <v>2.33</v>
      </c>
      <c r="F905" s="15">
        <f t="shared" si="530"/>
        <v>2.95</v>
      </c>
      <c r="G905" s="15">
        <f t="shared" si="531"/>
        <v>32.450000000000003</v>
      </c>
      <c r="H905" s="101" t="s">
        <v>1639</v>
      </c>
      <c r="I905" s="78">
        <f t="shared" si="515"/>
        <v>0</v>
      </c>
    </row>
    <row r="906" spans="1:9" ht="60" x14ac:dyDescent="0.25">
      <c r="A906" s="13" t="s">
        <v>854</v>
      </c>
      <c r="B906" s="13" t="s">
        <v>1790</v>
      </c>
      <c r="C906" s="14" t="s">
        <v>16</v>
      </c>
      <c r="D906" s="15">
        <v>21</v>
      </c>
      <c r="E906" s="15">
        <f t="shared" si="532"/>
        <v>9.69</v>
      </c>
      <c r="F906" s="15">
        <f t="shared" si="530"/>
        <v>12.27</v>
      </c>
      <c r="G906" s="15">
        <f t="shared" si="531"/>
        <v>257.67</v>
      </c>
      <c r="H906" s="101" t="s">
        <v>3505</v>
      </c>
      <c r="I906" s="78">
        <f t="shared" si="515"/>
        <v>0</v>
      </c>
    </row>
    <row r="907" spans="1:9" ht="45" x14ac:dyDescent="0.25">
      <c r="A907" s="13" t="s">
        <v>855</v>
      </c>
      <c r="B907" s="92" t="s">
        <v>4695</v>
      </c>
      <c r="C907" s="14" t="s">
        <v>16</v>
      </c>
      <c r="D907" s="15">
        <v>11</v>
      </c>
      <c r="E907" s="15">
        <f t="shared" si="532"/>
        <v>30.68</v>
      </c>
      <c r="F907" s="15">
        <f t="shared" si="530"/>
        <v>38.83</v>
      </c>
      <c r="G907" s="15">
        <f t="shared" si="531"/>
        <v>427.13</v>
      </c>
      <c r="H907" s="101" t="s">
        <v>2838</v>
      </c>
      <c r="I907" s="78">
        <f t="shared" si="515"/>
        <v>0</v>
      </c>
    </row>
    <row r="908" spans="1:9" ht="60" x14ac:dyDescent="0.25">
      <c r="A908" s="13" t="s">
        <v>856</v>
      </c>
      <c r="B908" s="13" t="s">
        <v>1532</v>
      </c>
      <c r="C908" s="14" t="s">
        <v>69</v>
      </c>
      <c r="D908" s="15">
        <v>2</v>
      </c>
      <c r="E908" s="15">
        <f t="shared" si="532"/>
        <v>8.51</v>
      </c>
      <c r="F908" s="15">
        <f t="shared" si="530"/>
        <v>10.77</v>
      </c>
      <c r="G908" s="15">
        <f t="shared" si="531"/>
        <v>21.54</v>
      </c>
      <c r="H908" s="101" t="s">
        <v>1649</v>
      </c>
      <c r="I908" s="78">
        <f t="shared" si="515"/>
        <v>0</v>
      </c>
    </row>
    <row r="909" spans="1:9" x14ac:dyDescent="0.25">
      <c r="A909" s="21" t="s">
        <v>857</v>
      </c>
      <c r="B909" s="444" t="s">
        <v>4792</v>
      </c>
      <c r="C909" s="444"/>
      <c r="D909" s="444"/>
      <c r="E909" s="444"/>
      <c r="F909" s="444"/>
      <c r="G909" s="22"/>
      <c r="I909" s="78"/>
    </row>
    <row r="910" spans="1:9" ht="45" x14ac:dyDescent="0.25">
      <c r="A910" s="13" t="s">
        <v>858</v>
      </c>
      <c r="B910" s="13" t="s">
        <v>1295</v>
      </c>
      <c r="C910" s="14" t="s">
        <v>16</v>
      </c>
      <c r="D910" s="15">
        <v>1</v>
      </c>
      <c r="E910" s="15">
        <f t="shared" si="532"/>
        <v>356.73</v>
      </c>
      <c r="F910" s="15">
        <f t="shared" ref="F910" si="533">ROUND(E910*(1+$H$9),2)</f>
        <v>451.55</v>
      </c>
      <c r="G910" s="15">
        <f t="shared" ref="G910" si="534">ROUND(F910*D910,2)</f>
        <v>451.55</v>
      </c>
      <c r="H910" s="105">
        <v>356.73</v>
      </c>
      <c r="I910" s="78">
        <f t="shared" si="515"/>
        <v>0</v>
      </c>
    </row>
    <row r="911" spans="1:9" ht="30" x14ac:dyDescent="0.25">
      <c r="A911" s="13" t="s">
        <v>859</v>
      </c>
      <c r="B911" s="13" t="s">
        <v>2378</v>
      </c>
      <c r="C911" s="14" t="s">
        <v>16</v>
      </c>
      <c r="D911" s="15">
        <v>4</v>
      </c>
      <c r="E911" s="15">
        <f t="shared" si="532"/>
        <v>109</v>
      </c>
      <c r="F911" s="15">
        <f t="shared" ref="F911:F920" si="535">ROUND(E911*(1+$H$9),2)</f>
        <v>137.97</v>
      </c>
      <c r="G911" s="15">
        <f t="shared" ref="G911:G920" si="536">ROUND(F911*D911,2)</f>
        <v>551.88</v>
      </c>
      <c r="H911" s="103">
        <v>109</v>
      </c>
      <c r="I911" s="78">
        <f t="shared" si="515"/>
        <v>0</v>
      </c>
    </row>
    <row r="912" spans="1:9" ht="45" x14ac:dyDescent="0.25">
      <c r="A912" s="13" t="s">
        <v>860</v>
      </c>
      <c r="B912" s="13" t="s">
        <v>1535</v>
      </c>
      <c r="C912" s="14" t="s">
        <v>16</v>
      </c>
      <c r="D912" s="15">
        <v>2</v>
      </c>
      <c r="E912" s="15">
        <f t="shared" si="532"/>
        <v>14.23</v>
      </c>
      <c r="F912" s="15">
        <f t="shared" si="535"/>
        <v>18.010000000000002</v>
      </c>
      <c r="G912" s="15">
        <f t="shared" si="536"/>
        <v>36.020000000000003</v>
      </c>
      <c r="H912" s="101" t="s">
        <v>3141</v>
      </c>
      <c r="I912" s="78">
        <f t="shared" si="515"/>
        <v>0</v>
      </c>
    </row>
    <row r="913" spans="1:9" ht="45" x14ac:dyDescent="0.25">
      <c r="A913" s="13" t="s">
        <v>861</v>
      </c>
      <c r="B913" s="13" t="s">
        <v>1536</v>
      </c>
      <c r="C913" s="14" t="s">
        <v>16</v>
      </c>
      <c r="D913" s="15">
        <v>1</v>
      </c>
      <c r="E913" s="15">
        <f t="shared" si="532"/>
        <v>100.12</v>
      </c>
      <c r="F913" s="15">
        <f t="shared" si="535"/>
        <v>126.73</v>
      </c>
      <c r="G913" s="15">
        <f t="shared" si="536"/>
        <v>126.73</v>
      </c>
      <c r="H913" s="101" t="s">
        <v>3613</v>
      </c>
      <c r="I913" s="78">
        <f t="shared" si="515"/>
        <v>0</v>
      </c>
    </row>
    <row r="914" spans="1:9" ht="45" x14ac:dyDescent="0.25">
      <c r="A914" s="13" t="s">
        <v>862</v>
      </c>
      <c r="B914" s="13" t="s">
        <v>1297</v>
      </c>
      <c r="C914" s="14" t="s">
        <v>16</v>
      </c>
      <c r="D914" s="15">
        <v>1</v>
      </c>
      <c r="E914" s="15">
        <f t="shared" si="532"/>
        <v>1138.71</v>
      </c>
      <c r="F914" s="15">
        <f t="shared" si="535"/>
        <v>1441.38</v>
      </c>
      <c r="G914" s="15">
        <f t="shared" si="536"/>
        <v>1441.38</v>
      </c>
      <c r="H914" s="101" t="s">
        <v>3623</v>
      </c>
      <c r="I914" s="78">
        <f t="shared" si="515"/>
        <v>0</v>
      </c>
    </row>
    <row r="915" spans="1:9" ht="45" x14ac:dyDescent="0.25">
      <c r="A915" s="13" t="s">
        <v>863</v>
      </c>
      <c r="B915" s="13" t="s">
        <v>1298</v>
      </c>
      <c r="C915" s="14" t="s">
        <v>16</v>
      </c>
      <c r="D915" s="15">
        <v>1</v>
      </c>
      <c r="E915" s="15">
        <f t="shared" si="532"/>
        <v>1530.59</v>
      </c>
      <c r="F915" s="15">
        <f t="shared" si="535"/>
        <v>1937.42</v>
      </c>
      <c r="G915" s="15">
        <f t="shared" si="536"/>
        <v>1937.42</v>
      </c>
      <c r="H915" s="101" t="s">
        <v>3624</v>
      </c>
      <c r="I915" s="78">
        <f t="shared" ref="I915:I978" si="537">E915-H915</f>
        <v>0</v>
      </c>
    </row>
    <row r="916" spans="1:9" ht="60" x14ac:dyDescent="0.25">
      <c r="A916" s="13" t="s">
        <v>864</v>
      </c>
      <c r="B916" s="13" t="s">
        <v>1789</v>
      </c>
      <c r="C916" s="14" t="s">
        <v>435</v>
      </c>
      <c r="D916" s="15">
        <v>22</v>
      </c>
      <c r="E916" s="15">
        <f t="shared" si="532"/>
        <v>1.82</v>
      </c>
      <c r="F916" s="15">
        <f t="shared" si="535"/>
        <v>2.2999999999999998</v>
      </c>
      <c r="G916" s="15">
        <f t="shared" si="536"/>
        <v>50.6</v>
      </c>
      <c r="H916" s="101" t="s">
        <v>3204</v>
      </c>
      <c r="I916" s="78">
        <f t="shared" si="537"/>
        <v>0</v>
      </c>
    </row>
    <row r="917" spans="1:9" ht="60" x14ac:dyDescent="0.25">
      <c r="A917" s="13" t="s">
        <v>865</v>
      </c>
      <c r="B917" s="13" t="s">
        <v>1783</v>
      </c>
      <c r="C917" s="14" t="s">
        <v>16</v>
      </c>
      <c r="D917" s="15">
        <v>11</v>
      </c>
      <c r="E917" s="15">
        <f t="shared" si="532"/>
        <v>2.33</v>
      </c>
      <c r="F917" s="15">
        <f t="shared" si="535"/>
        <v>2.95</v>
      </c>
      <c r="G917" s="15">
        <f t="shared" si="536"/>
        <v>32.450000000000003</v>
      </c>
      <c r="H917" s="101" t="s">
        <v>1639</v>
      </c>
      <c r="I917" s="78">
        <f t="shared" si="537"/>
        <v>0</v>
      </c>
    </row>
    <row r="918" spans="1:9" ht="60" x14ac:dyDescent="0.25">
      <c r="A918" s="13" t="s">
        <v>866</v>
      </c>
      <c r="B918" s="92" t="s">
        <v>4693</v>
      </c>
      <c r="C918" s="14" t="s">
        <v>16</v>
      </c>
      <c r="D918" s="15">
        <v>21</v>
      </c>
      <c r="E918" s="15">
        <f t="shared" si="532"/>
        <v>7.87</v>
      </c>
      <c r="F918" s="15">
        <f t="shared" si="535"/>
        <v>9.9600000000000009</v>
      </c>
      <c r="G918" s="15">
        <f t="shared" si="536"/>
        <v>209.16</v>
      </c>
      <c r="H918" s="101" t="s">
        <v>1818</v>
      </c>
      <c r="I918" s="78">
        <f t="shared" si="537"/>
        <v>0</v>
      </c>
    </row>
    <row r="919" spans="1:9" ht="45" x14ac:dyDescent="0.25">
      <c r="A919" s="13" t="s">
        <v>867</v>
      </c>
      <c r="B919" s="92" t="s">
        <v>4695</v>
      </c>
      <c r="C919" s="14" t="s">
        <v>16</v>
      </c>
      <c r="D919" s="15">
        <v>11</v>
      </c>
      <c r="E919" s="15">
        <f t="shared" si="532"/>
        <v>30.68</v>
      </c>
      <c r="F919" s="15">
        <f t="shared" si="535"/>
        <v>38.83</v>
      </c>
      <c r="G919" s="15">
        <f t="shared" si="536"/>
        <v>427.13</v>
      </c>
      <c r="H919" s="101" t="s">
        <v>2838</v>
      </c>
      <c r="I919" s="78">
        <f t="shared" si="537"/>
        <v>0</v>
      </c>
    </row>
    <row r="920" spans="1:9" ht="60" x14ac:dyDescent="0.25">
      <c r="A920" s="13" t="s">
        <v>868</v>
      </c>
      <c r="B920" s="13" t="s">
        <v>1532</v>
      </c>
      <c r="C920" s="14" t="s">
        <v>69</v>
      </c>
      <c r="D920" s="15">
        <v>2</v>
      </c>
      <c r="E920" s="15">
        <f t="shared" si="532"/>
        <v>8.51</v>
      </c>
      <c r="F920" s="15">
        <f t="shared" si="535"/>
        <v>10.77</v>
      </c>
      <c r="G920" s="15">
        <f t="shared" si="536"/>
        <v>21.54</v>
      </c>
      <c r="H920" s="101" t="s">
        <v>1649</v>
      </c>
      <c r="I920" s="78">
        <f t="shared" si="537"/>
        <v>0</v>
      </c>
    </row>
    <row r="921" spans="1:9" x14ac:dyDescent="0.25">
      <c r="A921" s="21" t="s">
        <v>869</v>
      </c>
      <c r="B921" s="444" t="s">
        <v>4793</v>
      </c>
      <c r="C921" s="444"/>
      <c r="D921" s="444"/>
      <c r="E921" s="444"/>
      <c r="F921" s="444"/>
      <c r="G921" s="22"/>
      <c r="I921" s="78"/>
    </row>
    <row r="922" spans="1:9" ht="75" x14ac:dyDescent="0.25">
      <c r="A922" s="13" t="s">
        <v>870</v>
      </c>
      <c r="B922" s="23" t="s">
        <v>2713</v>
      </c>
      <c r="C922" s="14" t="s">
        <v>16</v>
      </c>
      <c r="D922" s="15">
        <v>1</v>
      </c>
      <c r="E922" s="15">
        <f t="shared" si="532"/>
        <v>726.14</v>
      </c>
      <c r="F922" s="15">
        <f t="shared" ref="F922" si="538">ROUND(E922*(1+$H$9),2)</f>
        <v>919.15</v>
      </c>
      <c r="G922" s="15">
        <f t="shared" ref="G922" si="539">ROUND(F922*D922,2)</f>
        <v>919.15</v>
      </c>
      <c r="H922" s="101" t="s">
        <v>3617</v>
      </c>
      <c r="I922" s="78">
        <f t="shared" si="537"/>
        <v>0</v>
      </c>
    </row>
    <row r="923" spans="1:9" ht="30" x14ac:dyDescent="0.25">
      <c r="A923" s="13" t="s">
        <v>871</v>
      </c>
      <c r="B923" s="13" t="s">
        <v>2378</v>
      </c>
      <c r="C923" s="14" t="s">
        <v>16</v>
      </c>
      <c r="D923" s="15">
        <v>4</v>
      </c>
      <c r="E923" s="15">
        <f t="shared" si="532"/>
        <v>109</v>
      </c>
      <c r="F923" s="15">
        <f t="shared" ref="F923:F933" si="540">ROUND(E923*(1+$H$9),2)</f>
        <v>137.97</v>
      </c>
      <c r="G923" s="15">
        <f t="shared" ref="G923:G933" si="541">ROUND(F923*D923,2)</f>
        <v>551.88</v>
      </c>
      <c r="H923" s="103">
        <v>109</v>
      </c>
      <c r="I923" s="78">
        <f t="shared" si="537"/>
        <v>0</v>
      </c>
    </row>
    <row r="924" spans="1:9" ht="45" x14ac:dyDescent="0.25">
      <c r="A924" s="13" t="s">
        <v>872</v>
      </c>
      <c r="B924" s="13" t="s">
        <v>1535</v>
      </c>
      <c r="C924" s="14" t="s">
        <v>16</v>
      </c>
      <c r="D924" s="15">
        <v>2</v>
      </c>
      <c r="E924" s="15">
        <f t="shared" si="532"/>
        <v>14.23</v>
      </c>
      <c r="F924" s="15">
        <f t="shared" si="540"/>
        <v>18.010000000000002</v>
      </c>
      <c r="G924" s="15">
        <f t="shared" si="541"/>
        <v>36.020000000000003</v>
      </c>
      <c r="H924" s="101" t="s">
        <v>3141</v>
      </c>
      <c r="I924" s="78">
        <f t="shared" si="537"/>
        <v>0</v>
      </c>
    </row>
    <row r="925" spans="1:9" ht="45" x14ac:dyDescent="0.25">
      <c r="A925" s="13" t="s">
        <v>873</v>
      </c>
      <c r="B925" s="13" t="s">
        <v>1538</v>
      </c>
      <c r="C925" s="14" t="s">
        <v>16</v>
      </c>
      <c r="D925" s="15">
        <v>1</v>
      </c>
      <c r="E925" s="15">
        <f t="shared" si="532"/>
        <v>14.23</v>
      </c>
      <c r="F925" s="15">
        <f t="shared" si="540"/>
        <v>18.010000000000002</v>
      </c>
      <c r="G925" s="15">
        <f t="shared" si="541"/>
        <v>18.010000000000002</v>
      </c>
      <c r="H925" s="101" t="s">
        <v>3141</v>
      </c>
      <c r="I925" s="78">
        <f t="shared" si="537"/>
        <v>0</v>
      </c>
    </row>
    <row r="926" spans="1:9" ht="45" x14ac:dyDescent="0.25">
      <c r="A926" s="13" t="s">
        <v>874</v>
      </c>
      <c r="B926" s="13" t="s">
        <v>1537</v>
      </c>
      <c r="C926" s="14" t="s">
        <v>16</v>
      </c>
      <c r="D926" s="15">
        <v>1</v>
      </c>
      <c r="E926" s="15">
        <f t="shared" si="532"/>
        <v>87.69</v>
      </c>
      <c r="F926" s="15">
        <f t="shared" si="540"/>
        <v>111</v>
      </c>
      <c r="G926" s="15">
        <f t="shared" si="541"/>
        <v>111</v>
      </c>
      <c r="H926" s="101" t="s">
        <v>3285</v>
      </c>
      <c r="I926" s="78">
        <f t="shared" si="537"/>
        <v>0</v>
      </c>
    </row>
    <row r="927" spans="1:9" ht="45" x14ac:dyDescent="0.25">
      <c r="A927" s="13" t="s">
        <v>875</v>
      </c>
      <c r="B927" s="13" t="s">
        <v>1539</v>
      </c>
      <c r="C927" s="14" t="s">
        <v>16</v>
      </c>
      <c r="D927" s="15">
        <v>1</v>
      </c>
      <c r="E927" s="15">
        <f t="shared" si="532"/>
        <v>93.01</v>
      </c>
      <c r="F927" s="15">
        <f t="shared" si="540"/>
        <v>117.73</v>
      </c>
      <c r="G927" s="15">
        <f t="shared" si="541"/>
        <v>117.73</v>
      </c>
      <c r="H927" s="101" t="s">
        <v>3172</v>
      </c>
      <c r="I927" s="78">
        <f t="shared" si="537"/>
        <v>0</v>
      </c>
    </row>
    <row r="928" spans="1:9" ht="60" x14ac:dyDescent="0.25">
      <c r="A928" s="13" t="s">
        <v>876</v>
      </c>
      <c r="B928" s="92" t="s">
        <v>4689</v>
      </c>
      <c r="C928" s="14" t="s">
        <v>16</v>
      </c>
      <c r="D928" s="15">
        <v>5</v>
      </c>
      <c r="E928" s="15">
        <f t="shared" si="532"/>
        <v>1.52</v>
      </c>
      <c r="F928" s="15">
        <f t="shared" si="540"/>
        <v>1.92</v>
      </c>
      <c r="G928" s="15">
        <f t="shared" si="541"/>
        <v>9.6</v>
      </c>
      <c r="H928" s="101" t="s">
        <v>3281</v>
      </c>
      <c r="I928" s="78">
        <f t="shared" si="537"/>
        <v>0</v>
      </c>
    </row>
    <row r="929" spans="1:9" ht="60" x14ac:dyDescent="0.25">
      <c r="A929" s="13" t="s">
        <v>877</v>
      </c>
      <c r="B929" s="94" t="s">
        <v>1789</v>
      </c>
      <c r="C929" s="14" t="s">
        <v>435</v>
      </c>
      <c r="D929" s="15">
        <v>22</v>
      </c>
      <c r="E929" s="15">
        <f t="shared" si="532"/>
        <v>1.82</v>
      </c>
      <c r="F929" s="15">
        <f t="shared" si="540"/>
        <v>2.2999999999999998</v>
      </c>
      <c r="G929" s="15">
        <f t="shared" si="541"/>
        <v>50.6</v>
      </c>
      <c r="H929" s="101" t="s">
        <v>3204</v>
      </c>
      <c r="I929" s="78">
        <f t="shared" si="537"/>
        <v>0</v>
      </c>
    </row>
    <row r="930" spans="1:9" ht="60" x14ac:dyDescent="0.25">
      <c r="A930" s="13" t="s">
        <v>878</v>
      </c>
      <c r="B930" s="92" t="s">
        <v>4694</v>
      </c>
      <c r="C930" s="14" t="s">
        <v>16</v>
      </c>
      <c r="D930" s="15">
        <v>11</v>
      </c>
      <c r="E930" s="15">
        <f t="shared" si="532"/>
        <v>1.96</v>
      </c>
      <c r="F930" s="15">
        <f t="shared" si="540"/>
        <v>2.48</v>
      </c>
      <c r="G930" s="15">
        <f t="shared" si="541"/>
        <v>27.28</v>
      </c>
      <c r="H930" s="101" t="s">
        <v>1694</v>
      </c>
      <c r="I930" s="78">
        <f t="shared" si="537"/>
        <v>0</v>
      </c>
    </row>
    <row r="931" spans="1:9" ht="60" x14ac:dyDescent="0.25">
      <c r="A931" s="13" t="s">
        <v>879</v>
      </c>
      <c r="B931" s="13" t="s">
        <v>1783</v>
      </c>
      <c r="C931" s="14" t="s">
        <v>16</v>
      </c>
      <c r="D931" s="15">
        <v>1</v>
      </c>
      <c r="E931" s="15">
        <f t="shared" si="532"/>
        <v>2.33</v>
      </c>
      <c r="F931" s="15">
        <f t="shared" si="540"/>
        <v>2.95</v>
      </c>
      <c r="G931" s="15">
        <f t="shared" si="541"/>
        <v>2.95</v>
      </c>
      <c r="H931" s="101" t="s">
        <v>1639</v>
      </c>
      <c r="I931" s="78">
        <f t="shared" si="537"/>
        <v>0</v>
      </c>
    </row>
    <row r="932" spans="1:9" ht="60" x14ac:dyDescent="0.25">
      <c r="A932" s="13" t="s">
        <v>880</v>
      </c>
      <c r="B932" s="94" t="s">
        <v>4692</v>
      </c>
      <c r="C932" s="14" t="s">
        <v>16</v>
      </c>
      <c r="D932" s="15">
        <v>10</v>
      </c>
      <c r="E932" s="15">
        <f t="shared" si="532"/>
        <v>3.23</v>
      </c>
      <c r="F932" s="15">
        <f t="shared" si="540"/>
        <v>4.09</v>
      </c>
      <c r="G932" s="15">
        <f t="shared" si="541"/>
        <v>40.9</v>
      </c>
      <c r="H932" s="101" t="s">
        <v>1702</v>
      </c>
      <c r="I932" s="78">
        <f t="shared" si="537"/>
        <v>0</v>
      </c>
    </row>
    <row r="933" spans="1:9" ht="60" x14ac:dyDescent="0.25">
      <c r="A933" s="13" t="s">
        <v>881</v>
      </c>
      <c r="B933" s="13" t="s">
        <v>1532</v>
      </c>
      <c r="C933" s="14" t="s">
        <v>69</v>
      </c>
      <c r="D933" s="15">
        <v>2</v>
      </c>
      <c r="E933" s="15">
        <f t="shared" si="532"/>
        <v>8.51</v>
      </c>
      <c r="F933" s="15">
        <f t="shared" si="540"/>
        <v>10.77</v>
      </c>
      <c r="G933" s="15">
        <f t="shared" si="541"/>
        <v>21.54</v>
      </c>
      <c r="H933" s="101" t="s">
        <v>1649</v>
      </c>
      <c r="I933" s="78">
        <f t="shared" si="537"/>
        <v>0</v>
      </c>
    </row>
    <row r="934" spans="1:9" x14ac:dyDescent="0.25">
      <c r="A934" s="21" t="s">
        <v>882</v>
      </c>
      <c r="B934" s="444" t="s">
        <v>4794</v>
      </c>
      <c r="C934" s="444"/>
      <c r="D934" s="444"/>
      <c r="E934" s="444"/>
      <c r="F934" s="444"/>
      <c r="G934" s="22"/>
      <c r="I934" s="78"/>
    </row>
    <row r="935" spans="1:9" ht="75" x14ac:dyDescent="0.25">
      <c r="A935" s="13" t="s">
        <v>883</v>
      </c>
      <c r="B935" s="23" t="s">
        <v>2713</v>
      </c>
      <c r="C935" s="14" t="s">
        <v>16</v>
      </c>
      <c r="D935" s="15">
        <v>1</v>
      </c>
      <c r="E935" s="15">
        <f t="shared" si="532"/>
        <v>726.14</v>
      </c>
      <c r="F935" s="15">
        <f t="shared" ref="F935" si="542">ROUND(E935*(1+$H$9),2)</f>
        <v>919.15</v>
      </c>
      <c r="G935" s="15">
        <f t="shared" ref="G935" si="543">ROUND(F935*D935,2)</f>
        <v>919.15</v>
      </c>
      <c r="H935" s="101" t="s">
        <v>3617</v>
      </c>
      <c r="I935" s="78">
        <f t="shared" si="537"/>
        <v>0</v>
      </c>
    </row>
    <row r="936" spans="1:9" ht="30" x14ac:dyDescent="0.25">
      <c r="A936" s="13" t="s">
        <v>884</v>
      </c>
      <c r="B936" s="13" t="s">
        <v>2378</v>
      </c>
      <c r="C936" s="14" t="s">
        <v>16</v>
      </c>
      <c r="D936" s="15">
        <v>4</v>
      </c>
      <c r="E936" s="15">
        <f t="shared" si="532"/>
        <v>109</v>
      </c>
      <c r="F936" s="15">
        <f t="shared" ref="F936:F945" si="544">ROUND(E936*(1+$H$9),2)</f>
        <v>137.97</v>
      </c>
      <c r="G936" s="15">
        <f t="shared" ref="G936:G945" si="545">ROUND(F936*D936,2)</f>
        <v>551.88</v>
      </c>
      <c r="H936" s="103">
        <v>109</v>
      </c>
      <c r="I936" s="78">
        <f t="shared" si="537"/>
        <v>0</v>
      </c>
    </row>
    <row r="937" spans="1:9" ht="45" x14ac:dyDescent="0.25">
      <c r="A937" s="13" t="s">
        <v>885</v>
      </c>
      <c r="B937" s="13" t="s">
        <v>1535</v>
      </c>
      <c r="C937" s="14" t="s">
        <v>16</v>
      </c>
      <c r="D937" s="15">
        <v>2</v>
      </c>
      <c r="E937" s="15">
        <f t="shared" si="532"/>
        <v>14.23</v>
      </c>
      <c r="F937" s="15">
        <f t="shared" si="544"/>
        <v>18.010000000000002</v>
      </c>
      <c r="G937" s="15">
        <f t="shared" si="545"/>
        <v>36.020000000000003</v>
      </c>
      <c r="H937" s="101" t="s">
        <v>3141</v>
      </c>
      <c r="I937" s="78">
        <f t="shared" si="537"/>
        <v>0</v>
      </c>
    </row>
    <row r="938" spans="1:9" ht="45" x14ac:dyDescent="0.25">
      <c r="A938" s="13" t="s">
        <v>886</v>
      </c>
      <c r="B938" s="13" t="s">
        <v>1538</v>
      </c>
      <c r="C938" s="14" t="s">
        <v>16</v>
      </c>
      <c r="D938" s="15">
        <v>1</v>
      </c>
      <c r="E938" s="15">
        <f t="shared" si="532"/>
        <v>14.23</v>
      </c>
      <c r="F938" s="15">
        <f t="shared" si="544"/>
        <v>18.010000000000002</v>
      </c>
      <c r="G938" s="15">
        <f t="shared" si="545"/>
        <v>18.010000000000002</v>
      </c>
      <c r="H938" s="101" t="s">
        <v>3141</v>
      </c>
      <c r="I938" s="78">
        <f t="shared" si="537"/>
        <v>0</v>
      </c>
    </row>
    <row r="939" spans="1:9" ht="45" x14ac:dyDescent="0.25">
      <c r="A939" s="13" t="s">
        <v>887</v>
      </c>
      <c r="B939" s="13" t="s">
        <v>1537</v>
      </c>
      <c r="C939" s="14" t="s">
        <v>16</v>
      </c>
      <c r="D939" s="15">
        <v>1</v>
      </c>
      <c r="E939" s="15">
        <f t="shared" si="532"/>
        <v>87.69</v>
      </c>
      <c r="F939" s="15">
        <f t="shared" si="544"/>
        <v>111</v>
      </c>
      <c r="G939" s="15">
        <f t="shared" si="545"/>
        <v>111</v>
      </c>
      <c r="H939" s="101" t="s">
        <v>3285</v>
      </c>
      <c r="I939" s="78">
        <f t="shared" si="537"/>
        <v>0</v>
      </c>
    </row>
    <row r="940" spans="1:9" ht="45" x14ac:dyDescent="0.25">
      <c r="A940" s="13" t="s">
        <v>888</v>
      </c>
      <c r="B940" s="13" t="s">
        <v>1539</v>
      </c>
      <c r="C940" s="14" t="s">
        <v>16</v>
      </c>
      <c r="D940" s="15">
        <v>1</v>
      </c>
      <c r="E940" s="15">
        <f t="shared" si="532"/>
        <v>93.01</v>
      </c>
      <c r="F940" s="15">
        <f t="shared" si="544"/>
        <v>117.73</v>
      </c>
      <c r="G940" s="15">
        <f t="shared" si="545"/>
        <v>117.73</v>
      </c>
      <c r="H940" s="101" t="s">
        <v>3172</v>
      </c>
      <c r="I940" s="78">
        <f t="shared" si="537"/>
        <v>0</v>
      </c>
    </row>
    <row r="941" spans="1:9" ht="60" x14ac:dyDescent="0.25">
      <c r="A941" s="13" t="s">
        <v>889</v>
      </c>
      <c r="B941" s="13" t="s">
        <v>1784</v>
      </c>
      <c r="C941" s="14" t="s">
        <v>16</v>
      </c>
      <c r="D941" s="15">
        <v>5</v>
      </c>
      <c r="E941" s="15">
        <f t="shared" si="532"/>
        <v>1.17</v>
      </c>
      <c r="F941" s="15">
        <f t="shared" si="544"/>
        <v>1.48</v>
      </c>
      <c r="G941" s="15">
        <f t="shared" si="545"/>
        <v>7.4</v>
      </c>
      <c r="H941" s="101" t="s">
        <v>3412</v>
      </c>
      <c r="I941" s="78">
        <f t="shared" si="537"/>
        <v>0</v>
      </c>
    </row>
    <row r="942" spans="1:9" ht="60" x14ac:dyDescent="0.25">
      <c r="A942" s="13" t="s">
        <v>890</v>
      </c>
      <c r="B942" s="13" t="s">
        <v>1789</v>
      </c>
      <c r="C942" s="14" t="s">
        <v>435</v>
      </c>
      <c r="D942" s="15">
        <v>33</v>
      </c>
      <c r="E942" s="15">
        <f t="shared" si="532"/>
        <v>1.82</v>
      </c>
      <c r="F942" s="15">
        <f t="shared" si="544"/>
        <v>2.2999999999999998</v>
      </c>
      <c r="G942" s="15">
        <f t="shared" si="545"/>
        <v>75.900000000000006</v>
      </c>
      <c r="H942" s="101" t="s">
        <v>3204</v>
      </c>
      <c r="I942" s="78">
        <f t="shared" si="537"/>
        <v>0</v>
      </c>
    </row>
    <row r="943" spans="1:9" ht="60" x14ac:dyDescent="0.25">
      <c r="A943" s="13" t="s">
        <v>891</v>
      </c>
      <c r="B943" s="13" t="s">
        <v>1783</v>
      </c>
      <c r="C943" s="14" t="s">
        <v>16</v>
      </c>
      <c r="D943" s="15">
        <v>1</v>
      </c>
      <c r="E943" s="15">
        <f t="shared" si="532"/>
        <v>2.33</v>
      </c>
      <c r="F943" s="15">
        <f t="shared" si="544"/>
        <v>2.95</v>
      </c>
      <c r="G943" s="15">
        <f t="shared" si="545"/>
        <v>2.95</v>
      </c>
      <c r="H943" s="101" t="s">
        <v>1639</v>
      </c>
      <c r="I943" s="78">
        <f t="shared" si="537"/>
        <v>0</v>
      </c>
    </row>
    <row r="944" spans="1:9" ht="60" x14ac:dyDescent="0.25">
      <c r="A944" s="13" t="s">
        <v>892</v>
      </c>
      <c r="B944" s="94" t="s">
        <v>4692</v>
      </c>
      <c r="C944" s="14" t="s">
        <v>16</v>
      </c>
      <c r="D944" s="15">
        <v>10</v>
      </c>
      <c r="E944" s="15">
        <f t="shared" si="532"/>
        <v>3.23</v>
      </c>
      <c r="F944" s="15">
        <f t="shared" si="544"/>
        <v>4.09</v>
      </c>
      <c r="G944" s="15">
        <f t="shared" si="545"/>
        <v>40.9</v>
      </c>
      <c r="H944" s="101" t="s">
        <v>1702</v>
      </c>
      <c r="I944" s="78">
        <f t="shared" si="537"/>
        <v>0</v>
      </c>
    </row>
    <row r="945" spans="1:9" ht="60" x14ac:dyDescent="0.25">
      <c r="A945" s="13" t="s">
        <v>893</v>
      </c>
      <c r="B945" s="13" t="s">
        <v>1532</v>
      </c>
      <c r="C945" s="14" t="s">
        <v>69</v>
      </c>
      <c r="D945" s="15">
        <v>2</v>
      </c>
      <c r="E945" s="15">
        <f t="shared" si="532"/>
        <v>8.51</v>
      </c>
      <c r="F945" s="15">
        <f t="shared" si="544"/>
        <v>10.77</v>
      </c>
      <c r="G945" s="15">
        <f t="shared" si="545"/>
        <v>21.54</v>
      </c>
      <c r="H945" s="101" t="s">
        <v>1649</v>
      </c>
      <c r="I945" s="78">
        <f t="shared" si="537"/>
        <v>0</v>
      </c>
    </row>
    <row r="946" spans="1:9" x14ac:dyDescent="0.25">
      <c r="A946" s="21" t="s">
        <v>894</v>
      </c>
      <c r="B946" s="444" t="s">
        <v>4795</v>
      </c>
      <c r="C946" s="444"/>
      <c r="D946" s="444"/>
      <c r="E946" s="444"/>
      <c r="F946" s="444"/>
      <c r="G946" s="22"/>
      <c r="I946" s="78"/>
    </row>
    <row r="947" spans="1:9" ht="75" x14ac:dyDescent="0.25">
      <c r="A947" s="13" t="s">
        <v>895</v>
      </c>
      <c r="B947" s="23" t="s">
        <v>2713</v>
      </c>
      <c r="C947" s="14" t="s">
        <v>16</v>
      </c>
      <c r="D947" s="15">
        <v>1</v>
      </c>
      <c r="E947" s="15">
        <f t="shared" si="532"/>
        <v>726.14</v>
      </c>
      <c r="F947" s="15">
        <f t="shared" ref="F947" si="546">ROUND(E947*(1+$H$9),2)</f>
        <v>919.15</v>
      </c>
      <c r="G947" s="15">
        <f t="shared" ref="G947" si="547">ROUND(F947*D947,2)</f>
        <v>919.15</v>
      </c>
      <c r="H947" s="101" t="s">
        <v>3617</v>
      </c>
      <c r="I947" s="78">
        <f t="shared" si="537"/>
        <v>0</v>
      </c>
    </row>
    <row r="948" spans="1:9" ht="30" x14ac:dyDescent="0.25">
      <c r="A948" s="13" t="s">
        <v>896</v>
      </c>
      <c r="B948" s="13" t="s">
        <v>2378</v>
      </c>
      <c r="C948" s="14" t="s">
        <v>16</v>
      </c>
      <c r="D948" s="15">
        <v>4</v>
      </c>
      <c r="E948" s="15">
        <f t="shared" si="532"/>
        <v>109</v>
      </c>
      <c r="F948" s="15">
        <f t="shared" ref="F948:F953" si="548">ROUND(E948*(1+$H$9),2)</f>
        <v>137.97</v>
      </c>
      <c r="G948" s="15">
        <f t="shared" ref="G948:G953" si="549">ROUND(F948*D948,2)</f>
        <v>551.88</v>
      </c>
      <c r="H948" s="103">
        <v>109</v>
      </c>
      <c r="I948" s="78">
        <f t="shared" si="537"/>
        <v>0</v>
      </c>
    </row>
    <row r="949" spans="1:9" ht="45" x14ac:dyDescent="0.25">
      <c r="A949" s="13" t="s">
        <v>897</v>
      </c>
      <c r="B949" s="13" t="s">
        <v>1540</v>
      </c>
      <c r="C949" s="14" t="s">
        <v>16</v>
      </c>
      <c r="D949" s="15">
        <v>1</v>
      </c>
      <c r="E949" s="15">
        <f t="shared" si="532"/>
        <v>12.73</v>
      </c>
      <c r="F949" s="15">
        <f t="shared" si="548"/>
        <v>16.11</v>
      </c>
      <c r="G949" s="15">
        <f t="shared" si="549"/>
        <v>16.11</v>
      </c>
      <c r="H949" s="101" t="s">
        <v>1612</v>
      </c>
      <c r="I949" s="78">
        <f t="shared" si="537"/>
        <v>0</v>
      </c>
    </row>
    <row r="950" spans="1:9" ht="45" x14ac:dyDescent="0.25">
      <c r="A950" s="13" t="s">
        <v>898</v>
      </c>
      <c r="B950" s="13" t="s">
        <v>1536</v>
      </c>
      <c r="C950" s="14" t="s">
        <v>16</v>
      </c>
      <c r="D950" s="15">
        <v>3</v>
      </c>
      <c r="E950" s="15">
        <f t="shared" si="532"/>
        <v>100.12</v>
      </c>
      <c r="F950" s="15">
        <f t="shared" si="548"/>
        <v>126.73</v>
      </c>
      <c r="G950" s="15">
        <f t="shared" si="549"/>
        <v>380.19</v>
      </c>
      <c r="H950" s="101" t="s">
        <v>3613</v>
      </c>
      <c r="I950" s="78">
        <f t="shared" si="537"/>
        <v>0</v>
      </c>
    </row>
    <row r="951" spans="1:9" ht="30" x14ac:dyDescent="0.25">
      <c r="A951" s="13" t="s">
        <v>899</v>
      </c>
      <c r="B951" s="13" t="s">
        <v>900</v>
      </c>
      <c r="C951" s="14" t="s">
        <v>16</v>
      </c>
      <c r="D951" s="15">
        <v>2</v>
      </c>
      <c r="E951" s="15">
        <f t="shared" si="532"/>
        <v>124.04</v>
      </c>
      <c r="F951" s="15">
        <f t="shared" si="548"/>
        <v>157.01</v>
      </c>
      <c r="G951" s="15">
        <f t="shared" si="549"/>
        <v>314.02</v>
      </c>
      <c r="H951" s="105">
        <v>124.04</v>
      </c>
      <c r="I951" s="78">
        <f t="shared" si="537"/>
        <v>0</v>
      </c>
    </row>
    <row r="952" spans="1:9" ht="30" x14ac:dyDescent="0.25">
      <c r="A952" s="13" t="s">
        <v>901</v>
      </c>
      <c r="B952" s="13" t="s">
        <v>902</v>
      </c>
      <c r="C952" s="14" t="s">
        <v>16</v>
      </c>
      <c r="D952" s="15">
        <v>2</v>
      </c>
      <c r="E952" s="15">
        <f t="shared" si="532"/>
        <v>116.44</v>
      </c>
      <c r="F952" s="15">
        <f t="shared" si="548"/>
        <v>147.38999999999999</v>
      </c>
      <c r="G952" s="15">
        <f t="shared" si="549"/>
        <v>294.77999999999997</v>
      </c>
      <c r="H952" s="105">
        <v>116.44</v>
      </c>
      <c r="I952" s="78">
        <f t="shared" si="537"/>
        <v>0</v>
      </c>
    </row>
    <row r="953" spans="1:9" s="20" customFormat="1" ht="45" x14ac:dyDescent="0.25">
      <c r="A953" s="13" t="s">
        <v>903</v>
      </c>
      <c r="B953" s="13" t="s">
        <v>904</v>
      </c>
      <c r="C953" s="14" t="s">
        <v>16</v>
      </c>
      <c r="D953" s="15">
        <v>3</v>
      </c>
      <c r="E953" s="15">
        <f t="shared" si="532"/>
        <v>625.47</v>
      </c>
      <c r="F953" s="15">
        <f t="shared" si="548"/>
        <v>791.72</v>
      </c>
      <c r="G953" s="15">
        <f t="shared" si="549"/>
        <v>2375.16</v>
      </c>
      <c r="H953" s="106">
        <v>625.47</v>
      </c>
      <c r="I953" s="78">
        <f t="shared" si="537"/>
        <v>0</v>
      </c>
    </row>
    <row r="954" spans="1:9" ht="30" x14ac:dyDescent="0.25">
      <c r="A954" s="13" t="s">
        <v>905</v>
      </c>
      <c r="B954" s="13" t="s">
        <v>906</v>
      </c>
      <c r="C954" s="14" t="s">
        <v>16</v>
      </c>
      <c r="D954" s="15">
        <v>1</v>
      </c>
      <c r="E954" s="15">
        <f t="shared" si="532"/>
        <v>81.77</v>
      </c>
      <c r="F954" s="15">
        <f t="shared" ref="F954:F960" si="550">ROUND(E954*(1+$H$9),2)</f>
        <v>103.5</v>
      </c>
      <c r="G954" s="15">
        <f t="shared" ref="G954:G960" si="551">ROUND(F954*D954,2)</f>
        <v>103.5</v>
      </c>
      <c r="H954" s="105">
        <v>81.77</v>
      </c>
      <c r="I954" s="78">
        <f t="shared" si="537"/>
        <v>0</v>
      </c>
    </row>
    <row r="955" spans="1:9" ht="30" x14ac:dyDescent="0.25">
      <c r="A955" s="13" t="s">
        <v>907</v>
      </c>
      <c r="B955" s="13" t="s">
        <v>908</v>
      </c>
      <c r="C955" s="14" t="s">
        <v>16</v>
      </c>
      <c r="D955" s="15">
        <v>2</v>
      </c>
      <c r="E955" s="15">
        <f t="shared" si="532"/>
        <v>88.06</v>
      </c>
      <c r="F955" s="15">
        <f t="shared" si="550"/>
        <v>111.47</v>
      </c>
      <c r="G955" s="15">
        <f t="shared" si="551"/>
        <v>222.94</v>
      </c>
      <c r="H955" s="105">
        <v>88.06</v>
      </c>
      <c r="I955" s="78">
        <f t="shared" si="537"/>
        <v>0</v>
      </c>
    </row>
    <row r="956" spans="1:9" ht="30" x14ac:dyDescent="0.25">
      <c r="A956" s="13" t="s">
        <v>909</v>
      </c>
      <c r="B956" s="13" t="s">
        <v>1299</v>
      </c>
      <c r="C956" s="14" t="s">
        <v>16</v>
      </c>
      <c r="D956" s="15">
        <v>4</v>
      </c>
      <c r="E956" s="15">
        <f t="shared" si="532"/>
        <v>67.94</v>
      </c>
      <c r="F956" s="15">
        <f t="shared" si="550"/>
        <v>86</v>
      </c>
      <c r="G956" s="15">
        <f t="shared" si="551"/>
        <v>344</v>
      </c>
      <c r="H956" s="105">
        <v>67.94</v>
      </c>
      <c r="I956" s="78">
        <f t="shared" si="537"/>
        <v>0</v>
      </c>
    </row>
    <row r="957" spans="1:9" ht="30" x14ac:dyDescent="0.25">
      <c r="A957" s="13" t="s">
        <v>910</v>
      </c>
      <c r="B957" s="13" t="s">
        <v>1300</v>
      </c>
      <c r="C957" s="14" t="s">
        <v>16</v>
      </c>
      <c r="D957" s="15">
        <v>4</v>
      </c>
      <c r="E957" s="15">
        <f t="shared" si="532"/>
        <v>50.36</v>
      </c>
      <c r="F957" s="15">
        <f t="shared" si="550"/>
        <v>63.75</v>
      </c>
      <c r="G957" s="15">
        <f t="shared" si="551"/>
        <v>255</v>
      </c>
      <c r="H957" s="105">
        <v>50.36</v>
      </c>
      <c r="I957" s="78">
        <f t="shared" si="537"/>
        <v>0</v>
      </c>
    </row>
    <row r="958" spans="1:9" ht="60" x14ac:dyDescent="0.25">
      <c r="A958" s="13" t="s">
        <v>911</v>
      </c>
      <c r="B958" s="13" t="s">
        <v>1789</v>
      </c>
      <c r="C958" s="14" t="s">
        <v>435</v>
      </c>
      <c r="D958" s="15">
        <v>44</v>
      </c>
      <c r="E958" s="15">
        <f t="shared" si="532"/>
        <v>1.82</v>
      </c>
      <c r="F958" s="15">
        <f t="shared" si="550"/>
        <v>2.2999999999999998</v>
      </c>
      <c r="G958" s="15">
        <f t="shared" si="551"/>
        <v>101.2</v>
      </c>
      <c r="H958" s="101" t="s">
        <v>3204</v>
      </c>
      <c r="I958" s="78">
        <f t="shared" si="537"/>
        <v>0</v>
      </c>
    </row>
    <row r="959" spans="1:9" ht="60" x14ac:dyDescent="0.25">
      <c r="A959" s="13" t="s">
        <v>912</v>
      </c>
      <c r="B959" s="13" t="s">
        <v>1541</v>
      </c>
      <c r="C959" s="14" t="s">
        <v>69</v>
      </c>
      <c r="D959" s="15">
        <v>15</v>
      </c>
      <c r="E959" s="15">
        <f t="shared" si="532"/>
        <v>2.56</v>
      </c>
      <c r="F959" s="15">
        <f t="shared" si="550"/>
        <v>3.24</v>
      </c>
      <c r="G959" s="15">
        <f t="shared" si="551"/>
        <v>48.6</v>
      </c>
      <c r="H959" s="101" t="s">
        <v>1606</v>
      </c>
      <c r="I959" s="78">
        <f t="shared" si="537"/>
        <v>0</v>
      </c>
    </row>
    <row r="960" spans="1:9" ht="60" x14ac:dyDescent="0.25">
      <c r="A960" s="13" t="s">
        <v>913</v>
      </c>
      <c r="B960" s="13" t="s">
        <v>1532</v>
      </c>
      <c r="C960" s="14" t="s">
        <v>69</v>
      </c>
      <c r="D960" s="15">
        <v>2</v>
      </c>
      <c r="E960" s="15">
        <f t="shared" si="532"/>
        <v>8.51</v>
      </c>
      <c r="F960" s="15">
        <f t="shared" si="550"/>
        <v>10.77</v>
      </c>
      <c r="G960" s="15">
        <f t="shared" si="551"/>
        <v>21.54</v>
      </c>
      <c r="H960" s="101" t="s">
        <v>1649</v>
      </c>
      <c r="I960" s="78">
        <f t="shared" si="537"/>
        <v>0</v>
      </c>
    </row>
    <row r="961" spans="1:9" x14ac:dyDescent="0.25">
      <c r="A961" s="21" t="s">
        <v>914</v>
      </c>
      <c r="B961" s="444" t="s">
        <v>4796</v>
      </c>
      <c r="C961" s="444"/>
      <c r="D961" s="444"/>
      <c r="E961" s="444"/>
      <c r="F961" s="444"/>
      <c r="G961" s="22"/>
      <c r="I961" s="78"/>
    </row>
    <row r="962" spans="1:9" ht="75" x14ac:dyDescent="0.25">
      <c r="A962" s="13" t="s">
        <v>915</v>
      </c>
      <c r="B962" s="23" t="s">
        <v>2713</v>
      </c>
      <c r="C962" s="14" t="s">
        <v>16</v>
      </c>
      <c r="D962" s="15">
        <v>1</v>
      </c>
      <c r="E962" s="15">
        <f t="shared" si="532"/>
        <v>726.14</v>
      </c>
      <c r="F962" s="15">
        <f t="shared" ref="F962" si="552">ROUND(E962*(1+$H$9),2)</f>
        <v>919.15</v>
      </c>
      <c r="G962" s="15">
        <f t="shared" ref="G962" si="553">ROUND(F962*D962,2)</f>
        <v>919.15</v>
      </c>
      <c r="H962" s="101" t="s">
        <v>3617</v>
      </c>
      <c r="I962" s="78">
        <f t="shared" si="537"/>
        <v>0</v>
      </c>
    </row>
    <row r="963" spans="1:9" ht="42" customHeight="1" x14ac:dyDescent="0.25">
      <c r="A963" s="13" t="s">
        <v>916</v>
      </c>
      <c r="B963" s="13" t="s">
        <v>917</v>
      </c>
      <c r="C963" s="14" t="s">
        <v>16</v>
      </c>
      <c r="D963" s="15">
        <v>1</v>
      </c>
      <c r="E963" s="15">
        <f t="shared" si="532"/>
        <v>164.45</v>
      </c>
      <c r="F963" s="15">
        <f t="shared" ref="F963:F965" si="554">ROUND(E963*(1+$H$9),2)</f>
        <v>208.16</v>
      </c>
      <c r="G963" s="15">
        <f t="shared" ref="G963:G965" si="555">ROUND(F963*D963,2)</f>
        <v>208.16</v>
      </c>
      <c r="H963" s="101" t="s">
        <v>3620</v>
      </c>
      <c r="I963" s="78">
        <f t="shared" si="537"/>
        <v>0</v>
      </c>
    </row>
    <row r="964" spans="1:9" ht="60" x14ac:dyDescent="0.25">
      <c r="A964" s="13" t="s">
        <v>918</v>
      </c>
      <c r="B964" s="13" t="s">
        <v>1787</v>
      </c>
      <c r="C964" s="14" t="s">
        <v>16</v>
      </c>
      <c r="D964" s="15">
        <v>2</v>
      </c>
      <c r="E964" s="15">
        <f t="shared" ref="E964:E1002" si="556">H964-H964*$H$11</f>
        <v>3.64</v>
      </c>
      <c r="F964" s="15">
        <f t="shared" si="554"/>
        <v>4.6100000000000003</v>
      </c>
      <c r="G964" s="15">
        <f t="shared" si="555"/>
        <v>9.2200000000000006</v>
      </c>
      <c r="H964" s="101" t="s">
        <v>1722</v>
      </c>
      <c r="I964" s="78">
        <f t="shared" si="537"/>
        <v>0</v>
      </c>
    </row>
    <row r="965" spans="1:9" ht="60" x14ac:dyDescent="0.25">
      <c r="A965" s="13" t="s">
        <v>919</v>
      </c>
      <c r="B965" s="92" t="s">
        <v>4693</v>
      </c>
      <c r="C965" s="14" t="s">
        <v>16</v>
      </c>
      <c r="D965" s="15">
        <v>8</v>
      </c>
      <c r="E965" s="15">
        <f t="shared" si="556"/>
        <v>7.87</v>
      </c>
      <c r="F965" s="15">
        <f t="shared" si="554"/>
        <v>9.9600000000000009</v>
      </c>
      <c r="G965" s="15">
        <f t="shared" si="555"/>
        <v>79.680000000000007</v>
      </c>
      <c r="H965" s="101" t="s">
        <v>1818</v>
      </c>
      <c r="I965" s="78">
        <f t="shared" si="537"/>
        <v>0</v>
      </c>
    </row>
    <row r="966" spans="1:9" x14ac:dyDescent="0.25">
      <c r="A966" s="21" t="s">
        <v>920</v>
      </c>
      <c r="B966" s="444" t="s">
        <v>4797</v>
      </c>
      <c r="C966" s="444"/>
      <c r="D966" s="444"/>
      <c r="E966" s="444"/>
      <c r="F966" s="444"/>
      <c r="G966" s="22"/>
      <c r="I966" s="78"/>
    </row>
    <row r="967" spans="1:9" ht="75" x14ac:dyDescent="0.25">
      <c r="A967" s="13" t="s">
        <v>921</v>
      </c>
      <c r="B967" s="23" t="s">
        <v>2713</v>
      </c>
      <c r="C967" s="14" t="s">
        <v>16</v>
      </c>
      <c r="D967" s="15">
        <v>1</v>
      </c>
      <c r="E967" s="15">
        <f t="shared" si="556"/>
        <v>726.14</v>
      </c>
      <c r="F967" s="15">
        <f t="shared" ref="F967" si="557">ROUND(E967*(1+$H$9),2)</f>
        <v>919.15</v>
      </c>
      <c r="G967" s="15">
        <f t="shared" ref="G967" si="558">ROUND(F967*D967,2)</f>
        <v>919.15</v>
      </c>
      <c r="H967" s="101" t="s">
        <v>3617</v>
      </c>
      <c r="I967" s="78">
        <f t="shared" si="537"/>
        <v>0</v>
      </c>
    </row>
    <row r="968" spans="1:9" ht="45" x14ac:dyDescent="0.25">
      <c r="A968" s="13" t="s">
        <v>922</v>
      </c>
      <c r="B968" s="13" t="s">
        <v>1536</v>
      </c>
      <c r="C968" s="14" t="s">
        <v>16</v>
      </c>
      <c r="D968" s="15">
        <v>1</v>
      </c>
      <c r="E968" s="15">
        <f t="shared" si="556"/>
        <v>100.12</v>
      </c>
      <c r="F968" s="15">
        <f t="shared" ref="F968:F972" si="559">ROUND(E968*(1+$H$9),2)</f>
        <v>126.73</v>
      </c>
      <c r="G968" s="15">
        <f t="shared" ref="G968:G972" si="560">ROUND(F968*D968,2)</f>
        <v>126.73</v>
      </c>
      <c r="H968" s="101" t="s">
        <v>3613</v>
      </c>
      <c r="I968" s="78">
        <f t="shared" si="537"/>
        <v>0</v>
      </c>
    </row>
    <row r="969" spans="1:9" ht="45" x14ac:dyDescent="0.25">
      <c r="A969" s="13" t="s">
        <v>923</v>
      </c>
      <c r="B969" s="13" t="s">
        <v>1296</v>
      </c>
      <c r="C969" s="14" t="s">
        <v>16</v>
      </c>
      <c r="D969" s="15">
        <v>1</v>
      </c>
      <c r="E969" s="15">
        <f t="shared" si="556"/>
        <v>164.45</v>
      </c>
      <c r="F969" s="15">
        <f t="shared" si="559"/>
        <v>208.16</v>
      </c>
      <c r="G969" s="15">
        <f t="shared" si="560"/>
        <v>208.16</v>
      </c>
      <c r="H969" s="101" t="s">
        <v>3620</v>
      </c>
      <c r="I969" s="78">
        <f t="shared" si="537"/>
        <v>0</v>
      </c>
    </row>
    <row r="970" spans="1:9" ht="60" x14ac:dyDescent="0.25">
      <c r="A970" s="13" t="s">
        <v>924</v>
      </c>
      <c r="B970" s="92" t="s">
        <v>4696</v>
      </c>
      <c r="C970" s="14" t="s">
        <v>16</v>
      </c>
      <c r="D970" s="15">
        <v>1</v>
      </c>
      <c r="E970" s="15">
        <f t="shared" si="556"/>
        <v>461.29</v>
      </c>
      <c r="F970" s="15">
        <f t="shared" si="559"/>
        <v>583.9</v>
      </c>
      <c r="G970" s="15">
        <f t="shared" si="560"/>
        <v>583.9</v>
      </c>
      <c r="H970" s="101" t="s">
        <v>3621</v>
      </c>
      <c r="I970" s="78">
        <f t="shared" si="537"/>
        <v>0</v>
      </c>
    </row>
    <row r="971" spans="1:9" ht="60" x14ac:dyDescent="0.25">
      <c r="A971" s="13" t="s">
        <v>925</v>
      </c>
      <c r="B971" s="13" t="s">
        <v>1788</v>
      </c>
      <c r="C971" s="14" t="s">
        <v>16</v>
      </c>
      <c r="D971" s="15">
        <v>3</v>
      </c>
      <c r="E971" s="15">
        <f t="shared" si="556"/>
        <v>6.31</v>
      </c>
      <c r="F971" s="15">
        <f t="shared" si="559"/>
        <v>7.99</v>
      </c>
      <c r="G971" s="15">
        <f t="shared" si="560"/>
        <v>23.97</v>
      </c>
      <c r="H971" s="101" t="s">
        <v>1909</v>
      </c>
      <c r="I971" s="78">
        <f t="shared" si="537"/>
        <v>0</v>
      </c>
    </row>
    <row r="972" spans="1:9" ht="60" x14ac:dyDescent="0.25">
      <c r="A972" s="13" t="s">
        <v>926</v>
      </c>
      <c r="B972" s="13" t="s">
        <v>1790</v>
      </c>
      <c r="C972" s="14" t="s">
        <v>16</v>
      </c>
      <c r="D972" s="15">
        <v>30</v>
      </c>
      <c r="E972" s="15">
        <f t="shared" si="556"/>
        <v>9.69</v>
      </c>
      <c r="F972" s="15">
        <f t="shared" si="559"/>
        <v>12.27</v>
      </c>
      <c r="G972" s="15">
        <f t="shared" si="560"/>
        <v>368.1</v>
      </c>
      <c r="H972" s="101" t="s">
        <v>3505</v>
      </c>
      <c r="I972" s="78">
        <f t="shared" si="537"/>
        <v>0</v>
      </c>
    </row>
    <row r="973" spans="1:9" x14ac:dyDescent="0.25">
      <c r="A973" s="21" t="s">
        <v>927</v>
      </c>
      <c r="B973" s="444" t="s">
        <v>4798</v>
      </c>
      <c r="C973" s="444"/>
      <c r="D973" s="444"/>
      <c r="E973" s="444"/>
      <c r="F973" s="444"/>
      <c r="G973" s="22"/>
      <c r="I973" s="78"/>
    </row>
    <row r="974" spans="1:9" ht="75" x14ac:dyDescent="0.25">
      <c r="A974" s="13" t="s">
        <v>928</v>
      </c>
      <c r="B974" s="13" t="s">
        <v>2710</v>
      </c>
      <c r="C974" s="14" t="s">
        <v>16</v>
      </c>
      <c r="D974" s="15">
        <v>1</v>
      </c>
      <c r="E974" s="15">
        <f t="shared" si="556"/>
        <v>587.33000000000004</v>
      </c>
      <c r="F974" s="15">
        <f t="shared" ref="F974" si="561">ROUND(E974*(1+$H$9),2)</f>
        <v>743.44</v>
      </c>
      <c r="G974" s="15">
        <f t="shared" ref="G974" si="562">ROUND(F974*D974,2)</f>
        <v>743.44</v>
      </c>
      <c r="H974" s="101" t="s">
        <v>3615</v>
      </c>
      <c r="I974" s="78">
        <f t="shared" si="537"/>
        <v>0</v>
      </c>
    </row>
    <row r="975" spans="1:9" ht="45" x14ac:dyDescent="0.25">
      <c r="A975" s="13" t="s">
        <v>929</v>
      </c>
      <c r="B975" s="13" t="s">
        <v>1535</v>
      </c>
      <c r="C975" s="14" t="s">
        <v>16</v>
      </c>
      <c r="D975" s="15">
        <v>1</v>
      </c>
      <c r="E975" s="15">
        <f t="shared" si="556"/>
        <v>14.23</v>
      </c>
      <c r="F975" s="15">
        <f t="shared" ref="F975:F987" si="563">ROUND(E975*(1+$H$9),2)</f>
        <v>18.010000000000002</v>
      </c>
      <c r="G975" s="15">
        <f t="shared" ref="G975:G987" si="564">ROUND(F975*D975,2)</f>
        <v>18.010000000000002</v>
      </c>
      <c r="H975" s="101" t="s">
        <v>3141</v>
      </c>
      <c r="I975" s="78">
        <f t="shared" si="537"/>
        <v>0</v>
      </c>
    </row>
    <row r="976" spans="1:9" ht="45" x14ac:dyDescent="0.25">
      <c r="A976" s="13" t="s">
        <v>930</v>
      </c>
      <c r="B976" s="13" t="s">
        <v>1530</v>
      </c>
      <c r="C976" s="14" t="s">
        <v>16</v>
      </c>
      <c r="D976" s="15">
        <v>2</v>
      </c>
      <c r="E976" s="15">
        <f t="shared" si="556"/>
        <v>13.19</v>
      </c>
      <c r="F976" s="15">
        <f t="shared" si="563"/>
        <v>16.7</v>
      </c>
      <c r="G976" s="15">
        <f t="shared" si="564"/>
        <v>33.4</v>
      </c>
      <c r="H976" s="101" t="s">
        <v>1682</v>
      </c>
      <c r="I976" s="78">
        <f t="shared" si="537"/>
        <v>0</v>
      </c>
    </row>
    <row r="977" spans="1:9" s="20" customFormat="1" ht="30" x14ac:dyDescent="0.25">
      <c r="A977" s="13" t="s">
        <v>931</v>
      </c>
      <c r="B977" s="13" t="s">
        <v>900</v>
      </c>
      <c r="C977" s="14" t="s">
        <v>16</v>
      </c>
      <c r="D977" s="15">
        <v>2</v>
      </c>
      <c r="E977" s="15">
        <f t="shared" si="556"/>
        <v>124.04</v>
      </c>
      <c r="F977" s="15">
        <f t="shared" si="563"/>
        <v>157.01</v>
      </c>
      <c r="G977" s="15">
        <f t="shared" si="564"/>
        <v>314.02</v>
      </c>
      <c r="H977" s="106">
        <v>124.04</v>
      </c>
      <c r="I977" s="78">
        <f t="shared" si="537"/>
        <v>0</v>
      </c>
    </row>
    <row r="978" spans="1:9" ht="45" x14ac:dyDescent="0.25">
      <c r="A978" s="13" t="s">
        <v>932</v>
      </c>
      <c r="B978" s="13" t="s">
        <v>933</v>
      </c>
      <c r="C978" s="14" t="s">
        <v>16</v>
      </c>
      <c r="D978" s="15">
        <v>2</v>
      </c>
      <c r="E978" s="15">
        <f t="shared" si="556"/>
        <v>129.09</v>
      </c>
      <c r="F978" s="15">
        <f t="shared" si="563"/>
        <v>163.4</v>
      </c>
      <c r="G978" s="15">
        <f t="shared" si="564"/>
        <v>326.8</v>
      </c>
      <c r="H978" s="101" t="s">
        <v>3560</v>
      </c>
      <c r="I978" s="78">
        <f t="shared" si="537"/>
        <v>0</v>
      </c>
    </row>
    <row r="979" spans="1:9" ht="30" x14ac:dyDescent="0.25">
      <c r="A979" s="13" t="s">
        <v>934</v>
      </c>
      <c r="B979" s="94" t="s">
        <v>4697</v>
      </c>
      <c r="C979" s="14" t="s">
        <v>16</v>
      </c>
      <c r="D979" s="15">
        <v>2</v>
      </c>
      <c r="E979" s="15">
        <f t="shared" si="556"/>
        <v>104.36</v>
      </c>
      <c r="F979" s="15">
        <f t="shared" si="563"/>
        <v>132.1</v>
      </c>
      <c r="G979" s="15">
        <f t="shared" si="564"/>
        <v>264.2</v>
      </c>
      <c r="H979" s="101" t="s">
        <v>3286</v>
      </c>
      <c r="I979" s="78">
        <f t="shared" ref="I979:I1041" si="565">E979-H979</f>
        <v>0</v>
      </c>
    </row>
    <row r="980" spans="1:9" s="20" customFormat="1" ht="30" x14ac:dyDescent="0.25">
      <c r="A980" s="13" t="s">
        <v>935</v>
      </c>
      <c r="B980" s="94" t="s">
        <v>902</v>
      </c>
      <c r="C980" s="14" t="s">
        <v>16</v>
      </c>
      <c r="D980" s="15">
        <v>2</v>
      </c>
      <c r="E980" s="15">
        <f t="shared" si="556"/>
        <v>116.44</v>
      </c>
      <c r="F980" s="15">
        <f t="shared" si="563"/>
        <v>147.38999999999999</v>
      </c>
      <c r="G980" s="15">
        <f t="shared" si="564"/>
        <v>294.77999999999997</v>
      </c>
      <c r="H980" s="106">
        <v>116.44</v>
      </c>
      <c r="I980" s="78">
        <f t="shared" si="565"/>
        <v>0</v>
      </c>
    </row>
    <row r="981" spans="1:9" ht="60" x14ac:dyDescent="0.25">
      <c r="A981" s="13" t="s">
        <v>936</v>
      </c>
      <c r="B981" s="92" t="s">
        <v>4689</v>
      </c>
      <c r="C981" s="14" t="s">
        <v>16</v>
      </c>
      <c r="D981" s="15">
        <v>50</v>
      </c>
      <c r="E981" s="15">
        <f t="shared" si="556"/>
        <v>1.52</v>
      </c>
      <c r="F981" s="15">
        <f t="shared" si="563"/>
        <v>1.92</v>
      </c>
      <c r="G981" s="15">
        <f t="shared" si="564"/>
        <v>96</v>
      </c>
      <c r="H981" s="101" t="s">
        <v>3281</v>
      </c>
      <c r="I981" s="78">
        <f t="shared" si="565"/>
        <v>0</v>
      </c>
    </row>
    <row r="982" spans="1:9" ht="60" x14ac:dyDescent="0.25">
      <c r="A982" s="13" t="s">
        <v>937</v>
      </c>
      <c r="B982" s="13" t="s">
        <v>1789</v>
      </c>
      <c r="C982" s="14" t="s">
        <v>435</v>
      </c>
      <c r="D982" s="15">
        <v>25</v>
      </c>
      <c r="E982" s="15">
        <f t="shared" si="556"/>
        <v>1.82</v>
      </c>
      <c r="F982" s="15">
        <f t="shared" si="563"/>
        <v>2.2999999999999998</v>
      </c>
      <c r="G982" s="15">
        <f t="shared" si="564"/>
        <v>57.5</v>
      </c>
      <c r="H982" s="101" t="s">
        <v>3204</v>
      </c>
      <c r="I982" s="78">
        <f t="shared" si="565"/>
        <v>0</v>
      </c>
    </row>
    <row r="983" spans="1:9" ht="60" x14ac:dyDescent="0.25">
      <c r="A983" s="13" t="s">
        <v>938</v>
      </c>
      <c r="B983" s="13" t="s">
        <v>1784</v>
      </c>
      <c r="C983" s="14" t="s">
        <v>16</v>
      </c>
      <c r="D983" s="15">
        <v>100</v>
      </c>
      <c r="E983" s="15">
        <f t="shared" si="556"/>
        <v>1.17</v>
      </c>
      <c r="F983" s="15">
        <f t="shared" si="563"/>
        <v>1.48</v>
      </c>
      <c r="G983" s="15">
        <f t="shared" si="564"/>
        <v>148</v>
      </c>
      <c r="H983" s="101" t="s">
        <v>3412</v>
      </c>
      <c r="I983" s="78">
        <f t="shared" si="565"/>
        <v>0</v>
      </c>
    </row>
    <row r="984" spans="1:9" ht="60" x14ac:dyDescent="0.25">
      <c r="A984" s="13" t="s">
        <v>939</v>
      </c>
      <c r="B984" s="13" t="s">
        <v>1514</v>
      </c>
      <c r="C984" s="14" t="s">
        <v>69</v>
      </c>
      <c r="D984" s="15">
        <v>2</v>
      </c>
      <c r="E984" s="15">
        <f t="shared" si="556"/>
        <v>9.58</v>
      </c>
      <c r="F984" s="15">
        <f t="shared" si="563"/>
        <v>12.13</v>
      </c>
      <c r="G984" s="15">
        <f t="shared" si="564"/>
        <v>24.26</v>
      </c>
      <c r="H984" s="101" t="s">
        <v>2054</v>
      </c>
      <c r="I984" s="78">
        <f t="shared" si="565"/>
        <v>0</v>
      </c>
    </row>
    <row r="985" spans="1:9" s="20" customFormat="1" ht="30" x14ac:dyDescent="0.25">
      <c r="A985" s="13" t="s">
        <v>940</v>
      </c>
      <c r="B985" s="13" t="s">
        <v>906</v>
      </c>
      <c r="C985" s="14" t="s">
        <v>16</v>
      </c>
      <c r="D985" s="15">
        <v>1</v>
      </c>
      <c r="E985" s="15">
        <f t="shared" si="556"/>
        <v>81.77</v>
      </c>
      <c r="F985" s="15">
        <f t="shared" si="563"/>
        <v>103.5</v>
      </c>
      <c r="G985" s="15">
        <f t="shared" si="564"/>
        <v>103.5</v>
      </c>
      <c r="H985" s="106">
        <v>81.77</v>
      </c>
      <c r="I985" s="78">
        <f t="shared" si="565"/>
        <v>0</v>
      </c>
    </row>
    <row r="986" spans="1:9" s="20" customFormat="1" ht="30" x14ac:dyDescent="0.25">
      <c r="A986" s="13" t="s">
        <v>941</v>
      </c>
      <c r="B986" s="13" t="s">
        <v>1299</v>
      </c>
      <c r="C986" s="14" t="s">
        <v>16</v>
      </c>
      <c r="D986" s="15">
        <v>4</v>
      </c>
      <c r="E986" s="15">
        <f t="shared" si="556"/>
        <v>67.94</v>
      </c>
      <c r="F986" s="15">
        <f t="shared" si="563"/>
        <v>86</v>
      </c>
      <c r="G986" s="15">
        <f t="shared" si="564"/>
        <v>344</v>
      </c>
      <c r="H986" s="106">
        <v>67.94</v>
      </c>
      <c r="I986" s="78">
        <f t="shared" si="565"/>
        <v>0</v>
      </c>
    </row>
    <row r="987" spans="1:9" s="20" customFormat="1" ht="30" x14ac:dyDescent="0.25">
      <c r="A987" s="13" t="s">
        <v>942</v>
      </c>
      <c r="B987" s="13" t="s">
        <v>1300</v>
      </c>
      <c r="C987" s="14" t="s">
        <v>16</v>
      </c>
      <c r="D987" s="15">
        <v>2</v>
      </c>
      <c r="E987" s="15">
        <f t="shared" si="556"/>
        <v>50.36</v>
      </c>
      <c r="F987" s="15">
        <f t="shared" si="563"/>
        <v>63.75</v>
      </c>
      <c r="G987" s="15">
        <f t="shared" si="564"/>
        <v>127.5</v>
      </c>
      <c r="H987" s="106">
        <v>50.36</v>
      </c>
      <c r="I987" s="78">
        <f t="shared" si="565"/>
        <v>0</v>
      </c>
    </row>
    <row r="988" spans="1:9" s="20" customFormat="1" x14ac:dyDescent="0.25">
      <c r="A988" s="21" t="s">
        <v>943</v>
      </c>
      <c r="B988" s="444" t="s">
        <v>4799</v>
      </c>
      <c r="C988" s="444"/>
      <c r="D988" s="444"/>
      <c r="E988" s="444"/>
      <c r="F988" s="444"/>
      <c r="G988" s="22"/>
      <c r="H988" s="104"/>
      <c r="I988" s="78"/>
    </row>
    <row r="989" spans="1:9" ht="75" x14ac:dyDescent="0.25">
      <c r="A989" s="13" t="s">
        <v>944</v>
      </c>
      <c r="B989" s="13" t="s">
        <v>2710</v>
      </c>
      <c r="C989" s="14" t="s">
        <v>16</v>
      </c>
      <c r="D989" s="15">
        <v>1</v>
      </c>
      <c r="E989" s="15">
        <f t="shared" si="556"/>
        <v>587.33000000000004</v>
      </c>
      <c r="F989" s="15">
        <f t="shared" ref="F989" si="566">ROUND(E989*(1+$H$9),2)</f>
        <v>743.44</v>
      </c>
      <c r="G989" s="15">
        <f t="shared" ref="G989" si="567">ROUND(F989*D989,2)</f>
        <v>743.44</v>
      </c>
      <c r="H989" s="101" t="s">
        <v>3615</v>
      </c>
      <c r="I989" s="78">
        <f t="shared" si="565"/>
        <v>0</v>
      </c>
    </row>
    <row r="990" spans="1:9" ht="45" x14ac:dyDescent="0.25">
      <c r="A990" s="13" t="s">
        <v>945</v>
      </c>
      <c r="B990" s="13" t="s">
        <v>1535</v>
      </c>
      <c r="C990" s="14" t="s">
        <v>16</v>
      </c>
      <c r="D990" s="15">
        <v>1</v>
      </c>
      <c r="E990" s="15">
        <f t="shared" si="556"/>
        <v>14.23</v>
      </c>
      <c r="F990" s="15">
        <f t="shared" ref="F990:F1002" si="568">ROUND(E990*(1+$H$9),2)</f>
        <v>18.010000000000002</v>
      </c>
      <c r="G990" s="15">
        <f t="shared" ref="G990:G1002" si="569">ROUND(F990*D990,2)</f>
        <v>18.010000000000002</v>
      </c>
      <c r="H990" s="101" t="s">
        <v>3141</v>
      </c>
      <c r="I990" s="78">
        <f t="shared" si="565"/>
        <v>0</v>
      </c>
    </row>
    <row r="991" spans="1:9" ht="45" x14ac:dyDescent="0.25">
      <c r="A991" s="13" t="s">
        <v>946</v>
      </c>
      <c r="B991" s="13" t="s">
        <v>1530</v>
      </c>
      <c r="C991" s="14" t="s">
        <v>16</v>
      </c>
      <c r="D991" s="15">
        <v>2</v>
      </c>
      <c r="E991" s="15">
        <f t="shared" si="556"/>
        <v>13.19</v>
      </c>
      <c r="F991" s="15">
        <f t="shared" si="568"/>
        <v>16.7</v>
      </c>
      <c r="G991" s="15">
        <f t="shared" si="569"/>
        <v>33.4</v>
      </c>
      <c r="H991" s="101" t="s">
        <v>1682</v>
      </c>
      <c r="I991" s="78">
        <f t="shared" si="565"/>
        <v>0</v>
      </c>
    </row>
    <row r="992" spans="1:9" ht="30" x14ac:dyDescent="0.25">
      <c r="A992" s="13" t="s">
        <v>947</v>
      </c>
      <c r="B992" s="13" t="s">
        <v>900</v>
      </c>
      <c r="C992" s="14" t="s">
        <v>16</v>
      </c>
      <c r="D992" s="15">
        <v>2</v>
      </c>
      <c r="E992" s="15">
        <f t="shared" si="556"/>
        <v>124.04</v>
      </c>
      <c r="F992" s="15">
        <f t="shared" si="568"/>
        <v>157.01</v>
      </c>
      <c r="G992" s="15">
        <f t="shared" si="569"/>
        <v>314.02</v>
      </c>
      <c r="H992" s="105">
        <v>124.04</v>
      </c>
      <c r="I992" s="78">
        <f t="shared" si="565"/>
        <v>0</v>
      </c>
    </row>
    <row r="993" spans="1:9" ht="45" x14ac:dyDescent="0.25">
      <c r="A993" s="13" t="s">
        <v>948</v>
      </c>
      <c r="B993" s="13" t="s">
        <v>933</v>
      </c>
      <c r="C993" s="14" t="s">
        <v>16</v>
      </c>
      <c r="D993" s="15">
        <v>2</v>
      </c>
      <c r="E993" s="15">
        <f t="shared" si="556"/>
        <v>129.09</v>
      </c>
      <c r="F993" s="15">
        <f t="shared" si="568"/>
        <v>163.4</v>
      </c>
      <c r="G993" s="15">
        <f t="shared" si="569"/>
        <v>326.8</v>
      </c>
      <c r="H993" s="101" t="s">
        <v>3560</v>
      </c>
      <c r="I993" s="78">
        <f t="shared" si="565"/>
        <v>0</v>
      </c>
    </row>
    <row r="994" spans="1:9" ht="30" x14ac:dyDescent="0.25">
      <c r="A994" s="13" t="s">
        <v>949</v>
      </c>
      <c r="B994" s="94" t="s">
        <v>4697</v>
      </c>
      <c r="C994" s="14" t="s">
        <v>16</v>
      </c>
      <c r="D994" s="15">
        <v>2</v>
      </c>
      <c r="E994" s="15">
        <f t="shared" si="556"/>
        <v>104.36</v>
      </c>
      <c r="F994" s="15">
        <f t="shared" si="568"/>
        <v>132.1</v>
      </c>
      <c r="G994" s="15">
        <f t="shared" si="569"/>
        <v>264.2</v>
      </c>
      <c r="H994" s="101" t="s">
        <v>3286</v>
      </c>
      <c r="I994" s="78">
        <f t="shared" si="565"/>
        <v>0</v>
      </c>
    </row>
    <row r="995" spans="1:9" ht="30" x14ac:dyDescent="0.25">
      <c r="A995" s="13" t="s">
        <v>950</v>
      </c>
      <c r="B995" s="94" t="s">
        <v>902</v>
      </c>
      <c r="C995" s="14" t="s">
        <v>16</v>
      </c>
      <c r="D995" s="15">
        <v>2</v>
      </c>
      <c r="E995" s="15">
        <f t="shared" si="556"/>
        <v>116.44</v>
      </c>
      <c r="F995" s="15">
        <f t="shared" si="568"/>
        <v>147.38999999999999</v>
      </c>
      <c r="G995" s="15">
        <f t="shared" si="569"/>
        <v>294.77999999999997</v>
      </c>
      <c r="H995" s="105">
        <v>116.44</v>
      </c>
      <c r="I995" s="78">
        <f t="shared" si="565"/>
        <v>0</v>
      </c>
    </row>
    <row r="996" spans="1:9" ht="60" x14ac:dyDescent="0.25">
      <c r="A996" s="13" t="s">
        <v>951</v>
      </c>
      <c r="B996" s="92" t="s">
        <v>4689</v>
      </c>
      <c r="C996" s="14" t="s">
        <v>16</v>
      </c>
      <c r="D996" s="15">
        <v>50</v>
      </c>
      <c r="E996" s="15">
        <f t="shared" si="556"/>
        <v>1.52</v>
      </c>
      <c r="F996" s="15">
        <f t="shared" si="568"/>
        <v>1.92</v>
      </c>
      <c r="G996" s="15">
        <f t="shared" si="569"/>
        <v>96</v>
      </c>
      <c r="H996" s="101" t="s">
        <v>3281</v>
      </c>
      <c r="I996" s="78">
        <f t="shared" si="565"/>
        <v>0</v>
      </c>
    </row>
    <row r="997" spans="1:9" ht="60" x14ac:dyDescent="0.25">
      <c r="A997" s="13" t="s">
        <v>952</v>
      </c>
      <c r="B997" s="13" t="s">
        <v>1789</v>
      </c>
      <c r="C997" s="14" t="s">
        <v>435</v>
      </c>
      <c r="D997" s="15">
        <v>25</v>
      </c>
      <c r="E997" s="15">
        <f t="shared" si="556"/>
        <v>1.82</v>
      </c>
      <c r="F997" s="15">
        <f t="shared" si="568"/>
        <v>2.2999999999999998</v>
      </c>
      <c r="G997" s="15">
        <f t="shared" si="569"/>
        <v>57.5</v>
      </c>
      <c r="H997" s="101" t="s">
        <v>3204</v>
      </c>
      <c r="I997" s="78">
        <f t="shared" si="565"/>
        <v>0</v>
      </c>
    </row>
    <row r="998" spans="1:9" ht="60" x14ac:dyDescent="0.25">
      <c r="A998" s="13" t="s">
        <v>953</v>
      </c>
      <c r="B998" s="13" t="s">
        <v>1784</v>
      </c>
      <c r="C998" s="14" t="s">
        <v>16</v>
      </c>
      <c r="D998" s="15">
        <v>100</v>
      </c>
      <c r="E998" s="15">
        <f t="shared" si="556"/>
        <v>1.17</v>
      </c>
      <c r="F998" s="15">
        <f t="shared" si="568"/>
        <v>1.48</v>
      </c>
      <c r="G998" s="15">
        <f t="shared" si="569"/>
        <v>148</v>
      </c>
      <c r="H998" s="101" t="s">
        <v>3412</v>
      </c>
      <c r="I998" s="78">
        <f t="shared" si="565"/>
        <v>0</v>
      </c>
    </row>
    <row r="999" spans="1:9" ht="60" x14ac:dyDescent="0.25">
      <c r="A999" s="13" t="s">
        <v>954</v>
      </c>
      <c r="B999" s="13" t="s">
        <v>1514</v>
      </c>
      <c r="C999" s="14" t="s">
        <v>69</v>
      </c>
      <c r="D999" s="15">
        <v>2</v>
      </c>
      <c r="E999" s="15">
        <f t="shared" si="556"/>
        <v>9.58</v>
      </c>
      <c r="F999" s="15">
        <f t="shared" si="568"/>
        <v>12.13</v>
      </c>
      <c r="G999" s="15">
        <f t="shared" si="569"/>
        <v>24.26</v>
      </c>
      <c r="H999" s="101" t="s">
        <v>2054</v>
      </c>
      <c r="I999" s="78">
        <f t="shared" si="565"/>
        <v>0</v>
      </c>
    </row>
    <row r="1000" spans="1:9" s="20" customFormat="1" ht="30" x14ac:dyDescent="0.25">
      <c r="A1000" s="13" t="s">
        <v>955</v>
      </c>
      <c r="B1000" s="13" t="s">
        <v>906</v>
      </c>
      <c r="C1000" s="14" t="s">
        <v>16</v>
      </c>
      <c r="D1000" s="15">
        <v>1</v>
      </c>
      <c r="E1000" s="15">
        <f t="shared" si="556"/>
        <v>81.77</v>
      </c>
      <c r="F1000" s="15">
        <f t="shared" si="568"/>
        <v>103.5</v>
      </c>
      <c r="G1000" s="15">
        <f t="shared" si="569"/>
        <v>103.5</v>
      </c>
      <c r="H1000" s="106">
        <v>81.77</v>
      </c>
      <c r="I1000" s="78">
        <f t="shared" si="565"/>
        <v>0</v>
      </c>
    </row>
    <row r="1001" spans="1:9" s="20" customFormat="1" ht="30" x14ac:dyDescent="0.25">
      <c r="A1001" s="13" t="s">
        <v>956</v>
      </c>
      <c r="B1001" s="13" t="s">
        <v>1299</v>
      </c>
      <c r="C1001" s="14" t="s">
        <v>16</v>
      </c>
      <c r="D1001" s="15">
        <v>4</v>
      </c>
      <c r="E1001" s="15">
        <f t="shared" si="556"/>
        <v>67.94</v>
      </c>
      <c r="F1001" s="15">
        <f t="shared" si="568"/>
        <v>86</v>
      </c>
      <c r="G1001" s="15">
        <f t="shared" si="569"/>
        <v>344</v>
      </c>
      <c r="H1001" s="106">
        <v>67.94</v>
      </c>
      <c r="I1001" s="78">
        <f t="shared" si="565"/>
        <v>0</v>
      </c>
    </row>
    <row r="1002" spans="1:9" s="20" customFormat="1" ht="30" x14ac:dyDescent="0.25">
      <c r="A1002" s="13" t="s">
        <v>957</v>
      </c>
      <c r="B1002" s="13" t="s">
        <v>1300</v>
      </c>
      <c r="C1002" s="14" t="s">
        <v>16</v>
      </c>
      <c r="D1002" s="15">
        <v>2</v>
      </c>
      <c r="E1002" s="15">
        <f t="shared" si="556"/>
        <v>50.36</v>
      </c>
      <c r="F1002" s="15">
        <f t="shared" si="568"/>
        <v>63.75</v>
      </c>
      <c r="G1002" s="15">
        <f t="shared" si="569"/>
        <v>127.5</v>
      </c>
      <c r="H1002" s="106">
        <v>50.36</v>
      </c>
      <c r="I1002" s="78">
        <f t="shared" si="565"/>
        <v>0</v>
      </c>
    </row>
    <row r="1003" spans="1:9" ht="26.25" customHeight="1" x14ac:dyDescent="0.25">
      <c r="A1003" s="13"/>
      <c r="B1003" s="13"/>
      <c r="C1003" s="14"/>
      <c r="D1003" s="15"/>
      <c r="E1003" s="15"/>
      <c r="F1003" s="15"/>
      <c r="G1003" s="15"/>
      <c r="I1003" s="78"/>
    </row>
    <row r="1004" spans="1:9" x14ac:dyDescent="0.25">
      <c r="A1004" s="21" t="s">
        <v>958</v>
      </c>
      <c r="B1004" s="444" t="s">
        <v>4800</v>
      </c>
      <c r="C1004" s="444"/>
      <c r="D1004" s="444"/>
      <c r="E1004" s="444"/>
      <c r="F1004" s="444"/>
      <c r="G1004" s="22">
        <f>SUM(G1006:G1044)</f>
        <v>127514.63000000002</v>
      </c>
      <c r="I1004" s="78"/>
    </row>
    <row r="1005" spans="1:9" x14ac:dyDescent="0.25">
      <c r="A1005" s="21" t="s">
        <v>959</v>
      </c>
      <c r="B1005" s="444" t="s">
        <v>4756</v>
      </c>
      <c r="C1005" s="444"/>
      <c r="D1005" s="444"/>
      <c r="E1005" s="444"/>
      <c r="F1005" s="444"/>
      <c r="G1005" s="22"/>
      <c r="I1005" s="78"/>
    </row>
    <row r="1006" spans="1:9" ht="60" x14ac:dyDescent="0.25">
      <c r="A1006" s="13" t="s">
        <v>960</v>
      </c>
      <c r="B1006" s="13" t="s">
        <v>1490</v>
      </c>
      <c r="C1006" s="14" t="s">
        <v>69</v>
      </c>
      <c r="D1006" s="15">
        <v>144</v>
      </c>
      <c r="E1006" s="15">
        <f t="shared" ref="E1006:E1044" si="570">H1006-H1006*$H$11</f>
        <v>9.49</v>
      </c>
      <c r="F1006" s="15">
        <f t="shared" ref="F1006:F1007" si="571">ROUND(E1006*(1+$H$9),2)</f>
        <v>12.01</v>
      </c>
      <c r="G1006" s="15">
        <f t="shared" ref="G1006:G1007" si="572">ROUND(F1006*D1006,2)</f>
        <v>1729.44</v>
      </c>
      <c r="H1006" s="103" t="s">
        <v>1993</v>
      </c>
      <c r="I1006" s="78">
        <f t="shared" si="565"/>
        <v>0</v>
      </c>
    </row>
    <row r="1007" spans="1:9" ht="60" x14ac:dyDescent="0.25">
      <c r="A1007" s="13" t="s">
        <v>961</v>
      </c>
      <c r="B1007" s="13" t="s">
        <v>1492</v>
      </c>
      <c r="C1007" s="14" t="s">
        <v>16</v>
      </c>
      <c r="D1007" s="15">
        <v>59</v>
      </c>
      <c r="E1007" s="15">
        <f t="shared" si="570"/>
        <v>5.18</v>
      </c>
      <c r="F1007" s="15">
        <f t="shared" si="571"/>
        <v>6.56</v>
      </c>
      <c r="G1007" s="15">
        <f t="shared" si="572"/>
        <v>387.04</v>
      </c>
      <c r="H1007" s="103" t="s">
        <v>1720</v>
      </c>
      <c r="I1007" s="78">
        <f t="shared" si="565"/>
        <v>0</v>
      </c>
    </row>
    <row r="1008" spans="1:9" ht="60" x14ac:dyDescent="0.25">
      <c r="A1008" s="13" t="s">
        <v>962</v>
      </c>
      <c r="B1008" s="13" t="s">
        <v>1491</v>
      </c>
      <c r="C1008" s="14" t="s">
        <v>16</v>
      </c>
      <c r="D1008" s="15">
        <v>5</v>
      </c>
      <c r="E1008" s="15">
        <f t="shared" si="570"/>
        <v>8.75</v>
      </c>
      <c r="F1008" s="15">
        <f t="shared" ref="F1008" si="573">ROUND(E1008*(1+$H$9),2)</f>
        <v>11.08</v>
      </c>
      <c r="G1008" s="15">
        <f t="shared" ref="G1008" si="574">ROUND(F1008*D1008,2)</f>
        <v>55.4</v>
      </c>
      <c r="H1008" s="103" t="s">
        <v>2912</v>
      </c>
      <c r="I1008" s="78">
        <f t="shared" si="565"/>
        <v>0</v>
      </c>
    </row>
    <row r="1009" spans="1:9" ht="30" x14ac:dyDescent="0.25">
      <c r="A1009" s="13" t="s">
        <v>963</v>
      </c>
      <c r="B1009" s="13" t="s">
        <v>2293</v>
      </c>
      <c r="C1009" s="14" t="s">
        <v>16</v>
      </c>
      <c r="D1009" s="15">
        <v>18</v>
      </c>
      <c r="E1009" s="15">
        <f t="shared" si="570"/>
        <v>6.57</v>
      </c>
      <c r="F1009" s="15">
        <f t="shared" ref="F1009" si="575">ROUND(E1009*(1+$H$9),2)</f>
        <v>8.32</v>
      </c>
      <c r="G1009" s="15">
        <f t="shared" ref="G1009" si="576">ROUND(F1009*D1009,2)</f>
        <v>149.76</v>
      </c>
      <c r="H1009" s="105">
        <v>6.57</v>
      </c>
      <c r="I1009" s="78">
        <f t="shared" si="565"/>
        <v>0</v>
      </c>
    </row>
    <row r="1010" spans="1:9" ht="60" x14ac:dyDescent="0.25">
      <c r="A1010" s="13" t="s">
        <v>964</v>
      </c>
      <c r="B1010" s="13" t="s">
        <v>1493</v>
      </c>
      <c r="C1010" s="14" t="s">
        <v>69</v>
      </c>
      <c r="D1010" s="15">
        <v>86</v>
      </c>
      <c r="E1010" s="15">
        <f t="shared" si="570"/>
        <v>10.27</v>
      </c>
      <c r="F1010" s="15">
        <f t="shared" ref="F1010" si="577">ROUND(E1010*(1+$H$9),2)</f>
        <v>13</v>
      </c>
      <c r="G1010" s="15">
        <f t="shared" ref="G1010" si="578">ROUND(F1010*D1010,2)</f>
        <v>1118</v>
      </c>
      <c r="H1010" s="103" t="s">
        <v>2920</v>
      </c>
      <c r="I1010" s="78">
        <f t="shared" si="565"/>
        <v>0</v>
      </c>
    </row>
    <row r="1011" spans="1:9" ht="60" x14ac:dyDescent="0.25">
      <c r="A1011" s="13" t="s">
        <v>965</v>
      </c>
      <c r="B1011" s="13" t="s">
        <v>1495</v>
      </c>
      <c r="C1011" s="14" t="s">
        <v>16</v>
      </c>
      <c r="D1011" s="15">
        <v>53</v>
      </c>
      <c r="E1011" s="15">
        <f t="shared" si="570"/>
        <v>7.11</v>
      </c>
      <c r="F1011" s="15">
        <f t="shared" ref="F1011" si="579">ROUND(E1011*(1+$H$9),2)</f>
        <v>9</v>
      </c>
      <c r="G1011" s="15">
        <f t="shared" ref="G1011" si="580">ROUND(F1011*D1011,2)</f>
        <v>477</v>
      </c>
      <c r="H1011" s="103" t="s">
        <v>1713</v>
      </c>
      <c r="I1011" s="78">
        <f t="shared" si="565"/>
        <v>0</v>
      </c>
    </row>
    <row r="1012" spans="1:9" ht="60" x14ac:dyDescent="0.25">
      <c r="A1012" s="13" t="s">
        <v>966</v>
      </c>
      <c r="B1012" s="13" t="s">
        <v>1494</v>
      </c>
      <c r="C1012" s="14" t="s">
        <v>16</v>
      </c>
      <c r="D1012" s="15">
        <v>12</v>
      </c>
      <c r="E1012" s="15">
        <f t="shared" si="570"/>
        <v>11.68</v>
      </c>
      <c r="F1012" s="15">
        <f t="shared" ref="F1012" si="581">ROUND(E1012*(1+$H$9),2)</f>
        <v>14.78</v>
      </c>
      <c r="G1012" s="15">
        <f t="shared" ref="G1012" si="582">ROUND(F1012*D1012,2)</f>
        <v>177.36</v>
      </c>
      <c r="H1012" s="103" t="s">
        <v>1610</v>
      </c>
      <c r="I1012" s="78">
        <f t="shared" si="565"/>
        <v>0</v>
      </c>
    </row>
    <row r="1013" spans="1:9" ht="30" x14ac:dyDescent="0.25">
      <c r="A1013" s="13" t="s">
        <v>967</v>
      </c>
      <c r="B1013" s="23" t="s">
        <v>2693</v>
      </c>
      <c r="C1013" s="14" t="s">
        <v>69</v>
      </c>
      <c r="D1013" s="15">
        <v>40</v>
      </c>
      <c r="E1013" s="15">
        <f t="shared" si="570"/>
        <v>12.63</v>
      </c>
      <c r="F1013" s="15">
        <f t="shared" ref="F1013:F1014" si="583">ROUND(E1013*(1+$H$9),2)</f>
        <v>15.99</v>
      </c>
      <c r="G1013" s="15">
        <f t="shared" ref="G1013:G1014" si="584">ROUND(F1013*D1013,2)</f>
        <v>639.6</v>
      </c>
      <c r="H1013" s="103" t="s">
        <v>2843</v>
      </c>
      <c r="I1013" s="78">
        <f t="shared" si="565"/>
        <v>0</v>
      </c>
    </row>
    <row r="1014" spans="1:9" ht="30" x14ac:dyDescent="0.25">
      <c r="A1014" s="13" t="s">
        <v>968</v>
      </c>
      <c r="B1014" s="23" t="s">
        <v>2694</v>
      </c>
      <c r="C1014" s="14" t="s">
        <v>16</v>
      </c>
      <c r="D1014" s="15">
        <v>14</v>
      </c>
      <c r="E1014" s="15">
        <f t="shared" si="570"/>
        <v>6.85</v>
      </c>
      <c r="F1014" s="15">
        <f t="shared" si="583"/>
        <v>8.67</v>
      </c>
      <c r="G1014" s="15">
        <f t="shared" si="584"/>
        <v>121.38</v>
      </c>
      <c r="H1014" s="103" t="s">
        <v>1746</v>
      </c>
      <c r="I1014" s="78">
        <f t="shared" si="565"/>
        <v>0</v>
      </c>
    </row>
    <row r="1015" spans="1:9" ht="30" x14ac:dyDescent="0.25">
      <c r="A1015" s="13" t="s">
        <v>969</v>
      </c>
      <c r="B1015" s="13" t="s">
        <v>970</v>
      </c>
      <c r="C1015" s="14" t="s">
        <v>69</v>
      </c>
      <c r="D1015" s="15">
        <v>77</v>
      </c>
      <c r="E1015" s="15">
        <f t="shared" si="570"/>
        <v>58.22</v>
      </c>
      <c r="F1015" s="15">
        <f t="shared" ref="F1015:F1016" si="585">ROUND(E1015*(1+$H$9),2)</f>
        <v>73.69</v>
      </c>
      <c r="G1015" s="15">
        <f t="shared" ref="G1015:G1016" si="586">ROUND(F1015*D1015,2)</f>
        <v>5674.13</v>
      </c>
      <c r="H1015" s="105">
        <v>58.22</v>
      </c>
      <c r="I1015" s="78">
        <f t="shared" si="565"/>
        <v>0</v>
      </c>
    </row>
    <row r="1016" spans="1:9" ht="30" x14ac:dyDescent="0.25">
      <c r="A1016" s="13" t="s">
        <v>971</v>
      </c>
      <c r="B1016" s="13" t="s">
        <v>972</v>
      </c>
      <c r="C1016" s="14" t="s">
        <v>16</v>
      </c>
      <c r="D1016" s="15">
        <v>1</v>
      </c>
      <c r="E1016" s="15">
        <f t="shared" si="570"/>
        <v>17.399999999999999</v>
      </c>
      <c r="F1016" s="15">
        <f t="shared" si="585"/>
        <v>22.02</v>
      </c>
      <c r="G1016" s="15">
        <f t="shared" si="586"/>
        <v>22.02</v>
      </c>
      <c r="H1016" s="105">
        <v>17.399999999999999</v>
      </c>
      <c r="I1016" s="78">
        <f t="shared" si="565"/>
        <v>0</v>
      </c>
    </row>
    <row r="1017" spans="1:9" s="20" customFormat="1" x14ac:dyDescent="0.25">
      <c r="A1017" s="21" t="s">
        <v>973</v>
      </c>
      <c r="B1017" s="444" t="s">
        <v>4758</v>
      </c>
      <c r="C1017" s="444"/>
      <c r="D1017" s="444"/>
      <c r="E1017" s="444"/>
      <c r="F1017" s="444"/>
      <c r="G1017" s="22"/>
      <c r="H1017" s="104"/>
      <c r="I1017" s="78">
        <f t="shared" si="565"/>
        <v>0</v>
      </c>
    </row>
    <row r="1018" spans="1:9" s="20" customFormat="1" x14ac:dyDescent="0.25">
      <c r="A1018" s="13" t="s">
        <v>974</v>
      </c>
      <c r="B1018" s="23" t="s">
        <v>2692</v>
      </c>
      <c r="C1018" s="14" t="s">
        <v>69</v>
      </c>
      <c r="D1018" s="15">
        <v>800</v>
      </c>
      <c r="E1018" s="15">
        <f t="shared" si="570"/>
        <v>9.4</v>
      </c>
      <c r="F1018" s="15">
        <f t="shared" ref="F1018" si="587">ROUND(E1018*(1+$H$9),2)</f>
        <v>11.9</v>
      </c>
      <c r="G1018" s="15">
        <f t="shared" ref="G1018" si="588">ROUND(F1018*D1018,2)</f>
        <v>9520</v>
      </c>
      <c r="H1018" s="104">
        <v>9.4</v>
      </c>
      <c r="I1018" s="78">
        <f t="shared" si="565"/>
        <v>0</v>
      </c>
    </row>
    <row r="1019" spans="1:9" s="20" customFormat="1" ht="30" x14ac:dyDescent="0.25">
      <c r="A1019" s="13" t="s">
        <v>975</v>
      </c>
      <c r="B1019" s="23" t="s">
        <v>2397</v>
      </c>
      <c r="C1019" s="14" t="s">
        <v>69</v>
      </c>
      <c r="D1019" s="15">
        <v>372</v>
      </c>
      <c r="E1019" s="15">
        <f t="shared" si="570"/>
        <v>10.54</v>
      </c>
      <c r="F1019" s="15">
        <f t="shared" ref="F1019" si="589">ROUND(E1019*(1+$H$9),2)</f>
        <v>13.34</v>
      </c>
      <c r="G1019" s="15">
        <f t="shared" ref="G1019" si="590">ROUND(F1019*D1019,2)</f>
        <v>4962.4799999999996</v>
      </c>
      <c r="H1019" s="104">
        <v>10.54</v>
      </c>
      <c r="I1019" s="78">
        <f t="shared" si="565"/>
        <v>0</v>
      </c>
    </row>
    <row r="1020" spans="1:9" x14ac:dyDescent="0.25">
      <c r="A1020" s="21" t="s">
        <v>976</v>
      </c>
      <c r="B1020" s="444" t="s">
        <v>4759</v>
      </c>
      <c r="C1020" s="444"/>
      <c r="D1020" s="444"/>
      <c r="E1020" s="444"/>
      <c r="F1020" s="444"/>
      <c r="G1020" s="22"/>
      <c r="I1020" s="78"/>
    </row>
    <row r="1021" spans="1:9" ht="60" x14ac:dyDescent="0.25">
      <c r="A1021" s="13" t="s">
        <v>977</v>
      </c>
      <c r="B1021" s="13" t="s">
        <v>1504</v>
      </c>
      <c r="C1021" s="14" t="s">
        <v>16</v>
      </c>
      <c r="D1021" s="15">
        <v>6</v>
      </c>
      <c r="E1021" s="15">
        <f t="shared" si="570"/>
        <v>29.51</v>
      </c>
      <c r="F1021" s="15">
        <f t="shared" ref="F1021:F1024" si="591">ROUND(E1021*(1+$H$9),2)</f>
        <v>37.35</v>
      </c>
      <c r="G1021" s="15">
        <f t="shared" ref="G1021:G1024" si="592">ROUND(F1021*D1021,2)</f>
        <v>224.1</v>
      </c>
      <c r="H1021" s="103" t="s">
        <v>3124</v>
      </c>
      <c r="I1021" s="78">
        <f t="shared" si="565"/>
        <v>0</v>
      </c>
    </row>
    <row r="1022" spans="1:9" ht="60" x14ac:dyDescent="0.25">
      <c r="A1022" s="13" t="s">
        <v>978</v>
      </c>
      <c r="B1022" s="13" t="s">
        <v>1501</v>
      </c>
      <c r="C1022" s="14" t="s">
        <v>16</v>
      </c>
      <c r="D1022" s="15">
        <v>5</v>
      </c>
      <c r="E1022" s="15">
        <f t="shared" si="570"/>
        <v>25.56</v>
      </c>
      <c r="F1022" s="15">
        <f t="shared" si="591"/>
        <v>32.35</v>
      </c>
      <c r="G1022" s="15">
        <f t="shared" si="592"/>
        <v>161.75</v>
      </c>
      <c r="H1022" s="103" t="s">
        <v>3540</v>
      </c>
      <c r="I1022" s="78">
        <f t="shared" si="565"/>
        <v>0</v>
      </c>
    </row>
    <row r="1023" spans="1:9" ht="60" x14ac:dyDescent="0.25">
      <c r="A1023" s="13" t="s">
        <v>979</v>
      </c>
      <c r="B1023" s="13" t="s">
        <v>1502</v>
      </c>
      <c r="C1023" s="14" t="s">
        <v>16</v>
      </c>
      <c r="D1023" s="15">
        <v>15</v>
      </c>
      <c r="E1023" s="15">
        <f t="shared" si="570"/>
        <v>26.52</v>
      </c>
      <c r="F1023" s="15">
        <f t="shared" si="591"/>
        <v>33.57</v>
      </c>
      <c r="G1023" s="15">
        <f t="shared" si="592"/>
        <v>503.55</v>
      </c>
      <c r="H1023" s="103" t="s">
        <v>3165</v>
      </c>
      <c r="I1023" s="78">
        <f t="shared" si="565"/>
        <v>0</v>
      </c>
    </row>
    <row r="1024" spans="1:9" ht="60" x14ac:dyDescent="0.25">
      <c r="A1024" s="13" t="s">
        <v>980</v>
      </c>
      <c r="B1024" s="13" t="s">
        <v>1505</v>
      </c>
      <c r="C1024" s="14" t="s">
        <v>16</v>
      </c>
      <c r="D1024" s="15">
        <v>7</v>
      </c>
      <c r="E1024" s="15">
        <f t="shared" si="570"/>
        <v>23.96</v>
      </c>
      <c r="F1024" s="15">
        <f t="shared" si="591"/>
        <v>30.33</v>
      </c>
      <c r="G1024" s="15">
        <f t="shared" si="592"/>
        <v>212.31</v>
      </c>
      <c r="H1024" s="103" t="s">
        <v>3168</v>
      </c>
      <c r="I1024" s="78">
        <f t="shared" si="565"/>
        <v>0</v>
      </c>
    </row>
    <row r="1025" spans="1:9" s="20" customFormat="1" ht="30" x14ac:dyDescent="0.25">
      <c r="A1025" s="13" t="s">
        <v>981</v>
      </c>
      <c r="B1025" s="13" t="s">
        <v>553</v>
      </c>
      <c r="C1025" s="14" t="s">
        <v>16</v>
      </c>
      <c r="D1025" s="15">
        <v>21</v>
      </c>
      <c r="E1025" s="15">
        <f t="shared" si="570"/>
        <v>61.39</v>
      </c>
      <c r="F1025" s="15">
        <f t="shared" ref="F1025" si="593">ROUND(E1025*(1+$H$9),2)</f>
        <v>77.709999999999994</v>
      </c>
      <c r="G1025" s="15">
        <f t="shared" ref="G1025" si="594">ROUND(F1025*D1025,2)</f>
        <v>1631.91</v>
      </c>
      <c r="H1025" s="106">
        <v>61.39</v>
      </c>
      <c r="I1025" s="78">
        <f t="shared" si="565"/>
        <v>0</v>
      </c>
    </row>
    <row r="1026" spans="1:9" s="20" customFormat="1" ht="30" x14ac:dyDescent="0.25">
      <c r="A1026" s="13" t="s">
        <v>2786</v>
      </c>
      <c r="B1026" s="13" t="s">
        <v>2461</v>
      </c>
      <c r="C1026" s="14" t="s">
        <v>16</v>
      </c>
      <c r="D1026" s="15">
        <v>6</v>
      </c>
      <c r="E1026" s="15">
        <f t="shared" si="570"/>
        <v>45.49</v>
      </c>
      <c r="F1026" s="15">
        <f t="shared" ref="F1026" si="595">ROUND(E1026*(1+$H$9),2)</f>
        <v>57.58</v>
      </c>
      <c r="G1026" s="15">
        <f t="shared" ref="G1026" si="596">ROUND(F1026*D1026,2)</f>
        <v>345.48</v>
      </c>
      <c r="H1026" s="106">
        <v>45.49</v>
      </c>
      <c r="I1026" s="78">
        <f t="shared" si="565"/>
        <v>0</v>
      </c>
    </row>
    <row r="1027" spans="1:9" x14ac:dyDescent="0.25">
      <c r="A1027" s="21" t="s">
        <v>982</v>
      </c>
      <c r="B1027" s="444" t="s">
        <v>4801</v>
      </c>
      <c r="C1027" s="444"/>
      <c r="D1027" s="444"/>
      <c r="E1027" s="444"/>
      <c r="F1027" s="444"/>
      <c r="G1027" s="22"/>
      <c r="I1027" s="78"/>
    </row>
    <row r="1028" spans="1:9" x14ac:dyDescent="0.25">
      <c r="A1028" s="13" t="s">
        <v>983</v>
      </c>
      <c r="B1028" s="13" t="s">
        <v>984</v>
      </c>
      <c r="C1028" s="14" t="s">
        <v>16</v>
      </c>
      <c r="D1028" s="15">
        <v>25</v>
      </c>
      <c r="E1028" s="15">
        <f t="shared" si="570"/>
        <v>162.44999999999999</v>
      </c>
      <c r="F1028" s="15">
        <f t="shared" ref="F1028" si="597">ROUND(E1028*(1+$H$9),2)</f>
        <v>205.63</v>
      </c>
      <c r="G1028" s="15">
        <f t="shared" ref="G1028" si="598">ROUND(F1028*D1028,2)</f>
        <v>5140.75</v>
      </c>
      <c r="H1028" s="105">
        <v>162.44999999999999</v>
      </c>
      <c r="I1028" s="78">
        <f t="shared" si="565"/>
        <v>0</v>
      </c>
    </row>
    <row r="1029" spans="1:9" s="20" customFormat="1" x14ac:dyDescent="0.25">
      <c r="A1029" s="13" t="s">
        <v>985</v>
      </c>
      <c r="B1029" s="13" t="s">
        <v>986</v>
      </c>
      <c r="C1029" s="14" t="s">
        <v>16</v>
      </c>
      <c r="D1029" s="15">
        <v>17</v>
      </c>
      <c r="E1029" s="15">
        <f t="shared" si="570"/>
        <v>501.1</v>
      </c>
      <c r="F1029" s="15">
        <f t="shared" ref="F1029:F1030" si="599">ROUND(E1029*(1+$H$9),2)</f>
        <v>634.29</v>
      </c>
      <c r="G1029" s="15">
        <f t="shared" ref="G1029:G1030" si="600">ROUND(F1029*D1029,2)</f>
        <v>10782.93</v>
      </c>
      <c r="H1029" s="106">
        <v>501.1</v>
      </c>
      <c r="I1029" s="78">
        <f t="shared" si="565"/>
        <v>0</v>
      </c>
    </row>
    <row r="1030" spans="1:9" s="20" customFormat="1" ht="30" x14ac:dyDescent="0.25">
      <c r="A1030" s="13" t="s">
        <v>987</v>
      </c>
      <c r="B1030" s="13" t="s">
        <v>988</v>
      </c>
      <c r="C1030" s="14" t="s">
        <v>16</v>
      </c>
      <c r="D1030" s="15">
        <v>4</v>
      </c>
      <c r="E1030" s="15">
        <f t="shared" si="570"/>
        <v>501.1</v>
      </c>
      <c r="F1030" s="15">
        <f t="shared" si="599"/>
        <v>634.29</v>
      </c>
      <c r="G1030" s="15">
        <f t="shared" si="600"/>
        <v>2537.16</v>
      </c>
      <c r="H1030" s="106">
        <v>501.1</v>
      </c>
      <c r="I1030" s="78">
        <f t="shared" si="565"/>
        <v>0</v>
      </c>
    </row>
    <row r="1031" spans="1:9" x14ac:dyDescent="0.25">
      <c r="A1031" s="13" t="s">
        <v>989</v>
      </c>
      <c r="B1031" s="13" t="s">
        <v>990</v>
      </c>
      <c r="C1031" s="14" t="s">
        <v>1079</v>
      </c>
      <c r="D1031" s="15">
        <v>2</v>
      </c>
      <c r="E1031" s="15">
        <f t="shared" si="570"/>
        <v>722.64</v>
      </c>
      <c r="F1031" s="15">
        <f t="shared" ref="F1031" si="601">ROUND(E1031*(1+$H$9),2)</f>
        <v>914.72</v>
      </c>
      <c r="G1031" s="15">
        <f t="shared" ref="G1031" si="602">ROUND(F1031*D1031,2)</f>
        <v>1829.44</v>
      </c>
      <c r="H1031" s="105">
        <v>722.64</v>
      </c>
      <c r="I1031" s="78">
        <f t="shared" si="565"/>
        <v>0</v>
      </c>
    </row>
    <row r="1032" spans="1:9" ht="30" x14ac:dyDescent="0.25">
      <c r="A1032" s="13" t="s">
        <v>991</v>
      </c>
      <c r="B1032" s="13" t="s">
        <v>992</v>
      </c>
      <c r="C1032" s="14" t="s">
        <v>16</v>
      </c>
      <c r="D1032" s="15">
        <v>12</v>
      </c>
      <c r="E1032" s="15">
        <f t="shared" si="570"/>
        <v>1361.16</v>
      </c>
      <c r="F1032" s="15">
        <f t="shared" ref="F1032" si="603">ROUND(E1032*(1+$H$9),2)</f>
        <v>1722.96</v>
      </c>
      <c r="G1032" s="15">
        <f t="shared" ref="G1032" si="604">ROUND(F1032*D1032,2)</f>
        <v>20675.52</v>
      </c>
      <c r="H1032" s="103">
        <v>1361.16</v>
      </c>
      <c r="I1032" s="78">
        <f t="shared" si="565"/>
        <v>0</v>
      </c>
    </row>
    <row r="1033" spans="1:9" x14ac:dyDescent="0.25">
      <c r="A1033" s="13" t="s">
        <v>993</v>
      </c>
      <c r="B1033" s="13" t="s">
        <v>994</v>
      </c>
      <c r="C1033" s="14" t="s">
        <v>16</v>
      </c>
      <c r="D1033" s="15">
        <v>13</v>
      </c>
      <c r="E1033" s="15">
        <f t="shared" si="570"/>
        <v>149</v>
      </c>
      <c r="F1033" s="15">
        <f t="shared" ref="F1033" si="605">ROUND(E1033*(1+$H$9),2)</f>
        <v>188.6</v>
      </c>
      <c r="G1033" s="15">
        <f t="shared" ref="G1033" si="606">ROUND(F1033*D1033,2)</f>
        <v>2451.8000000000002</v>
      </c>
      <c r="H1033" s="103">
        <v>149</v>
      </c>
      <c r="I1033" s="78">
        <f t="shared" si="565"/>
        <v>0</v>
      </c>
    </row>
    <row r="1034" spans="1:9" x14ac:dyDescent="0.25">
      <c r="A1034" s="13" t="s">
        <v>995</v>
      </c>
      <c r="B1034" s="25" t="s">
        <v>2450</v>
      </c>
      <c r="C1034" s="14" t="s">
        <v>16</v>
      </c>
      <c r="D1034" s="15">
        <v>25</v>
      </c>
      <c r="E1034" s="15">
        <f t="shared" si="570"/>
        <v>15</v>
      </c>
      <c r="F1034" s="15">
        <f t="shared" ref="F1034" si="607">ROUND(E1034*(1+$H$9),2)</f>
        <v>18.989999999999998</v>
      </c>
      <c r="G1034" s="15">
        <f t="shared" ref="G1034" si="608">ROUND(F1034*D1034,2)</f>
        <v>474.75</v>
      </c>
      <c r="H1034" s="103">
        <v>15</v>
      </c>
      <c r="I1034" s="78">
        <f t="shared" si="565"/>
        <v>0</v>
      </c>
    </row>
    <row r="1035" spans="1:9" s="20" customFormat="1" ht="30" x14ac:dyDescent="0.25">
      <c r="A1035" s="13" t="s">
        <v>996</v>
      </c>
      <c r="B1035" s="26" t="str">
        <f>COMPOSIÇÕES!A1329</f>
        <v>MESA DE SOM / MIXER 8 CANAIS C/ USB OMX 52 - ONEAL OU SIMILAR</v>
      </c>
      <c r="C1035" s="14" t="s">
        <v>16</v>
      </c>
      <c r="D1035" s="15">
        <v>2</v>
      </c>
      <c r="E1035" s="15">
        <f t="shared" si="570"/>
        <v>888.95</v>
      </c>
      <c r="F1035" s="15">
        <f t="shared" ref="F1035" si="609">ROUND(E1035*(1+$H$9),2)</f>
        <v>1125.23</v>
      </c>
      <c r="G1035" s="15">
        <f t="shared" ref="G1035" si="610">ROUND(F1035*D1035,2)</f>
        <v>2250.46</v>
      </c>
      <c r="H1035" s="104">
        <v>888.95</v>
      </c>
      <c r="I1035" s="78">
        <f t="shared" si="565"/>
        <v>0</v>
      </c>
    </row>
    <row r="1036" spans="1:9" s="20" customFormat="1" ht="30" x14ac:dyDescent="0.25">
      <c r="A1036" s="13" t="s">
        <v>997</v>
      </c>
      <c r="B1036" s="13" t="s">
        <v>2393</v>
      </c>
      <c r="C1036" s="14" t="s">
        <v>16</v>
      </c>
      <c r="D1036" s="15">
        <v>1</v>
      </c>
      <c r="E1036" s="15">
        <f t="shared" si="570"/>
        <v>451.32</v>
      </c>
      <c r="F1036" s="15">
        <f t="shared" ref="F1036" si="611">ROUND(E1036*(1+$H$9),2)</f>
        <v>571.28</v>
      </c>
      <c r="G1036" s="15">
        <f t="shared" ref="G1036" si="612">ROUND(F1036*D1036,2)</f>
        <v>571.28</v>
      </c>
      <c r="H1036" s="104">
        <v>451.32</v>
      </c>
      <c r="I1036" s="78">
        <f t="shared" si="565"/>
        <v>0</v>
      </c>
    </row>
    <row r="1037" spans="1:9" ht="30" x14ac:dyDescent="0.25">
      <c r="A1037" s="13" t="s">
        <v>998</v>
      </c>
      <c r="B1037" s="13" t="s">
        <v>999</v>
      </c>
      <c r="C1037" s="14" t="s">
        <v>16</v>
      </c>
      <c r="D1037" s="15">
        <v>1</v>
      </c>
      <c r="E1037" s="15">
        <f t="shared" si="570"/>
        <v>2719.34</v>
      </c>
      <c r="F1037" s="15">
        <f t="shared" ref="F1037" si="613">ROUND(E1037*(1+$H$9),2)</f>
        <v>3442.14</v>
      </c>
      <c r="G1037" s="15">
        <f t="shared" ref="G1037" si="614">ROUND(F1037*D1037,2)</f>
        <v>3442.14</v>
      </c>
      <c r="H1037" s="105">
        <v>2719.34</v>
      </c>
      <c r="I1037" s="78">
        <f t="shared" si="565"/>
        <v>0</v>
      </c>
    </row>
    <row r="1038" spans="1:9" ht="30" x14ac:dyDescent="0.25">
      <c r="A1038" s="13" t="s">
        <v>1000</v>
      </c>
      <c r="B1038" s="13" t="s">
        <v>4672</v>
      </c>
      <c r="C1038" s="14" t="s">
        <v>16</v>
      </c>
      <c r="D1038" s="15">
        <v>1</v>
      </c>
      <c r="E1038" s="15">
        <f t="shared" si="570"/>
        <v>34187.35</v>
      </c>
      <c r="F1038" s="15">
        <f t="shared" ref="F1038" si="615">ROUND(E1038*(1+$H$9),2)</f>
        <v>43274.35</v>
      </c>
      <c r="G1038" s="15">
        <f t="shared" ref="G1038" si="616">ROUND(F1038*D1038,2)</f>
        <v>43274.35</v>
      </c>
      <c r="H1038" s="105">
        <v>34187.35</v>
      </c>
      <c r="I1038" s="78">
        <f t="shared" si="565"/>
        <v>0</v>
      </c>
    </row>
    <row r="1039" spans="1:9" ht="30" x14ac:dyDescent="0.25">
      <c r="A1039" s="13" t="s">
        <v>1002</v>
      </c>
      <c r="B1039" s="13" t="s">
        <v>2946</v>
      </c>
      <c r="C1039" s="14" t="s">
        <v>16</v>
      </c>
      <c r="D1039" s="15">
        <v>1</v>
      </c>
      <c r="E1039" s="15">
        <f t="shared" si="570"/>
        <v>3101.98</v>
      </c>
      <c r="F1039" s="15">
        <f t="shared" ref="F1039" si="617">ROUND(E1039*(1+$H$9),2)</f>
        <v>3926.49</v>
      </c>
      <c r="G1039" s="15">
        <f t="shared" ref="G1039" si="618">ROUND(F1039*D1039,2)</f>
        <v>3926.49</v>
      </c>
      <c r="H1039" s="103">
        <v>3101.98</v>
      </c>
      <c r="I1039" s="78">
        <f t="shared" si="565"/>
        <v>0</v>
      </c>
    </row>
    <row r="1040" spans="1:9" ht="30" x14ac:dyDescent="0.25">
      <c r="A1040" s="13" t="s">
        <v>1003</v>
      </c>
      <c r="B1040" s="23" t="s">
        <v>1004</v>
      </c>
      <c r="C1040" s="14" t="s">
        <v>16</v>
      </c>
      <c r="D1040" s="15">
        <v>1</v>
      </c>
      <c r="E1040" s="15">
        <f t="shared" si="570"/>
        <v>474.7</v>
      </c>
      <c r="F1040" s="15">
        <f t="shared" ref="F1040" si="619">ROUND(E1040*(1+$H$9),2)</f>
        <v>600.88</v>
      </c>
      <c r="G1040" s="15">
        <f t="shared" ref="G1040" si="620">ROUND(F1040*D1040,2)</f>
        <v>600.88</v>
      </c>
      <c r="H1040" s="103">
        <v>474.7</v>
      </c>
      <c r="I1040" s="78">
        <f t="shared" si="565"/>
        <v>0</v>
      </c>
    </row>
    <row r="1041" spans="1:9" ht="30" x14ac:dyDescent="0.25">
      <c r="A1041" s="13" t="s">
        <v>1005</v>
      </c>
      <c r="B1041" s="13" t="s">
        <v>1286</v>
      </c>
      <c r="C1041" s="14" t="s">
        <v>16</v>
      </c>
      <c r="D1041" s="15">
        <v>1</v>
      </c>
      <c r="E1041" s="15">
        <f t="shared" si="570"/>
        <v>21.15</v>
      </c>
      <c r="F1041" s="15">
        <f t="shared" ref="F1041" si="621">ROUND(E1041*(1+$H$9),2)</f>
        <v>26.77</v>
      </c>
      <c r="G1041" s="15">
        <f t="shared" ref="G1041" si="622">ROUND(F1041*D1041,2)</f>
        <v>26.77</v>
      </c>
      <c r="H1041" s="103">
        <v>21.15</v>
      </c>
      <c r="I1041" s="78">
        <f t="shared" si="565"/>
        <v>0</v>
      </c>
    </row>
    <row r="1042" spans="1:9" s="20" customFormat="1" x14ac:dyDescent="0.25">
      <c r="A1042" s="21" t="s">
        <v>1006</v>
      </c>
      <c r="B1042" s="444" t="s">
        <v>4772</v>
      </c>
      <c r="C1042" s="444"/>
      <c r="D1042" s="444"/>
      <c r="E1042" s="444"/>
      <c r="F1042" s="444"/>
      <c r="G1042" s="22"/>
      <c r="H1042" s="104"/>
      <c r="I1042" s="78"/>
    </row>
    <row r="1043" spans="1:9" s="20" customFormat="1" ht="45" x14ac:dyDescent="0.25">
      <c r="A1043" s="13" t="s">
        <v>1007</v>
      </c>
      <c r="B1043" s="13" t="s">
        <v>406</v>
      </c>
      <c r="C1043" s="14" t="s">
        <v>69</v>
      </c>
      <c r="D1043" s="15">
        <v>16</v>
      </c>
      <c r="E1043" s="15">
        <f t="shared" si="570"/>
        <v>27.82</v>
      </c>
      <c r="F1043" s="15">
        <f t="shared" ref="F1043" si="623">ROUND(E1043*(1+$H$9),2)</f>
        <v>35.21</v>
      </c>
      <c r="G1043" s="15">
        <f t="shared" ref="G1043" si="624">ROUND(F1043*D1043,2)</f>
        <v>563.36</v>
      </c>
      <c r="H1043" s="106">
        <v>27.82</v>
      </c>
      <c r="I1043" s="78">
        <f t="shared" ref="I1043:I1106" si="625">E1043-H1043</f>
        <v>0</v>
      </c>
    </row>
    <row r="1044" spans="1:9" s="20" customFormat="1" ht="30" x14ac:dyDescent="0.25">
      <c r="A1044" s="13" t="s">
        <v>1008</v>
      </c>
      <c r="B1044" s="13" t="s">
        <v>575</v>
      </c>
      <c r="C1044" s="14" t="s">
        <v>16</v>
      </c>
      <c r="D1044" s="15">
        <v>52</v>
      </c>
      <c r="E1044" s="15">
        <f t="shared" si="570"/>
        <v>12.97</v>
      </c>
      <c r="F1044" s="15">
        <f t="shared" ref="F1044" si="626">ROUND(E1044*(1+$H$9),2)</f>
        <v>16.420000000000002</v>
      </c>
      <c r="G1044" s="15">
        <f t="shared" ref="G1044" si="627">ROUND(F1044*D1044,2)</f>
        <v>853.84</v>
      </c>
      <c r="H1044" s="106">
        <v>12.97</v>
      </c>
      <c r="I1044" s="78">
        <f t="shared" si="625"/>
        <v>0</v>
      </c>
    </row>
    <row r="1045" spans="1:9" ht="28.5" customHeight="1" x14ac:dyDescent="0.25">
      <c r="A1045" s="13"/>
      <c r="B1045" s="13"/>
      <c r="C1045" s="14"/>
      <c r="D1045" s="15"/>
      <c r="E1045" s="15"/>
      <c r="F1045" s="15"/>
      <c r="G1045" s="15"/>
      <c r="I1045" s="78"/>
    </row>
    <row r="1046" spans="1:9" x14ac:dyDescent="0.25">
      <c r="A1046" s="21" t="s">
        <v>1009</v>
      </c>
      <c r="B1046" s="444" t="s">
        <v>4802</v>
      </c>
      <c r="C1046" s="444"/>
      <c r="D1046" s="444"/>
      <c r="E1046" s="444"/>
      <c r="F1046" s="444"/>
      <c r="G1046" s="22">
        <f>SUM(G1048:G1063)</f>
        <v>109833.10000000002</v>
      </c>
      <c r="I1046" s="78"/>
    </row>
    <row r="1047" spans="1:9" s="20" customFormat="1" x14ac:dyDescent="0.25">
      <c r="A1047" s="21" t="s">
        <v>1010</v>
      </c>
      <c r="B1047" s="444" t="s">
        <v>4803</v>
      </c>
      <c r="C1047" s="444"/>
      <c r="D1047" s="444"/>
      <c r="E1047" s="444"/>
      <c r="F1047" s="444"/>
      <c r="G1047" s="22"/>
      <c r="H1047" s="104"/>
      <c r="I1047" s="78"/>
    </row>
    <row r="1048" spans="1:9" s="20" customFormat="1" ht="50.25" customHeight="1" x14ac:dyDescent="0.25">
      <c r="A1048" s="13" t="s">
        <v>1011</v>
      </c>
      <c r="B1048" s="23" t="s">
        <v>2638</v>
      </c>
      <c r="C1048" s="14" t="s">
        <v>69</v>
      </c>
      <c r="D1048" s="15">
        <v>555</v>
      </c>
      <c r="E1048" s="15">
        <f t="shared" ref="E1048:E1063" si="628">H1048-H1048*$H$11</f>
        <v>65.260000000000005</v>
      </c>
      <c r="F1048" s="15">
        <f t="shared" ref="F1048:F1053" si="629">ROUND(E1048*(1+$H$9),2)</f>
        <v>82.61</v>
      </c>
      <c r="G1048" s="15">
        <f t="shared" ref="G1048:G1053" si="630">ROUND(F1048*D1048,2)</f>
        <v>45848.55</v>
      </c>
      <c r="H1048" s="104" t="s">
        <v>3631</v>
      </c>
      <c r="I1048" s="78">
        <f t="shared" si="625"/>
        <v>0</v>
      </c>
    </row>
    <row r="1049" spans="1:9" s="20" customFormat="1" ht="30" x14ac:dyDescent="0.25">
      <c r="A1049" s="13" t="s">
        <v>1012</v>
      </c>
      <c r="B1049" s="23" t="s">
        <v>1018</v>
      </c>
      <c r="C1049" s="14" t="s">
        <v>16</v>
      </c>
      <c r="D1049" s="15">
        <v>404</v>
      </c>
      <c r="E1049" s="15">
        <f t="shared" si="628"/>
        <v>25.53</v>
      </c>
      <c r="F1049" s="15">
        <f t="shared" si="629"/>
        <v>32.32</v>
      </c>
      <c r="G1049" s="15">
        <f t="shared" si="630"/>
        <v>13057.28</v>
      </c>
      <c r="H1049" s="104">
        <v>25.53</v>
      </c>
      <c r="I1049" s="78">
        <f t="shared" si="625"/>
        <v>0</v>
      </c>
    </row>
    <row r="1050" spans="1:9" s="20" customFormat="1" ht="30" x14ac:dyDescent="0.25">
      <c r="A1050" s="13" t="s">
        <v>1013</v>
      </c>
      <c r="B1050" s="23" t="s">
        <v>1015</v>
      </c>
      <c r="C1050" s="14" t="s">
        <v>16</v>
      </c>
      <c r="D1050" s="15">
        <v>32</v>
      </c>
      <c r="E1050" s="15">
        <f t="shared" si="628"/>
        <v>25.05</v>
      </c>
      <c r="F1050" s="15">
        <f t="shared" si="629"/>
        <v>31.71</v>
      </c>
      <c r="G1050" s="15">
        <f t="shared" si="630"/>
        <v>1014.72</v>
      </c>
      <c r="H1050" s="104">
        <v>25.05</v>
      </c>
      <c r="I1050" s="78">
        <f t="shared" si="625"/>
        <v>0</v>
      </c>
    </row>
    <row r="1051" spans="1:9" s="20" customFormat="1" ht="30" x14ac:dyDescent="0.25">
      <c r="A1051" s="13" t="s">
        <v>1014</v>
      </c>
      <c r="B1051" s="23" t="s">
        <v>3390</v>
      </c>
      <c r="C1051" s="18" t="s">
        <v>16</v>
      </c>
      <c r="D1051" s="15">
        <v>2</v>
      </c>
      <c r="E1051" s="15">
        <f t="shared" si="628"/>
        <v>89.3</v>
      </c>
      <c r="F1051" s="15">
        <f t="shared" si="629"/>
        <v>113.04</v>
      </c>
      <c r="G1051" s="15">
        <f t="shared" si="630"/>
        <v>226.08</v>
      </c>
      <c r="H1051" s="104" t="s">
        <v>3345</v>
      </c>
      <c r="I1051" s="78">
        <f t="shared" si="625"/>
        <v>0</v>
      </c>
    </row>
    <row r="1052" spans="1:9" s="20" customFormat="1" ht="30" x14ac:dyDescent="0.25">
      <c r="A1052" s="13" t="s">
        <v>1016</v>
      </c>
      <c r="B1052" s="23" t="s">
        <v>3391</v>
      </c>
      <c r="C1052" s="18" t="s">
        <v>16</v>
      </c>
      <c r="D1052" s="15">
        <v>2</v>
      </c>
      <c r="E1052" s="15">
        <f t="shared" si="628"/>
        <v>145.82</v>
      </c>
      <c r="F1052" s="15">
        <f t="shared" si="629"/>
        <v>184.58</v>
      </c>
      <c r="G1052" s="15">
        <f t="shared" si="630"/>
        <v>369.16</v>
      </c>
      <c r="H1052" s="104" t="s">
        <v>3633</v>
      </c>
      <c r="I1052" s="78">
        <f t="shared" si="625"/>
        <v>0</v>
      </c>
    </row>
    <row r="1053" spans="1:9" s="20" customFormat="1" ht="30" x14ac:dyDescent="0.25">
      <c r="A1053" s="13" t="s">
        <v>1017</v>
      </c>
      <c r="B1053" s="23" t="s">
        <v>2639</v>
      </c>
      <c r="C1053" s="18" t="s">
        <v>16</v>
      </c>
      <c r="D1053" s="15">
        <v>2</v>
      </c>
      <c r="E1053" s="15">
        <f t="shared" si="628"/>
        <v>122.07</v>
      </c>
      <c r="F1053" s="15">
        <f t="shared" si="629"/>
        <v>154.52000000000001</v>
      </c>
      <c r="G1053" s="15">
        <f t="shared" si="630"/>
        <v>309.04000000000002</v>
      </c>
      <c r="H1053" s="104" t="s">
        <v>3634</v>
      </c>
      <c r="I1053" s="78">
        <f t="shared" si="625"/>
        <v>0</v>
      </c>
    </row>
    <row r="1054" spans="1:9" x14ac:dyDescent="0.25">
      <c r="A1054" s="21" t="s">
        <v>1019</v>
      </c>
      <c r="B1054" s="444" t="s">
        <v>4804</v>
      </c>
      <c r="C1054" s="444"/>
      <c r="D1054" s="444"/>
      <c r="E1054" s="444"/>
      <c r="F1054" s="444"/>
      <c r="G1054" s="22"/>
      <c r="I1054" s="78"/>
    </row>
    <row r="1055" spans="1:9" ht="45" x14ac:dyDescent="0.25">
      <c r="A1055" s="13" t="s">
        <v>1020</v>
      </c>
      <c r="B1055" s="23" t="s">
        <v>2640</v>
      </c>
      <c r="C1055" s="14" t="s">
        <v>16</v>
      </c>
      <c r="D1055" s="15">
        <v>157</v>
      </c>
      <c r="E1055" s="15">
        <f t="shared" si="628"/>
        <v>73.64</v>
      </c>
      <c r="F1055" s="15">
        <f>ROUND(E1055*(1+$H$9),2)</f>
        <v>93.21</v>
      </c>
      <c r="G1055" s="15">
        <f>ROUND(F1055*D1055,2)</f>
        <v>14633.97</v>
      </c>
      <c r="H1055" s="105">
        <v>73.64</v>
      </c>
      <c r="I1055" s="78">
        <f t="shared" si="625"/>
        <v>0</v>
      </c>
    </row>
    <row r="1056" spans="1:9" ht="30" x14ac:dyDescent="0.25">
      <c r="A1056" s="13" t="s">
        <v>1021</v>
      </c>
      <c r="B1056" s="23" t="s">
        <v>2641</v>
      </c>
      <c r="C1056" s="14" t="s">
        <v>16</v>
      </c>
      <c r="D1056" s="15">
        <v>72</v>
      </c>
      <c r="E1056" s="15">
        <f t="shared" si="628"/>
        <v>13.77</v>
      </c>
      <c r="F1056" s="15">
        <f>ROUND(E1056*(1+$H$9),2)</f>
        <v>17.43</v>
      </c>
      <c r="G1056" s="15">
        <f>ROUND(F1056*D1056,2)</f>
        <v>1254.96</v>
      </c>
      <c r="H1056" s="105">
        <v>13.77</v>
      </c>
      <c r="I1056" s="78">
        <f t="shared" si="625"/>
        <v>0</v>
      </c>
    </row>
    <row r="1057" spans="1:9" s="20" customFormat="1" x14ac:dyDescent="0.25">
      <c r="A1057" s="21" t="s">
        <v>1022</v>
      </c>
      <c r="B1057" s="444" t="s">
        <v>4805</v>
      </c>
      <c r="C1057" s="444"/>
      <c r="D1057" s="444"/>
      <c r="E1057" s="444"/>
      <c r="F1057" s="444"/>
      <c r="G1057" s="22"/>
      <c r="H1057" s="104"/>
      <c r="I1057" s="78">
        <f t="shared" si="625"/>
        <v>0</v>
      </c>
    </row>
    <row r="1058" spans="1:9" s="20" customFormat="1" ht="30" x14ac:dyDescent="0.25">
      <c r="A1058" s="13" t="s">
        <v>1023</v>
      </c>
      <c r="B1058" s="23" t="s">
        <v>2642</v>
      </c>
      <c r="C1058" s="14" t="s">
        <v>16</v>
      </c>
      <c r="D1058" s="15">
        <f>42+24</f>
        <v>66</v>
      </c>
      <c r="E1058" s="15">
        <f t="shared" si="628"/>
        <v>83.46</v>
      </c>
      <c r="F1058" s="15">
        <f t="shared" ref="F1058:F1063" si="631">ROUND(E1058*(1+$H$9),2)</f>
        <v>105.64</v>
      </c>
      <c r="G1058" s="15">
        <f t="shared" ref="G1058:G1063" si="632">ROUND(F1058*D1058,2)</f>
        <v>6972.24</v>
      </c>
      <c r="H1058" s="104" t="s">
        <v>3632</v>
      </c>
      <c r="I1058" s="78">
        <f t="shared" si="625"/>
        <v>0</v>
      </c>
    </row>
    <row r="1059" spans="1:9" s="20" customFormat="1" ht="45" x14ac:dyDescent="0.25">
      <c r="A1059" s="13" t="s">
        <v>1024</v>
      </c>
      <c r="B1059" s="23" t="s">
        <v>2643</v>
      </c>
      <c r="C1059" s="14" t="s">
        <v>16</v>
      </c>
      <c r="D1059" s="15">
        <v>66</v>
      </c>
      <c r="E1059" s="15">
        <f t="shared" si="628"/>
        <v>42.38</v>
      </c>
      <c r="F1059" s="15">
        <f t="shared" si="631"/>
        <v>53.64</v>
      </c>
      <c r="G1059" s="15">
        <f t="shared" si="632"/>
        <v>3540.24</v>
      </c>
      <c r="H1059" s="104" t="s">
        <v>3273</v>
      </c>
      <c r="I1059" s="78">
        <f t="shared" si="625"/>
        <v>0</v>
      </c>
    </row>
    <row r="1060" spans="1:9" s="20" customFormat="1" ht="75" x14ac:dyDescent="0.25">
      <c r="A1060" s="13" t="s">
        <v>1025</v>
      </c>
      <c r="B1060" s="92" t="s">
        <v>4698</v>
      </c>
      <c r="C1060" s="14" t="s">
        <v>69</v>
      </c>
      <c r="D1060" s="15">
        <v>238</v>
      </c>
      <c r="E1060" s="15">
        <f t="shared" si="628"/>
        <v>68.900000000000006</v>
      </c>
      <c r="F1060" s="15">
        <f t="shared" si="631"/>
        <v>87.21</v>
      </c>
      <c r="G1060" s="15">
        <f t="shared" si="632"/>
        <v>20755.98</v>
      </c>
      <c r="H1060" s="104" t="s">
        <v>2846</v>
      </c>
      <c r="I1060" s="78">
        <f t="shared" si="625"/>
        <v>0</v>
      </c>
    </row>
    <row r="1061" spans="1:9" s="20" customFormat="1" ht="30" x14ac:dyDescent="0.25">
      <c r="A1061" s="13" t="s">
        <v>1026</v>
      </c>
      <c r="B1061" s="23" t="s">
        <v>1018</v>
      </c>
      <c r="C1061" s="14" t="s">
        <v>16</v>
      </c>
      <c r="D1061" s="15">
        <v>24</v>
      </c>
      <c r="E1061" s="15">
        <f t="shared" si="628"/>
        <v>25.53</v>
      </c>
      <c r="F1061" s="15">
        <f t="shared" si="631"/>
        <v>32.32</v>
      </c>
      <c r="G1061" s="15">
        <f t="shared" si="632"/>
        <v>775.68</v>
      </c>
      <c r="H1061" s="104">
        <v>25.53</v>
      </c>
      <c r="I1061" s="78">
        <f t="shared" si="625"/>
        <v>0</v>
      </c>
    </row>
    <row r="1062" spans="1:9" s="20" customFormat="1" ht="120" x14ac:dyDescent="0.25">
      <c r="A1062" s="13" t="s">
        <v>1027</v>
      </c>
      <c r="B1062" s="13" t="s">
        <v>1506</v>
      </c>
      <c r="C1062" s="14" t="s">
        <v>40</v>
      </c>
      <c r="D1062" s="15">
        <v>56</v>
      </c>
      <c r="E1062" s="15">
        <f t="shared" si="628"/>
        <v>5.66</v>
      </c>
      <c r="F1062" s="15">
        <f t="shared" si="631"/>
        <v>7.16</v>
      </c>
      <c r="G1062" s="15">
        <f t="shared" si="632"/>
        <v>400.96</v>
      </c>
      <c r="H1062" s="104" t="s">
        <v>3458</v>
      </c>
      <c r="I1062" s="78">
        <f t="shared" si="625"/>
        <v>0</v>
      </c>
    </row>
    <row r="1063" spans="1:9" s="20" customFormat="1" ht="120" x14ac:dyDescent="0.25">
      <c r="A1063" s="13" t="s">
        <v>1028</v>
      </c>
      <c r="B1063" s="13" t="s">
        <v>1507</v>
      </c>
      <c r="C1063" s="14" t="s">
        <v>40</v>
      </c>
      <c r="D1063" s="15">
        <v>56</v>
      </c>
      <c r="E1063" s="15">
        <f t="shared" si="628"/>
        <v>9.51</v>
      </c>
      <c r="F1063" s="15">
        <f t="shared" si="631"/>
        <v>12.04</v>
      </c>
      <c r="G1063" s="15">
        <f t="shared" si="632"/>
        <v>674.24</v>
      </c>
      <c r="H1063" s="104" t="s">
        <v>1670</v>
      </c>
      <c r="I1063" s="78">
        <f t="shared" si="625"/>
        <v>0</v>
      </c>
    </row>
    <row r="1064" spans="1:9" ht="26.25" customHeight="1" x14ac:dyDescent="0.25">
      <c r="A1064" s="10"/>
      <c r="B1064" s="10"/>
      <c r="C1064" s="11"/>
      <c r="D1064" s="12"/>
      <c r="E1064" s="12"/>
      <c r="F1064" s="12"/>
      <c r="G1064" s="12"/>
      <c r="I1064" s="78"/>
    </row>
    <row r="1065" spans="1:9" x14ac:dyDescent="0.25">
      <c r="A1065" s="21" t="s">
        <v>2637</v>
      </c>
      <c r="B1065" s="444" t="s">
        <v>4806</v>
      </c>
      <c r="C1065" s="444"/>
      <c r="D1065" s="444"/>
      <c r="E1065" s="444"/>
      <c r="F1065" s="444"/>
      <c r="G1065" s="22">
        <f>SUM(G1068:G1117)</f>
        <v>1353726.21</v>
      </c>
      <c r="I1065" s="78"/>
    </row>
    <row r="1066" spans="1:9" x14ac:dyDescent="0.25">
      <c r="A1066" s="21" t="s">
        <v>1029</v>
      </c>
      <c r="B1066" s="444" t="s">
        <v>4807</v>
      </c>
      <c r="C1066" s="444"/>
      <c r="D1066" s="444"/>
      <c r="E1066" s="444"/>
      <c r="F1066" s="444"/>
      <c r="G1066" s="22"/>
      <c r="I1066" s="78"/>
    </row>
    <row r="1067" spans="1:9" x14ac:dyDescent="0.25">
      <c r="A1067" s="21" t="s">
        <v>1030</v>
      </c>
      <c r="B1067" s="444" t="s">
        <v>4808</v>
      </c>
      <c r="C1067" s="444"/>
      <c r="D1067" s="444"/>
      <c r="E1067" s="444"/>
      <c r="F1067" s="444"/>
      <c r="G1067" s="22"/>
      <c r="I1067" s="78"/>
    </row>
    <row r="1068" spans="1:9" ht="30" x14ac:dyDescent="0.25">
      <c r="A1068" s="13" t="s">
        <v>1031</v>
      </c>
      <c r="B1068" s="23" t="s">
        <v>1032</v>
      </c>
      <c r="C1068" s="14" t="s">
        <v>69</v>
      </c>
      <c r="D1068" s="15">
        <v>236</v>
      </c>
      <c r="E1068" s="15">
        <f t="shared" ref="E1068:E1117" si="633">H1068-H1068*$H$11</f>
        <v>21.02</v>
      </c>
      <c r="F1068" s="15">
        <f>ROUND(E1068*(1+$H$9),2)</f>
        <v>26.61</v>
      </c>
      <c r="G1068" s="15">
        <f>ROUND(F1068*D1068,2)</f>
        <v>6279.96</v>
      </c>
      <c r="H1068" s="105">
        <v>21.02</v>
      </c>
      <c r="I1068" s="78">
        <f t="shared" si="625"/>
        <v>0</v>
      </c>
    </row>
    <row r="1069" spans="1:9" ht="30" x14ac:dyDescent="0.25">
      <c r="A1069" s="13" t="s">
        <v>2733</v>
      </c>
      <c r="B1069" s="23" t="s">
        <v>2732</v>
      </c>
      <c r="C1069" s="18" t="s">
        <v>69</v>
      </c>
      <c r="D1069" s="15">
        <v>236</v>
      </c>
      <c r="E1069" s="15">
        <f t="shared" si="633"/>
        <v>32.369999999999997</v>
      </c>
      <c r="F1069" s="15">
        <f>ROUND(E1069*(1+$H$9),2)</f>
        <v>40.97</v>
      </c>
      <c r="G1069" s="15">
        <f>ROUND(F1069*D1069,2)</f>
        <v>9668.92</v>
      </c>
      <c r="H1069" s="105">
        <v>32.369999999999997</v>
      </c>
      <c r="I1069" s="78">
        <f t="shared" si="625"/>
        <v>0</v>
      </c>
    </row>
    <row r="1070" spans="1:9" ht="55.5" customHeight="1" x14ac:dyDescent="0.25">
      <c r="A1070" s="13" t="s">
        <v>2784</v>
      </c>
      <c r="B1070" s="23" t="s">
        <v>2782</v>
      </c>
      <c r="C1070" s="18" t="s">
        <v>16</v>
      </c>
      <c r="D1070" s="15">
        <v>34</v>
      </c>
      <c r="E1070" s="15">
        <f t="shared" si="633"/>
        <v>14.23</v>
      </c>
      <c r="F1070" s="15">
        <f>ROUND(E1070*(1+$H$9),2)</f>
        <v>18.010000000000002</v>
      </c>
      <c r="G1070" s="15">
        <f>ROUND(F1070*D1070,2)</f>
        <v>612.34</v>
      </c>
      <c r="H1070" s="103" t="s">
        <v>3141</v>
      </c>
      <c r="I1070" s="78">
        <f t="shared" si="625"/>
        <v>0</v>
      </c>
    </row>
    <row r="1071" spans="1:9" ht="78.75" customHeight="1" x14ac:dyDescent="0.25">
      <c r="A1071" s="13" t="s">
        <v>2785</v>
      </c>
      <c r="B1071" s="23" t="s">
        <v>2783</v>
      </c>
      <c r="C1071" s="18" t="s">
        <v>16</v>
      </c>
      <c r="D1071" s="15">
        <v>2</v>
      </c>
      <c r="E1071" s="15">
        <f t="shared" si="633"/>
        <v>1049.23</v>
      </c>
      <c r="F1071" s="15">
        <f>ROUND(E1071*(1+$H$9),2)</f>
        <v>1328.12</v>
      </c>
      <c r="G1071" s="15">
        <f>ROUND(F1071*D1071,2)</f>
        <v>2656.24</v>
      </c>
      <c r="H1071" s="103" t="s">
        <v>3618</v>
      </c>
      <c r="I1071" s="78">
        <f t="shared" si="625"/>
        <v>0</v>
      </c>
    </row>
    <row r="1072" spans="1:9" x14ac:dyDescent="0.25">
      <c r="A1072" s="21" t="s">
        <v>1033</v>
      </c>
      <c r="B1072" s="444" t="s">
        <v>4809</v>
      </c>
      <c r="C1072" s="444"/>
      <c r="D1072" s="444"/>
      <c r="E1072" s="444"/>
      <c r="F1072" s="444"/>
      <c r="G1072" s="22"/>
      <c r="I1072" s="78"/>
    </row>
    <row r="1073" spans="1:9" ht="45" x14ac:dyDescent="0.25">
      <c r="A1073" s="13" t="s">
        <v>1034</v>
      </c>
      <c r="B1073" s="13" t="s">
        <v>1035</v>
      </c>
      <c r="C1073" s="14" t="s">
        <v>69</v>
      </c>
      <c r="D1073" s="15">
        <v>50.81</v>
      </c>
      <c r="E1073" s="15">
        <f t="shared" si="633"/>
        <v>347.42</v>
      </c>
      <c r="F1073" s="15">
        <f t="shared" ref="F1073:F1083" si="634">ROUND(E1073*(1+$H$9),2)</f>
        <v>439.76</v>
      </c>
      <c r="G1073" s="15">
        <f t="shared" ref="G1073:G1083" si="635">ROUND(F1073*D1073,2)</f>
        <v>22344.21</v>
      </c>
      <c r="H1073" s="105">
        <v>347.42</v>
      </c>
      <c r="I1073" s="78">
        <f t="shared" si="625"/>
        <v>0</v>
      </c>
    </row>
    <row r="1074" spans="1:9" ht="45" x14ac:dyDescent="0.25">
      <c r="A1074" s="13" t="s">
        <v>1036</v>
      </c>
      <c r="B1074" s="13" t="s">
        <v>1037</v>
      </c>
      <c r="C1074" s="14" t="s">
        <v>69</v>
      </c>
      <c r="D1074" s="15">
        <v>18.36</v>
      </c>
      <c r="E1074" s="15">
        <f t="shared" si="633"/>
        <v>371.32</v>
      </c>
      <c r="F1074" s="15">
        <f t="shared" si="634"/>
        <v>470.02</v>
      </c>
      <c r="G1074" s="15">
        <f t="shared" si="635"/>
        <v>8629.57</v>
      </c>
      <c r="H1074" s="105">
        <v>371.32</v>
      </c>
      <c r="I1074" s="78">
        <f t="shared" si="625"/>
        <v>0</v>
      </c>
    </row>
    <row r="1075" spans="1:9" ht="45" x14ac:dyDescent="0.25">
      <c r="A1075" s="13" t="s">
        <v>1038</v>
      </c>
      <c r="B1075" s="13" t="s">
        <v>1039</v>
      </c>
      <c r="C1075" s="14" t="s">
        <v>69</v>
      </c>
      <c r="D1075" s="15">
        <v>18.579999999999998</v>
      </c>
      <c r="E1075" s="15">
        <f t="shared" si="633"/>
        <v>402.09</v>
      </c>
      <c r="F1075" s="15">
        <f t="shared" si="634"/>
        <v>508.97</v>
      </c>
      <c r="G1075" s="15">
        <f t="shared" si="635"/>
        <v>9456.66</v>
      </c>
      <c r="H1075" s="105">
        <v>402.09</v>
      </c>
      <c r="I1075" s="78">
        <f t="shared" si="625"/>
        <v>0</v>
      </c>
    </row>
    <row r="1076" spans="1:9" ht="30" x14ac:dyDescent="0.25">
      <c r="A1076" s="13" t="s">
        <v>1040</v>
      </c>
      <c r="B1076" s="13" t="s">
        <v>2765</v>
      </c>
      <c r="C1076" s="14" t="s">
        <v>69</v>
      </c>
      <c r="D1076" s="15">
        <v>47.88</v>
      </c>
      <c r="E1076" s="15">
        <f t="shared" si="633"/>
        <v>297.5</v>
      </c>
      <c r="F1076" s="15">
        <f t="shared" si="634"/>
        <v>376.58</v>
      </c>
      <c r="G1076" s="15">
        <f t="shared" si="635"/>
        <v>18030.650000000001</v>
      </c>
      <c r="H1076" s="105">
        <v>297.5</v>
      </c>
      <c r="I1076" s="78">
        <f t="shared" si="625"/>
        <v>0</v>
      </c>
    </row>
    <row r="1077" spans="1:9" s="16" customFormat="1" x14ac:dyDescent="0.25">
      <c r="A1077" s="13" t="s">
        <v>1041</v>
      </c>
      <c r="B1077" s="23" t="s">
        <v>2690</v>
      </c>
      <c r="C1077" s="14" t="s">
        <v>69</v>
      </c>
      <c r="D1077" s="15">
        <v>159</v>
      </c>
      <c r="E1077" s="15">
        <f t="shared" si="633"/>
        <v>123.63</v>
      </c>
      <c r="F1077" s="15">
        <f t="shared" si="634"/>
        <v>156.49</v>
      </c>
      <c r="G1077" s="15">
        <f t="shared" si="635"/>
        <v>24881.91</v>
      </c>
      <c r="H1077" s="102">
        <v>123.63</v>
      </c>
      <c r="I1077" s="78">
        <f t="shared" si="625"/>
        <v>0</v>
      </c>
    </row>
    <row r="1078" spans="1:9" ht="30" x14ac:dyDescent="0.25">
      <c r="A1078" s="13" t="s">
        <v>1042</v>
      </c>
      <c r="B1078" s="13" t="s">
        <v>1301</v>
      </c>
      <c r="C1078" s="14" t="s">
        <v>69</v>
      </c>
      <c r="D1078" s="15">
        <v>25</v>
      </c>
      <c r="E1078" s="15">
        <f t="shared" si="633"/>
        <v>105.49</v>
      </c>
      <c r="F1078" s="15">
        <f t="shared" si="634"/>
        <v>133.53</v>
      </c>
      <c r="G1078" s="15">
        <f t="shared" si="635"/>
        <v>3338.25</v>
      </c>
      <c r="H1078" s="105">
        <v>105.49</v>
      </c>
      <c r="I1078" s="78">
        <f t="shared" si="625"/>
        <v>0</v>
      </c>
    </row>
    <row r="1079" spans="1:9" ht="45" x14ac:dyDescent="0.25">
      <c r="A1079" s="13" t="s">
        <v>1043</v>
      </c>
      <c r="B1079" s="13" t="s">
        <v>1302</v>
      </c>
      <c r="C1079" s="14" t="s">
        <v>16</v>
      </c>
      <c r="D1079" s="15">
        <v>19</v>
      </c>
      <c r="E1079" s="15">
        <f t="shared" si="633"/>
        <v>366.88</v>
      </c>
      <c r="F1079" s="15">
        <f t="shared" si="634"/>
        <v>464.4</v>
      </c>
      <c r="G1079" s="15">
        <f t="shared" si="635"/>
        <v>8823.6</v>
      </c>
      <c r="H1079" s="105">
        <v>366.88</v>
      </c>
      <c r="I1079" s="78">
        <f t="shared" si="625"/>
        <v>0</v>
      </c>
    </row>
    <row r="1080" spans="1:9" s="16" customFormat="1" ht="30" x14ac:dyDescent="0.25">
      <c r="A1080" s="13" t="s">
        <v>1044</v>
      </c>
      <c r="B1080" s="23" t="s">
        <v>2691</v>
      </c>
      <c r="C1080" s="14" t="s">
        <v>16</v>
      </c>
      <c r="D1080" s="15">
        <v>7</v>
      </c>
      <c r="E1080" s="15">
        <f t="shared" si="633"/>
        <v>77.48</v>
      </c>
      <c r="F1080" s="15">
        <f t="shared" si="634"/>
        <v>98.07</v>
      </c>
      <c r="G1080" s="15">
        <f t="shared" si="635"/>
        <v>686.49</v>
      </c>
      <c r="H1080" s="102">
        <v>77.48</v>
      </c>
      <c r="I1080" s="78">
        <f t="shared" si="625"/>
        <v>0</v>
      </c>
    </row>
    <row r="1081" spans="1:9" x14ac:dyDescent="0.25">
      <c r="A1081" s="13" t="s">
        <v>1045</v>
      </c>
      <c r="B1081" s="13" t="s">
        <v>1046</v>
      </c>
      <c r="C1081" s="14" t="s">
        <v>16</v>
      </c>
      <c r="D1081" s="15">
        <v>12</v>
      </c>
      <c r="E1081" s="15">
        <f t="shared" si="633"/>
        <v>326.08</v>
      </c>
      <c r="F1081" s="15">
        <f t="shared" si="634"/>
        <v>412.75</v>
      </c>
      <c r="G1081" s="15">
        <f t="shared" si="635"/>
        <v>4953</v>
      </c>
      <c r="H1081" s="105">
        <v>326.08</v>
      </c>
      <c r="I1081" s="78">
        <f t="shared" si="625"/>
        <v>0</v>
      </c>
    </row>
    <row r="1082" spans="1:9" s="16" customFormat="1" ht="30" x14ac:dyDescent="0.25">
      <c r="A1082" s="13" t="s">
        <v>1047</v>
      </c>
      <c r="B1082" s="13" t="s">
        <v>1303</v>
      </c>
      <c r="C1082" s="14" t="s">
        <v>69</v>
      </c>
      <c r="D1082" s="15">
        <v>3.6</v>
      </c>
      <c r="E1082" s="15">
        <f t="shared" si="633"/>
        <v>220.73</v>
      </c>
      <c r="F1082" s="15">
        <f t="shared" si="634"/>
        <v>279.39999999999998</v>
      </c>
      <c r="G1082" s="15">
        <f t="shared" si="635"/>
        <v>1005.84</v>
      </c>
      <c r="H1082" s="102">
        <v>220.73</v>
      </c>
      <c r="I1082" s="78">
        <f t="shared" si="625"/>
        <v>0</v>
      </c>
    </row>
    <row r="1083" spans="1:9" s="16" customFormat="1" ht="30" x14ac:dyDescent="0.25">
      <c r="A1083" s="13" t="s">
        <v>1048</v>
      </c>
      <c r="B1083" s="13" t="str">
        <f>UPPER(COMPOSIÇÕES!A1977)</f>
        <v>DIFUSOR DE AR DE LONGO ALCANCE TIPO JET-NOZZLES, VAZÃO DE AR 1.330 M³/H</v>
      </c>
      <c r="C1083" s="14" t="s">
        <v>16</v>
      </c>
      <c r="D1083" s="15">
        <v>18</v>
      </c>
      <c r="E1083" s="15">
        <f t="shared" si="633"/>
        <v>1194.83</v>
      </c>
      <c r="F1083" s="15">
        <f t="shared" si="634"/>
        <v>1512.42</v>
      </c>
      <c r="G1083" s="15">
        <f t="shared" si="635"/>
        <v>27223.56</v>
      </c>
      <c r="H1083" s="102">
        <v>1194.83</v>
      </c>
      <c r="I1083" s="78">
        <f t="shared" si="625"/>
        <v>0</v>
      </c>
    </row>
    <row r="1084" spans="1:9" x14ac:dyDescent="0.25">
      <c r="A1084" s="21" t="s">
        <v>1049</v>
      </c>
      <c r="B1084" s="444" t="s">
        <v>4742</v>
      </c>
      <c r="C1084" s="444"/>
      <c r="D1084" s="444"/>
      <c r="E1084" s="444"/>
      <c r="F1084" s="444"/>
      <c r="G1084" s="22"/>
      <c r="I1084" s="78"/>
    </row>
    <row r="1085" spans="1:9" ht="45" x14ac:dyDescent="0.25">
      <c r="A1085" s="13" t="s">
        <v>1050</v>
      </c>
      <c r="B1085" s="94" t="s">
        <v>2787</v>
      </c>
      <c r="C1085" s="119" t="s">
        <v>16</v>
      </c>
      <c r="D1085" s="93">
        <v>2</v>
      </c>
      <c r="E1085" s="93">
        <f t="shared" si="633"/>
        <v>119282.05</v>
      </c>
      <c r="F1085" s="93">
        <f>ROUND(E1085*(1+$H$10),2)</f>
        <v>136864.22</v>
      </c>
      <c r="G1085" s="15">
        <f>ROUND(F1085*D1085,2)</f>
        <v>273728.44</v>
      </c>
      <c r="H1085" s="105">
        <v>119282.05</v>
      </c>
      <c r="I1085" s="78">
        <f t="shared" si="625"/>
        <v>0</v>
      </c>
    </row>
    <row r="1086" spans="1:9" ht="45" x14ac:dyDescent="0.25">
      <c r="A1086" s="13" t="s">
        <v>1051</v>
      </c>
      <c r="B1086" s="92" t="s">
        <v>2725</v>
      </c>
      <c r="C1086" s="119" t="s">
        <v>16</v>
      </c>
      <c r="D1086" s="93">
        <v>2</v>
      </c>
      <c r="E1086" s="93">
        <f t="shared" si="633"/>
        <v>37437.599999999999</v>
      </c>
      <c r="F1086" s="93">
        <f>ROUND(E1086*(1+$H$10),2)</f>
        <v>42955.9</v>
      </c>
      <c r="G1086" s="15">
        <f>ROUND(F1086*D1086,2)</f>
        <v>85911.8</v>
      </c>
      <c r="H1086" s="105">
        <v>37437.599999999999</v>
      </c>
      <c r="I1086" s="78">
        <f t="shared" si="625"/>
        <v>0</v>
      </c>
    </row>
    <row r="1087" spans="1:9" ht="45" x14ac:dyDescent="0.25">
      <c r="A1087" s="13" t="s">
        <v>1052</v>
      </c>
      <c r="B1087" s="92" t="s">
        <v>2687</v>
      </c>
      <c r="C1087" s="119" t="s">
        <v>16</v>
      </c>
      <c r="D1087" s="93">
        <v>1</v>
      </c>
      <c r="E1087" s="93">
        <f t="shared" si="633"/>
        <v>77735.13</v>
      </c>
      <c r="F1087" s="93">
        <f>ROUND(E1087*(1+$H$10),2)</f>
        <v>89193.29</v>
      </c>
      <c r="G1087" s="15">
        <f>ROUND(F1087*D1087,2)</f>
        <v>89193.29</v>
      </c>
      <c r="H1087" s="105">
        <v>77735.13</v>
      </c>
      <c r="I1087" s="78">
        <f t="shared" si="625"/>
        <v>0</v>
      </c>
    </row>
    <row r="1088" spans="1:9" ht="45" x14ac:dyDescent="0.25">
      <c r="A1088" s="13" t="s">
        <v>1053</v>
      </c>
      <c r="B1088" s="92" t="s">
        <v>2688</v>
      </c>
      <c r="C1088" s="119" t="s">
        <v>16</v>
      </c>
      <c r="D1088" s="93">
        <v>1</v>
      </c>
      <c r="E1088" s="93">
        <f t="shared" si="633"/>
        <v>120892.59</v>
      </c>
      <c r="F1088" s="93">
        <f>ROUND(E1088*(1+$H$10),2)</f>
        <v>138712.16</v>
      </c>
      <c r="G1088" s="15">
        <f>ROUND(F1088*D1088,2)</f>
        <v>138712.16</v>
      </c>
      <c r="H1088" s="105">
        <v>120892.59</v>
      </c>
      <c r="I1088" s="78">
        <f t="shared" si="625"/>
        <v>0</v>
      </c>
    </row>
    <row r="1089" spans="1:9" ht="30" x14ac:dyDescent="0.25">
      <c r="A1089" s="13" t="s">
        <v>1054</v>
      </c>
      <c r="B1089" s="94" t="s">
        <v>1599</v>
      </c>
      <c r="C1089" s="119" t="s">
        <v>16</v>
      </c>
      <c r="D1089" s="93">
        <v>2</v>
      </c>
      <c r="E1089" s="93">
        <f t="shared" si="633"/>
        <v>4927.3599999999997</v>
      </c>
      <c r="F1089" s="93">
        <f>ROUND(E1089*(1+$H$10),2)</f>
        <v>5653.65</v>
      </c>
      <c r="G1089" s="15">
        <f>ROUND(F1089*D1089,2)</f>
        <v>11307.3</v>
      </c>
      <c r="H1089" s="105">
        <v>4927.3599999999997</v>
      </c>
      <c r="I1089" s="78">
        <f t="shared" si="625"/>
        <v>0</v>
      </c>
    </row>
    <row r="1090" spans="1:9" ht="30" x14ac:dyDescent="0.25">
      <c r="A1090" s="13" t="s">
        <v>1055</v>
      </c>
      <c r="B1090" s="92" t="s">
        <v>2679</v>
      </c>
      <c r="C1090" s="119" t="s">
        <v>16</v>
      </c>
      <c r="D1090" s="93">
        <v>12</v>
      </c>
      <c r="E1090" s="93">
        <f t="shared" si="633"/>
        <v>3294.35</v>
      </c>
      <c r="F1090" s="93">
        <f t="shared" ref="F1090:F1096" si="636">ROUND(E1090*(1+$H$10),2)</f>
        <v>3779.94</v>
      </c>
      <c r="G1090" s="15">
        <f t="shared" ref="G1090:G1096" si="637">ROUND(F1090*D1090,2)</f>
        <v>45359.28</v>
      </c>
      <c r="H1090" s="105">
        <v>3294.35</v>
      </c>
      <c r="I1090" s="78">
        <f t="shared" si="625"/>
        <v>0</v>
      </c>
    </row>
    <row r="1091" spans="1:9" ht="30" x14ac:dyDescent="0.25">
      <c r="A1091" s="13" t="s">
        <v>1056</v>
      </c>
      <c r="B1091" s="92" t="s">
        <v>2680</v>
      </c>
      <c r="C1091" s="119" t="s">
        <v>16</v>
      </c>
      <c r="D1091" s="93">
        <v>1</v>
      </c>
      <c r="E1091" s="93">
        <f t="shared" si="633"/>
        <v>2958.19</v>
      </c>
      <c r="F1091" s="93">
        <f t="shared" si="636"/>
        <v>3394.23</v>
      </c>
      <c r="G1091" s="15">
        <f t="shared" si="637"/>
        <v>3394.23</v>
      </c>
      <c r="H1091" s="105">
        <v>2958.19</v>
      </c>
      <c r="I1091" s="78">
        <f t="shared" si="625"/>
        <v>0</v>
      </c>
    </row>
    <row r="1092" spans="1:9" ht="30" x14ac:dyDescent="0.25">
      <c r="A1092" s="13" t="s">
        <v>1057</v>
      </c>
      <c r="B1092" s="92" t="s">
        <v>2684</v>
      </c>
      <c r="C1092" s="119" t="s">
        <v>16</v>
      </c>
      <c r="D1092" s="93">
        <v>4</v>
      </c>
      <c r="E1092" s="93">
        <f t="shared" si="633"/>
        <v>2751.62</v>
      </c>
      <c r="F1092" s="93">
        <f t="shared" si="636"/>
        <v>3157.21</v>
      </c>
      <c r="G1092" s="15">
        <f t="shared" si="637"/>
        <v>12628.84</v>
      </c>
      <c r="H1092" s="105">
        <v>2751.62</v>
      </c>
      <c r="I1092" s="78">
        <f t="shared" si="625"/>
        <v>0</v>
      </c>
    </row>
    <row r="1093" spans="1:9" ht="30" x14ac:dyDescent="0.25">
      <c r="A1093" s="13" t="s">
        <v>1058</v>
      </c>
      <c r="B1093" s="92" t="s">
        <v>2681</v>
      </c>
      <c r="C1093" s="119" t="s">
        <v>16</v>
      </c>
      <c r="D1093" s="93">
        <v>4</v>
      </c>
      <c r="E1093" s="93">
        <f t="shared" si="633"/>
        <v>2751.62</v>
      </c>
      <c r="F1093" s="93">
        <f t="shared" si="636"/>
        <v>3157.21</v>
      </c>
      <c r="G1093" s="15">
        <f t="shared" si="637"/>
        <v>12628.84</v>
      </c>
      <c r="H1093" s="105">
        <v>2751.62</v>
      </c>
      <c r="I1093" s="78">
        <f t="shared" si="625"/>
        <v>0</v>
      </c>
    </row>
    <row r="1094" spans="1:9" ht="30" x14ac:dyDescent="0.25">
      <c r="A1094" s="13" t="s">
        <v>1059</v>
      </c>
      <c r="B1094" s="92" t="s">
        <v>2685</v>
      </c>
      <c r="C1094" s="119" t="s">
        <v>16</v>
      </c>
      <c r="D1094" s="93">
        <v>1</v>
      </c>
      <c r="E1094" s="93">
        <f t="shared" si="633"/>
        <v>4466.3500000000004</v>
      </c>
      <c r="F1094" s="93">
        <f t="shared" si="636"/>
        <v>5124.6899999999996</v>
      </c>
      <c r="G1094" s="15">
        <f t="shared" si="637"/>
        <v>5124.6899999999996</v>
      </c>
      <c r="H1094" s="105">
        <v>4466.3500000000004</v>
      </c>
      <c r="I1094" s="78">
        <f t="shared" si="625"/>
        <v>0</v>
      </c>
    </row>
    <row r="1095" spans="1:9" ht="30" x14ac:dyDescent="0.25">
      <c r="A1095" s="13" t="s">
        <v>1060</v>
      </c>
      <c r="B1095" s="92" t="s">
        <v>2683</v>
      </c>
      <c r="C1095" s="119" t="s">
        <v>16</v>
      </c>
      <c r="D1095" s="93">
        <v>4</v>
      </c>
      <c r="E1095" s="93">
        <f t="shared" si="633"/>
        <v>4504.6099999999997</v>
      </c>
      <c r="F1095" s="93">
        <f t="shared" si="636"/>
        <v>5168.59</v>
      </c>
      <c r="G1095" s="15">
        <f t="shared" si="637"/>
        <v>20674.36</v>
      </c>
      <c r="H1095" s="105">
        <v>4504.6099999999997</v>
      </c>
      <c r="I1095" s="78">
        <f t="shared" si="625"/>
        <v>0</v>
      </c>
    </row>
    <row r="1096" spans="1:9" ht="30" x14ac:dyDescent="0.25">
      <c r="A1096" s="13" t="s">
        <v>1061</v>
      </c>
      <c r="B1096" s="92" t="s">
        <v>2682</v>
      </c>
      <c r="C1096" s="119" t="s">
        <v>16</v>
      </c>
      <c r="D1096" s="93">
        <v>2</v>
      </c>
      <c r="E1096" s="93">
        <f t="shared" si="633"/>
        <v>3484.32</v>
      </c>
      <c r="F1096" s="93">
        <f t="shared" si="636"/>
        <v>3997.91</v>
      </c>
      <c r="G1096" s="15">
        <f t="shared" si="637"/>
        <v>7995.82</v>
      </c>
      <c r="H1096" s="105">
        <v>3484.32</v>
      </c>
      <c r="I1096" s="78">
        <f t="shared" si="625"/>
        <v>0</v>
      </c>
    </row>
    <row r="1097" spans="1:9" ht="30" x14ac:dyDescent="0.25">
      <c r="A1097" s="13" t="s">
        <v>1062</v>
      </c>
      <c r="B1097" s="92" t="s">
        <v>2523</v>
      </c>
      <c r="C1097" s="119" t="s">
        <v>16</v>
      </c>
      <c r="D1097" s="93">
        <v>30</v>
      </c>
      <c r="E1097" s="93">
        <f t="shared" si="633"/>
        <v>400.12</v>
      </c>
      <c r="F1097" s="93">
        <f t="shared" ref="F1097:F1099" si="638">ROUND(E1097*(1+$H$9),2)</f>
        <v>506.47</v>
      </c>
      <c r="G1097" s="15">
        <f t="shared" ref="G1097:G1098" si="639">ROUND(F1097*D1097,2)</f>
        <v>15194.1</v>
      </c>
      <c r="H1097" s="105">
        <v>400.12</v>
      </c>
      <c r="I1097" s="78">
        <f t="shared" si="625"/>
        <v>0</v>
      </c>
    </row>
    <row r="1098" spans="1:9" ht="30" x14ac:dyDescent="0.25">
      <c r="A1098" s="13" t="s">
        <v>1063</v>
      </c>
      <c r="B1098" s="92" t="s">
        <v>2525</v>
      </c>
      <c r="C1098" s="119" t="s">
        <v>16</v>
      </c>
      <c r="D1098" s="93">
        <v>6</v>
      </c>
      <c r="E1098" s="93">
        <f t="shared" si="633"/>
        <v>664.48</v>
      </c>
      <c r="F1098" s="93">
        <f t="shared" si="638"/>
        <v>841.1</v>
      </c>
      <c r="G1098" s="15">
        <f t="shared" si="639"/>
        <v>5046.6000000000004</v>
      </c>
      <c r="H1098" s="105">
        <v>664.48</v>
      </c>
      <c r="I1098" s="78">
        <f t="shared" si="625"/>
        <v>0</v>
      </c>
    </row>
    <row r="1099" spans="1:9" ht="45" x14ac:dyDescent="0.25">
      <c r="A1099" s="13" t="s">
        <v>1065</v>
      </c>
      <c r="B1099" s="94" t="s">
        <v>2952</v>
      </c>
      <c r="C1099" s="119" t="s">
        <v>16</v>
      </c>
      <c r="D1099" s="93">
        <v>4</v>
      </c>
      <c r="E1099" s="93">
        <f t="shared" si="633"/>
        <v>3696.19</v>
      </c>
      <c r="F1099" s="93">
        <f t="shared" si="638"/>
        <v>4678.6400000000003</v>
      </c>
      <c r="G1099" s="15">
        <f t="shared" ref="G1099" si="640">ROUND(F1099*D1099,2)</f>
        <v>18714.560000000001</v>
      </c>
      <c r="H1099" s="105">
        <v>3696.19</v>
      </c>
      <c r="I1099" s="78">
        <f t="shared" si="625"/>
        <v>0</v>
      </c>
    </row>
    <row r="1100" spans="1:9" x14ac:dyDescent="0.25">
      <c r="A1100" s="13" t="s">
        <v>2781</v>
      </c>
      <c r="B1100" s="13" t="s">
        <v>1064</v>
      </c>
      <c r="C1100" s="14" t="s">
        <v>16</v>
      </c>
      <c r="D1100" s="15">
        <v>29</v>
      </c>
      <c r="E1100" s="15">
        <f t="shared" si="633"/>
        <v>284.02999999999997</v>
      </c>
      <c r="F1100" s="15">
        <f>ROUND(E1100*(1+$H$9),2)</f>
        <v>359.53</v>
      </c>
      <c r="G1100" s="15">
        <f>ROUND(F1100*D1100,2)</f>
        <v>10426.370000000001</v>
      </c>
      <c r="H1100" s="105">
        <v>284.02999999999997</v>
      </c>
      <c r="I1100" s="78">
        <f t="shared" si="625"/>
        <v>0</v>
      </c>
    </row>
    <row r="1101" spans="1:9" x14ac:dyDescent="0.25">
      <c r="A1101" s="13" t="s">
        <v>2814</v>
      </c>
      <c r="B1101" s="13" t="s">
        <v>2468</v>
      </c>
      <c r="C1101" s="14" t="s">
        <v>52</v>
      </c>
      <c r="D1101" s="15">
        <v>172</v>
      </c>
      <c r="E1101" s="15">
        <f t="shared" si="633"/>
        <v>49.33</v>
      </c>
      <c r="F1101" s="15">
        <f>ROUND(E1101*(1+$H$9),2)</f>
        <v>62.44</v>
      </c>
      <c r="G1101" s="15">
        <f>ROUND(F1101*D1101,2)</f>
        <v>10739.68</v>
      </c>
      <c r="H1101" s="105">
        <v>49.33</v>
      </c>
      <c r="I1101" s="78">
        <f t="shared" si="625"/>
        <v>0</v>
      </c>
    </row>
    <row r="1102" spans="1:9" ht="60" x14ac:dyDescent="0.25">
      <c r="A1102" s="13" t="s">
        <v>2815</v>
      </c>
      <c r="B1102" s="13" t="s">
        <v>1304</v>
      </c>
      <c r="C1102" s="14" t="s">
        <v>16</v>
      </c>
      <c r="D1102" s="15">
        <v>34</v>
      </c>
      <c r="E1102" s="15">
        <f t="shared" si="633"/>
        <v>359.47</v>
      </c>
      <c r="F1102" s="15">
        <f>ROUND(E1102*(1+$H$9),2)</f>
        <v>455.02</v>
      </c>
      <c r="G1102" s="15">
        <f>ROUND(F1102*D1102,2)</f>
        <v>15470.68</v>
      </c>
      <c r="H1102" s="105">
        <v>359.47</v>
      </c>
      <c r="I1102" s="78">
        <f t="shared" si="625"/>
        <v>0</v>
      </c>
    </row>
    <row r="1103" spans="1:9" s="20" customFormat="1" x14ac:dyDescent="0.25">
      <c r="A1103" s="21" t="s">
        <v>1066</v>
      </c>
      <c r="B1103" s="444" t="s">
        <v>4810</v>
      </c>
      <c r="C1103" s="444"/>
      <c r="D1103" s="444"/>
      <c r="E1103" s="444"/>
      <c r="F1103" s="444"/>
      <c r="G1103" s="22"/>
      <c r="H1103" s="104"/>
      <c r="I1103" s="78"/>
    </row>
    <row r="1104" spans="1:9" s="20" customFormat="1" ht="105" x14ac:dyDescent="0.25">
      <c r="A1104" s="13" t="s">
        <v>1067</v>
      </c>
      <c r="B1104" s="13" t="s">
        <v>1542</v>
      </c>
      <c r="C1104" s="14" t="s">
        <v>69</v>
      </c>
      <c r="D1104" s="15">
        <v>149</v>
      </c>
      <c r="E1104" s="15">
        <f t="shared" si="633"/>
        <v>70.25</v>
      </c>
      <c r="F1104" s="15">
        <f>ROUND(E1104*(1+$H$9),2)</f>
        <v>88.92</v>
      </c>
      <c r="G1104" s="15">
        <f>ROUND(F1104*D1104,2)</f>
        <v>13249.08</v>
      </c>
      <c r="H1104" s="104" t="s">
        <v>3663</v>
      </c>
      <c r="I1104" s="78">
        <f t="shared" si="625"/>
        <v>0</v>
      </c>
    </row>
    <row r="1105" spans="1:9" s="20" customFormat="1" ht="90" x14ac:dyDescent="0.25">
      <c r="A1105" s="13" t="s">
        <v>1068</v>
      </c>
      <c r="B1105" s="13" t="s">
        <v>1543</v>
      </c>
      <c r="C1105" s="14" t="s">
        <v>69</v>
      </c>
      <c r="D1105" s="15">
        <v>141</v>
      </c>
      <c r="E1105" s="15">
        <f t="shared" si="633"/>
        <v>32.159999999999997</v>
      </c>
      <c r="F1105" s="15">
        <f>ROUND(E1105*(1+$H$9),2)</f>
        <v>40.71</v>
      </c>
      <c r="G1105" s="15">
        <f>ROUND(F1105*D1105,2)</f>
        <v>5740.11</v>
      </c>
      <c r="H1105" s="104" t="s">
        <v>3662</v>
      </c>
      <c r="I1105" s="78">
        <f t="shared" si="625"/>
        <v>0</v>
      </c>
    </row>
    <row r="1106" spans="1:9" s="20" customFormat="1" ht="105" x14ac:dyDescent="0.25">
      <c r="A1106" s="13" t="s">
        <v>1069</v>
      </c>
      <c r="B1106" s="13" t="s">
        <v>1544</v>
      </c>
      <c r="C1106" s="14" t="s">
        <v>69</v>
      </c>
      <c r="D1106" s="15">
        <v>123</v>
      </c>
      <c r="E1106" s="15">
        <f t="shared" si="633"/>
        <v>27.79</v>
      </c>
      <c r="F1106" s="15">
        <f>ROUND(E1106*(1+$H$9),2)</f>
        <v>35.18</v>
      </c>
      <c r="G1106" s="15">
        <f>ROUND(F1106*D1106,2)</f>
        <v>4327.1400000000003</v>
      </c>
      <c r="H1106" s="104" t="s">
        <v>3209</v>
      </c>
      <c r="I1106" s="78">
        <f t="shared" si="625"/>
        <v>0</v>
      </c>
    </row>
    <row r="1107" spans="1:9" s="20" customFormat="1" x14ac:dyDescent="0.25">
      <c r="A1107" s="21" t="s">
        <v>1070</v>
      </c>
      <c r="B1107" s="444" t="s">
        <v>4811</v>
      </c>
      <c r="C1107" s="444"/>
      <c r="D1107" s="444"/>
      <c r="E1107" s="444"/>
      <c r="F1107" s="444"/>
      <c r="G1107" s="22"/>
      <c r="H1107" s="104"/>
      <c r="I1107" s="78"/>
    </row>
    <row r="1108" spans="1:9" s="20" customFormat="1" ht="60" x14ac:dyDescent="0.25">
      <c r="A1108" s="13" t="s">
        <v>1071</v>
      </c>
      <c r="B1108" s="13" t="s">
        <v>1305</v>
      </c>
      <c r="C1108" s="14" t="s">
        <v>69</v>
      </c>
      <c r="D1108" s="15">
        <v>77</v>
      </c>
      <c r="E1108" s="15">
        <f t="shared" si="633"/>
        <v>122.4</v>
      </c>
      <c r="F1108" s="15">
        <f>ROUND(E1108*(1+$H$9),2)</f>
        <v>154.93</v>
      </c>
      <c r="G1108" s="15">
        <f>ROUND(F1108*D1108,2)</f>
        <v>11929.61</v>
      </c>
      <c r="H1108" s="106">
        <v>122.4</v>
      </c>
      <c r="I1108" s="78">
        <f t="shared" ref="I1108:I1177" si="641">E1108-H1108</f>
        <v>0</v>
      </c>
    </row>
    <row r="1109" spans="1:9" s="20" customFormat="1" ht="60" x14ac:dyDescent="0.25">
      <c r="A1109" s="13" t="s">
        <v>1072</v>
      </c>
      <c r="B1109" s="13" t="s">
        <v>1306</v>
      </c>
      <c r="C1109" s="14" t="s">
        <v>69</v>
      </c>
      <c r="D1109" s="15">
        <v>246</v>
      </c>
      <c r="E1109" s="15">
        <f t="shared" si="633"/>
        <v>66.02</v>
      </c>
      <c r="F1109" s="15">
        <f t="shared" ref="F1109:F1113" si="642">ROUND(E1109*(1+$H$9),2)</f>
        <v>83.57</v>
      </c>
      <c r="G1109" s="15">
        <f t="shared" ref="G1109:G1113" si="643">ROUND(F1109*D1109,2)</f>
        <v>20558.22</v>
      </c>
      <c r="H1109" s="104" t="s">
        <v>3440</v>
      </c>
      <c r="I1109" s="78">
        <f t="shared" si="641"/>
        <v>0</v>
      </c>
    </row>
    <row r="1110" spans="1:9" s="20" customFormat="1" ht="60" x14ac:dyDescent="0.25">
      <c r="A1110" s="13" t="s">
        <v>1073</v>
      </c>
      <c r="B1110" s="13" t="s">
        <v>1307</v>
      </c>
      <c r="C1110" s="14" t="s">
        <v>69</v>
      </c>
      <c r="D1110" s="15">
        <v>27</v>
      </c>
      <c r="E1110" s="15">
        <f t="shared" si="633"/>
        <v>30.13</v>
      </c>
      <c r="F1110" s="15">
        <f t="shared" si="642"/>
        <v>38.14</v>
      </c>
      <c r="G1110" s="15">
        <f t="shared" si="643"/>
        <v>1029.78</v>
      </c>
      <c r="H1110" s="104" t="s">
        <v>3312</v>
      </c>
      <c r="I1110" s="78">
        <f t="shared" si="641"/>
        <v>0</v>
      </c>
    </row>
    <row r="1111" spans="1:9" s="20" customFormat="1" ht="60" x14ac:dyDescent="0.25">
      <c r="A1111" s="13" t="s">
        <v>1074</v>
      </c>
      <c r="B1111" s="13" t="s">
        <v>1308</v>
      </c>
      <c r="C1111" s="14" t="s">
        <v>69</v>
      </c>
      <c r="D1111" s="15">
        <v>94</v>
      </c>
      <c r="E1111" s="15">
        <f t="shared" si="633"/>
        <v>129.15</v>
      </c>
      <c r="F1111" s="15">
        <f t="shared" si="642"/>
        <v>163.47999999999999</v>
      </c>
      <c r="G1111" s="15">
        <f t="shared" si="643"/>
        <v>15367.12</v>
      </c>
      <c r="H1111" s="106">
        <v>129.15</v>
      </c>
      <c r="I1111" s="78">
        <f t="shared" si="641"/>
        <v>0</v>
      </c>
    </row>
    <row r="1112" spans="1:9" s="20" customFormat="1" ht="60" x14ac:dyDescent="0.25">
      <c r="A1112" s="13" t="s">
        <v>1075</v>
      </c>
      <c r="B1112" s="13" t="s">
        <v>1309</v>
      </c>
      <c r="C1112" s="14" t="s">
        <v>69</v>
      </c>
      <c r="D1112" s="15">
        <v>163</v>
      </c>
      <c r="E1112" s="15">
        <f t="shared" si="633"/>
        <v>80.75</v>
      </c>
      <c r="F1112" s="15">
        <f t="shared" si="642"/>
        <v>102.21</v>
      </c>
      <c r="G1112" s="15">
        <f t="shared" si="643"/>
        <v>16660.23</v>
      </c>
      <c r="H1112" s="104" t="s">
        <v>3565</v>
      </c>
      <c r="I1112" s="78">
        <f t="shared" si="641"/>
        <v>0</v>
      </c>
    </row>
    <row r="1113" spans="1:9" s="20" customFormat="1" ht="60" x14ac:dyDescent="0.25">
      <c r="A1113" s="13" t="s">
        <v>1076</v>
      </c>
      <c r="B1113" s="13" t="s">
        <v>1310</v>
      </c>
      <c r="C1113" s="14" t="s">
        <v>69</v>
      </c>
      <c r="D1113" s="15">
        <v>262</v>
      </c>
      <c r="E1113" s="15">
        <f t="shared" si="633"/>
        <v>52.48</v>
      </c>
      <c r="F1113" s="15">
        <f t="shared" si="642"/>
        <v>66.430000000000007</v>
      </c>
      <c r="G1113" s="15">
        <f t="shared" si="643"/>
        <v>17404.66</v>
      </c>
      <c r="H1113" s="104" t="s">
        <v>3170</v>
      </c>
      <c r="I1113" s="78">
        <f t="shared" si="641"/>
        <v>0</v>
      </c>
    </row>
    <row r="1114" spans="1:9" x14ac:dyDescent="0.25">
      <c r="A1114" s="21" t="s">
        <v>1077</v>
      </c>
      <c r="B1114" s="444" t="s">
        <v>4812</v>
      </c>
      <c r="C1114" s="444"/>
      <c r="D1114" s="444"/>
      <c r="E1114" s="444"/>
      <c r="F1114" s="444"/>
      <c r="G1114" s="22"/>
      <c r="I1114" s="78"/>
    </row>
    <row r="1115" spans="1:9" ht="75" x14ac:dyDescent="0.25">
      <c r="A1115" s="13" t="s">
        <v>1078</v>
      </c>
      <c r="B1115" s="120" t="s">
        <v>2441</v>
      </c>
      <c r="C1115" s="121" t="s">
        <v>16</v>
      </c>
      <c r="D1115" s="122">
        <v>1</v>
      </c>
      <c r="E1115" s="122">
        <f t="shared" si="633"/>
        <v>149666.67000000001</v>
      </c>
      <c r="F1115" s="15">
        <f>ROUND(E1115*(1+$H$10),2)</f>
        <v>171727.54</v>
      </c>
      <c r="G1115" s="15">
        <f>ROUND(F1115*D1115,2)</f>
        <v>171727.54</v>
      </c>
      <c r="H1115" s="110">
        <v>149666.67000000001</v>
      </c>
      <c r="I1115" s="78">
        <f t="shared" si="641"/>
        <v>0</v>
      </c>
    </row>
    <row r="1116" spans="1:9" x14ac:dyDescent="0.25">
      <c r="A1116" s="13" t="s">
        <v>1080</v>
      </c>
      <c r="B1116" s="123" t="s">
        <v>2942</v>
      </c>
      <c r="C1116" s="121" t="s">
        <v>16</v>
      </c>
      <c r="D1116" s="122">
        <v>1</v>
      </c>
      <c r="E1116" s="122">
        <f t="shared" si="633"/>
        <v>70315.539999999994</v>
      </c>
      <c r="F1116" s="15">
        <f>ROUND(E1116*(1+$H$9),2)</f>
        <v>89005.41</v>
      </c>
      <c r="G1116" s="15">
        <f>ROUND(F1116*D1116,2)</f>
        <v>89005.41</v>
      </c>
      <c r="H1116" s="103">
        <v>70315.539999999994</v>
      </c>
      <c r="I1116" s="78">
        <f t="shared" si="641"/>
        <v>0</v>
      </c>
    </row>
    <row r="1117" spans="1:9" ht="30" x14ac:dyDescent="0.25">
      <c r="A1117" s="13" t="s">
        <v>2941</v>
      </c>
      <c r="B1117" s="123" t="s">
        <v>2723</v>
      </c>
      <c r="C1117" s="121" t="s">
        <v>16</v>
      </c>
      <c r="D1117" s="122">
        <v>1</v>
      </c>
      <c r="E1117" s="122">
        <f t="shared" si="633"/>
        <v>44150</v>
      </c>
      <c r="F1117" s="15">
        <f>ROUND(E1117*(1+$H$9),2)</f>
        <v>55885.07</v>
      </c>
      <c r="G1117" s="15">
        <f>ROUND(F1117*D1117,2)</f>
        <v>55885.07</v>
      </c>
      <c r="H1117" s="110">
        <v>44150</v>
      </c>
      <c r="I1117" s="78">
        <f t="shared" si="641"/>
        <v>0</v>
      </c>
    </row>
    <row r="1118" spans="1:9" ht="23.25" customHeight="1" x14ac:dyDescent="0.25">
      <c r="A1118" s="10"/>
      <c r="B1118" s="10"/>
      <c r="C1118" s="11"/>
      <c r="D1118" s="12"/>
      <c r="E1118" s="12"/>
      <c r="F1118" s="12"/>
      <c r="G1118" s="12"/>
      <c r="I1118" s="78"/>
    </row>
    <row r="1119" spans="1:9" s="71" customFormat="1" x14ac:dyDescent="0.25">
      <c r="A1119" s="69">
        <v>17</v>
      </c>
      <c r="B1119" s="445" t="s">
        <v>1081</v>
      </c>
      <c r="C1119" s="445"/>
      <c r="D1119" s="445"/>
      <c r="E1119" s="445"/>
      <c r="F1119" s="445"/>
      <c r="G1119" s="70">
        <f>ROUND(SUM(G1120:G1128),2)</f>
        <v>135912.64000000001</v>
      </c>
      <c r="H1119" s="114"/>
      <c r="I1119" s="78"/>
    </row>
    <row r="1120" spans="1:9" s="20" customFormat="1" ht="30" x14ac:dyDescent="0.25">
      <c r="A1120" s="13" t="s">
        <v>2558</v>
      </c>
      <c r="B1120" s="13" t="s">
        <v>1545</v>
      </c>
      <c r="C1120" s="14" t="s">
        <v>27</v>
      </c>
      <c r="D1120" s="15">
        <v>4030.95</v>
      </c>
      <c r="E1120" s="15">
        <f t="shared" ref="E1120:E1128" si="644">H1120-H1120*$H$11</f>
        <v>12.48</v>
      </c>
      <c r="F1120" s="15">
        <f>ROUND(E1120*(1+$H$9),2)</f>
        <v>15.8</v>
      </c>
      <c r="G1120" s="15">
        <f>ROUND(F1120*D1120,2)</f>
        <v>63689.01</v>
      </c>
      <c r="H1120" s="104" t="s">
        <v>1719</v>
      </c>
      <c r="I1120" s="78">
        <f t="shared" si="641"/>
        <v>0</v>
      </c>
    </row>
    <row r="1121" spans="1:9" s="20" customFormat="1" ht="30" x14ac:dyDescent="0.25">
      <c r="A1121" s="13" t="s">
        <v>2559</v>
      </c>
      <c r="B1121" s="13" t="s">
        <v>1546</v>
      </c>
      <c r="C1121" s="14" t="s">
        <v>27</v>
      </c>
      <c r="D1121" s="15">
        <v>4030.95</v>
      </c>
      <c r="E1121" s="15">
        <f t="shared" si="644"/>
        <v>2.1800000000000002</v>
      </c>
      <c r="F1121" s="15">
        <f t="shared" ref="F1121:F1128" si="645">ROUND(E1121*(1+$H$9),2)</f>
        <v>2.76</v>
      </c>
      <c r="G1121" s="15">
        <f t="shared" ref="G1121:G1128" si="646">ROUND(F1121*D1121,2)</f>
        <v>11125.42</v>
      </c>
      <c r="H1121" s="104" t="s">
        <v>1710</v>
      </c>
      <c r="I1121" s="78">
        <f t="shared" si="641"/>
        <v>0</v>
      </c>
    </row>
    <row r="1122" spans="1:9" s="20" customFormat="1" ht="45" x14ac:dyDescent="0.25">
      <c r="A1122" s="13" t="s">
        <v>2560</v>
      </c>
      <c r="B1122" s="13" t="s">
        <v>1311</v>
      </c>
      <c r="C1122" s="14" t="s">
        <v>27</v>
      </c>
      <c r="D1122" s="15">
        <v>990.52</v>
      </c>
      <c r="E1122" s="15">
        <f t="shared" si="644"/>
        <v>11.68</v>
      </c>
      <c r="F1122" s="15">
        <f t="shared" si="645"/>
        <v>14.78</v>
      </c>
      <c r="G1122" s="15">
        <f t="shared" si="646"/>
        <v>14639.89</v>
      </c>
      <c r="H1122" s="104" t="s">
        <v>1610</v>
      </c>
      <c r="I1122" s="78">
        <f t="shared" si="641"/>
        <v>0</v>
      </c>
    </row>
    <row r="1123" spans="1:9" s="20" customFormat="1" ht="45" x14ac:dyDescent="0.25">
      <c r="A1123" s="13" t="s">
        <v>2561</v>
      </c>
      <c r="B1123" s="13" t="s">
        <v>1312</v>
      </c>
      <c r="C1123" s="14" t="s">
        <v>27</v>
      </c>
      <c r="D1123" s="15">
        <v>787.96</v>
      </c>
      <c r="E1123" s="15">
        <f t="shared" si="644"/>
        <v>13.2</v>
      </c>
      <c r="F1123" s="15">
        <f t="shared" si="645"/>
        <v>16.71</v>
      </c>
      <c r="G1123" s="15">
        <f t="shared" si="646"/>
        <v>13166.81</v>
      </c>
      <c r="H1123" s="104" t="s">
        <v>1846</v>
      </c>
      <c r="I1123" s="78">
        <f t="shared" si="641"/>
        <v>0</v>
      </c>
    </row>
    <row r="1124" spans="1:9" s="20" customFormat="1" ht="45" x14ac:dyDescent="0.25">
      <c r="A1124" s="13" t="s">
        <v>2562</v>
      </c>
      <c r="B1124" s="13" t="s">
        <v>1313</v>
      </c>
      <c r="C1124" s="14" t="s">
        <v>27</v>
      </c>
      <c r="D1124" s="15">
        <v>595.16999999999996</v>
      </c>
      <c r="E1124" s="15">
        <f t="shared" si="644"/>
        <v>11.68</v>
      </c>
      <c r="F1124" s="15">
        <f t="shared" si="645"/>
        <v>14.78</v>
      </c>
      <c r="G1124" s="15">
        <f t="shared" si="646"/>
        <v>8796.61</v>
      </c>
      <c r="H1124" s="104" t="s">
        <v>1610</v>
      </c>
      <c r="I1124" s="78">
        <f t="shared" si="641"/>
        <v>0</v>
      </c>
    </row>
    <row r="1125" spans="1:9" s="20" customFormat="1" ht="45" x14ac:dyDescent="0.25">
      <c r="A1125" s="13" t="s">
        <v>2563</v>
      </c>
      <c r="B1125" s="13" t="s">
        <v>1314</v>
      </c>
      <c r="C1125" s="14" t="s">
        <v>27</v>
      </c>
      <c r="D1125" s="15">
        <v>427.34</v>
      </c>
      <c r="E1125" s="15">
        <f t="shared" si="644"/>
        <v>11.68</v>
      </c>
      <c r="F1125" s="15">
        <f t="shared" si="645"/>
        <v>14.78</v>
      </c>
      <c r="G1125" s="15">
        <f t="shared" si="646"/>
        <v>6316.09</v>
      </c>
      <c r="H1125" s="104" t="s">
        <v>1610</v>
      </c>
      <c r="I1125" s="78">
        <f t="shared" si="641"/>
        <v>0</v>
      </c>
    </row>
    <row r="1126" spans="1:9" s="20" customFormat="1" ht="45" x14ac:dyDescent="0.25">
      <c r="A1126" s="13" t="s">
        <v>2564</v>
      </c>
      <c r="B1126" s="13" t="s">
        <v>1315</v>
      </c>
      <c r="C1126" s="14" t="s">
        <v>27</v>
      </c>
      <c r="D1126" s="15">
        <v>580.74</v>
      </c>
      <c r="E1126" s="15">
        <f t="shared" si="644"/>
        <v>11.68</v>
      </c>
      <c r="F1126" s="15">
        <f t="shared" si="645"/>
        <v>14.78</v>
      </c>
      <c r="G1126" s="15">
        <f t="shared" si="646"/>
        <v>8583.34</v>
      </c>
      <c r="H1126" s="104" t="s">
        <v>1610</v>
      </c>
      <c r="I1126" s="78">
        <f t="shared" si="641"/>
        <v>0</v>
      </c>
    </row>
    <row r="1127" spans="1:9" s="20" customFormat="1" ht="45" x14ac:dyDescent="0.25">
      <c r="A1127" s="13" t="s">
        <v>2565</v>
      </c>
      <c r="B1127" s="13" t="s">
        <v>1316</v>
      </c>
      <c r="C1127" s="14" t="s">
        <v>27</v>
      </c>
      <c r="D1127" s="15">
        <v>171</v>
      </c>
      <c r="E1127" s="15">
        <f t="shared" si="644"/>
        <v>11.68</v>
      </c>
      <c r="F1127" s="15">
        <f t="shared" si="645"/>
        <v>14.78</v>
      </c>
      <c r="G1127" s="15">
        <f t="shared" si="646"/>
        <v>2527.38</v>
      </c>
      <c r="H1127" s="104" t="s">
        <v>1610</v>
      </c>
      <c r="I1127" s="78">
        <f t="shared" si="641"/>
        <v>0</v>
      </c>
    </row>
    <row r="1128" spans="1:9" s="20" customFormat="1" ht="45" x14ac:dyDescent="0.25">
      <c r="A1128" s="13" t="s">
        <v>2566</v>
      </c>
      <c r="B1128" s="13" t="s">
        <v>1317</v>
      </c>
      <c r="C1128" s="14" t="s">
        <v>27</v>
      </c>
      <c r="D1128" s="15">
        <v>478.22</v>
      </c>
      <c r="E1128" s="15">
        <f t="shared" si="644"/>
        <v>11.68</v>
      </c>
      <c r="F1128" s="15">
        <f t="shared" si="645"/>
        <v>14.78</v>
      </c>
      <c r="G1128" s="15">
        <f t="shared" si="646"/>
        <v>7068.09</v>
      </c>
      <c r="H1128" s="104" t="s">
        <v>1610</v>
      </c>
      <c r="I1128" s="78">
        <f t="shared" si="641"/>
        <v>0</v>
      </c>
    </row>
    <row r="1129" spans="1:9" ht="21.75" customHeight="1" x14ac:dyDescent="0.25">
      <c r="A1129" s="10"/>
      <c r="B1129" s="10"/>
      <c r="C1129" s="11"/>
      <c r="D1129" s="12"/>
      <c r="E1129" s="12"/>
      <c r="F1129" s="12"/>
      <c r="G1129" s="12"/>
      <c r="H1129" s="100"/>
      <c r="I1129" s="78"/>
    </row>
    <row r="1130" spans="1:9" s="71" customFormat="1" x14ac:dyDescent="0.25">
      <c r="A1130" s="69">
        <v>18</v>
      </c>
      <c r="B1130" s="445" t="s">
        <v>1082</v>
      </c>
      <c r="C1130" s="445"/>
      <c r="D1130" s="445"/>
      <c r="E1130" s="445"/>
      <c r="F1130" s="445"/>
      <c r="G1130" s="70">
        <f>ROUND(SUM(G1131:G1133),2)</f>
        <v>99716.44</v>
      </c>
      <c r="H1130" s="114"/>
      <c r="I1130" s="78"/>
    </row>
    <row r="1131" spans="1:9" ht="45" x14ac:dyDescent="0.25">
      <c r="A1131" s="13" t="s">
        <v>2567</v>
      </c>
      <c r="B1131" s="13" t="s">
        <v>1318</v>
      </c>
      <c r="C1131" s="14" t="s">
        <v>27</v>
      </c>
      <c r="D1131" s="15">
        <v>695.44</v>
      </c>
      <c r="E1131" s="15">
        <f t="shared" ref="E1131:E1133" si="647">H1131-H1131*$H$11</f>
        <v>13.14</v>
      </c>
      <c r="F1131" s="15">
        <f t="shared" ref="F1131:F1133" si="648">ROUND(E1131*(1+$H$9),2)</f>
        <v>16.63</v>
      </c>
      <c r="G1131" s="15">
        <f t="shared" ref="G1131:G1133" si="649">ROUND(F1131*D1131,2)</f>
        <v>11565.17</v>
      </c>
      <c r="H1131" s="105">
        <v>13.14</v>
      </c>
      <c r="I1131" s="78">
        <f t="shared" si="641"/>
        <v>0</v>
      </c>
    </row>
    <row r="1132" spans="1:9" ht="60" x14ac:dyDescent="0.25">
      <c r="A1132" s="13" t="s">
        <v>2568</v>
      </c>
      <c r="B1132" s="13" t="s">
        <v>1319</v>
      </c>
      <c r="C1132" s="14" t="s">
        <v>27</v>
      </c>
      <c r="D1132" s="15">
        <v>239.88600000000002</v>
      </c>
      <c r="E1132" s="15">
        <f t="shared" si="647"/>
        <v>43.72</v>
      </c>
      <c r="F1132" s="15">
        <f t="shared" si="648"/>
        <v>55.34</v>
      </c>
      <c r="G1132" s="15">
        <f t="shared" si="649"/>
        <v>13275.29</v>
      </c>
      <c r="H1132" s="105">
        <v>43.72</v>
      </c>
      <c r="I1132" s="78">
        <f t="shared" si="641"/>
        <v>0</v>
      </c>
    </row>
    <row r="1133" spans="1:9" ht="90" x14ac:dyDescent="0.25">
      <c r="A1133" s="13" t="s">
        <v>2569</v>
      </c>
      <c r="B1133" s="13" t="s">
        <v>1320</v>
      </c>
      <c r="C1133" s="14" t="s">
        <v>27</v>
      </c>
      <c r="D1133" s="15">
        <v>483.82</v>
      </c>
      <c r="E1133" s="15">
        <f t="shared" si="647"/>
        <v>122.26</v>
      </c>
      <c r="F1133" s="15">
        <f t="shared" si="648"/>
        <v>154.76</v>
      </c>
      <c r="G1133" s="15">
        <f t="shared" si="649"/>
        <v>74875.98</v>
      </c>
      <c r="H1133" s="105">
        <v>122.26</v>
      </c>
      <c r="I1133" s="78">
        <f t="shared" si="641"/>
        <v>0</v>
      </c>
    </row>
    <row r="1134" spans="1:9" ht="22.5" customHeight="1" x14ac:dyDescent="0.25">
      <c r="A1134" s="13"/>
      <c r="B1134" s="13"/>
      <c r="C1134" s="14"/>
      <c r="D1134" s="15"/>
      <c r="E1134" s="15"/>
      <c r="F1134" s="15"/>
      <c r="G1134" s="15"/>
      <c r="H1134" s="105"/>
      <c r="I1134" s="78"/>
    </row>
    <row r="1135" spans="1:9" s="71" customFormat="1" x14ac:dyDescent="0.25">
      <c r="A1135" s="69">
        <v>19</v>
      </c>
      <c r="B1135" s="445" t="s">
        <v>1083</v>
      </c>
      <c r="C1135" s="445"/>
      <c r="D1135" s="445"/>
      <c r="E1135" s="445"/>
      <c r="F1135" s="445"/>
      <c r="G1135" s="70">
        <f>SUM(G1136:G1142)</f>
        <v>550156.40999999992</v>
      </c>
      <c r="H1135" s="114"/>
      <c r="I1135" s="78"/>
    </row>
    <row r="1136" spans="1:9" s="20" customFormat="1" ht="75" x14ac:dyDescent="0.25">
      <c r="A1136" s="13" t="s">
        <v>2570</v>
      </c>
      <c r="B1136" s="23" t="s">
        <v>2433</v>
      </c>
      <c r="C1136" s="14" t="s">
        <v>69</v>
      </c>
      <c r="D1136" s="15">
        <v>27.92</v>
      </c>
      <c r="E1136" s="15">
        <f t="shared" ref="E1136:E1142" si="650">H1136-H1136*$H$11</f>
        <v>735.9</v>
      </c>
      <c r="F1136" s="15">
        <f t="shared" ref="F1136:F1137" si="651">ROUND(E1136*(1+$H$9),2)</f>
        <v>931.5</v>
      </c>
      <c r="G1136" s="15">
        <f t="shared" ref="G1136:G1137" si="652">ROUND(F1136*D1136,2)</f>
        <v>26007.48</v>
      </c>
      <c r="H1136" s="104">
        <v>735.9</v>
      </c>
      <c r="I1136" s="78">
        <f t="shared" si="641"/>
        <v>0</v>
      </c>
    </row>
    <row r="1137" spans="1:9" s="20" customFormat="1" ht="45" x14ac:dyDescent="0.25">
      <c r="A1137" s="13" t="s">
        <v>2571</v>
      </c>
      <c r="B1137" s="13" t="s">
        <v>2834</v>
      </c>
      <c r="C1137" s="14" t="s">
        <v>27</v>
      </c>
      <c r="D1137" s="15">
        <v>22.82</v>
      </c>
      <c r="E1137" s="15">
        <f t="shared" si="650"/>
        <v>1301.18</v>
      </c>
      <c r="F1137" s="15">
        <f t="shared" si="651"/>
        <v>1647.03</v>
      </c>
      <c r="G1137" s="15">
        <f t="shared" si="652"/>
        <v>37585.22</v>
      </c>
      <c r="H1137" s="100" t="s">
        <v>3552</v>
      </c>
      <c r="I1137" s="78">
        <f t="shared" si="641"/>
        <v>0</v>
      </c>
    </row>
    <row r="1138" spans="1:9" s="20" customFormat="1" ht="60" x14ac:dyDescent="0.25">
      <c r="A1138" s="13" t="s">
        <v>2572</v>
      </c>
      <c r="B1138" s="13" t="s">
        <v>1321</v>
      </c>
      <c r="C1138" s="14" t="s">
        <v>27</v>
      </c>
      <c r="D1138" s="15">
        <v>181.84</v>
      </c>
      <c r="E1138" s="15">
        <f t="shared" si="650"/>
        <v>442.31</v>
      </c>
      <c r="F1138" s="15">
        <f t="shared" ref="F1138:F1142" si="653">ROUND(E1138*(1+$H$9),2)</f>
        <v>559.88</v>
      </c>
      <c r="G1138" s="15">
        <f t="shared" ref="G1138:G1142" si="654">ROUND(F1138*D1138,2)</f>
        <v>101808.58</v>
      </c>
      <c r="H1138" s="104">
        <v>442.31</v>
      </c>
      <c r="I1138" s="78">
        <f t="shared" si="641"/>
        <v>0</v>
      </c>
    </row>
    <row r="1139" spans="1:9" s="20" customFormat="1" ht="60" x14ac:dyDescent="0.25">
      <c r="A1139" s="13" t="s">
        <v>2573</v>
      </c>
      <c r="B1139" s="13" t="s">
        <v>1322</v>
      </c>
      <c r="C1139" s="14" t="s">
        <v>27</v>
      </c>
      <c r="D1139" s="15">
        <v>114.8</v>
      </c>
      <c r="E1139" s="15">
        <f t="shared" si="650"/>
        <v>442.31</v>
      </c>
      <c r="F1139" s="15">
        <f t="shared" si="653"/>
        <v>559.88</v>
      </c>
      <c r="G1139" s="15">
        <f t="shared" si="654"/>
        <v>64274.22</v>
      </c>
      <c r="H1139" s="104">
        <v>442.31</v>
      </c>
      <c r="I1139" s="78">
        <f t="shared" si="641"/>
        <v>0</v>
      </c>
    </row>
    <row r="1140" spans="1:9" s="20" customFormat="1" ht="75" x14ac:dyDescent="0.25">
      <c r="A1140" s="13" t="s">
        <v>2574</v>
      </c>
      <c r="B1140" s="13" t="s">
        <v>1323</v>
      </c>
      <c r="C1140" s="14" t="s">
        <v>27</v>
      </c>
      <c r="D1140" s="15">
        <v>143.16</v>
      </c>
      <c r="E1140" s="15">
        <f t="shared" si="650"/>
        <v>442.31</v>
      </c>
      <c r="F1140" s="15">
        <f t="shared" si="653"/>
        <v>559.88</v>
      </c>
      <c r="G1140" s="15">
        <f t="shared" si="654"/>
        <v>80152.42</v>
      </c>
      <c r="H1140" s="104">
        <v>442.31</v>
      </c>
      <c r="I1140" s="78">
        <f t="shared" si="641"/>
        <v>0</v>
      </c>
    </row>
    <row r="1141" spans="1:9" s="20" customFormat="1" ht="30" x14ac:dyDescent="0.25">
      <c r="A1141" s="13" t="s">
        <v>2575</v>
      </c>
      <c r="B1141" s="13" t="s">
        <v>3118</v>
      </c>
      <c r="C1141" s="14" t="s">
        <v>27</v>
      </c>
      <c r="D1141" s="15">
        <v>83</v>
      </c>
      <c r="E1141" s="15">
        <f t="shared" si="650"/>
        <v>442.31</v>
      </c>
      <c r="F1141" s="15">
        <f t="shared" ref="F1141" si="655">ROUND(E1141*(1+$H$9),2)</f>
        <v>559.88</v>
      </c>
      <c r="G1141" s="15">
        <f t="shared" ref="G1141" si="656">ROUND(F1141*D1141,2)</f>
        <v>46470.04</v>
      </c>
      <c r="H1141" s="104">
        <v>442.31</v>
      </c>
      <c r="I1141" s="78">
        <f t="shared" si="641"/>
        <v>0</v>
      </c>
    </row>
    <row r="1142" spans="1:9" s="20" customFormat="1" ht="45" x14ac:dyDescent="0.25">
      <c r="A1142" s="13" t="s">
        <v>3117</v>
      </c>
      <c r="B1142" s="13" t="s">
        <v>1324</v>
      </c>
      <c r="C1142" s="14" t="s">
        <v>27</v>
      </c>
      <c r="D1142" s="15">
        <v>346.25</v>
      </c>
      <c r="E1142" s="15">
        <f t="shared" si="650"/>
        <v>442.31</v>
      </c>
      <c r="F1142" s="15">
        <f t="shared" si="653"/>
        <v>559.88</v>
      </c>
      <c r="G1142" s="15">
        <f t="shared" si="654"/>
        <v>193858.45</v>
      </c>
      <c r="H1142" s="104">
        <v>442.31</v>
      </c>
      <c r="I1142" s="78">
        <f t="shared" si="641"/>
        <v>0</v>
      </c>
    </row>
    <row r="1143" spans="1:9" ht="23.25" customHeight="1" x14ac:dyDescent="0.25">
      <c r="A1143" s="10"/>
      <c r="B1143" s="10"/>
      <c r="C1143" s="11"/>
      <c r="D1143" s="12"/>
      <c r="E1143" s="12"/>
      <c r="F1143" s="12"/>
      <c r="G1143" s="12"/>
      <c r="I1143" s="78"/>
    </row>
    <row r="1144" spans="1:9" s="71" customFormat="1" x14ac:dyDescent="0.25">
      <c r="A1144" s="69">
        <v>20</v>
      </c>
      <c r="B1144" s="445" t="s">
        <v>1084</v>
      </c>
      <c r="C1144" s="445"/>
      <c r="D1144" s="445"/>
      <c r="E1144" s="445"/>
      <c r="F1144" s="445"/>
      <c r="G1144" s="70">
        <f>ROUND(SUM(G1145:G1159),2)</f>
        <v>45351.22</v>
      </c>
      <c r="H1144" s="114"/>
      <c r="I1144" s="78"/>
    </row>
    <row r="1145" spans="1:9" x14ac:dyDescent="0.25">
      <c r="A1145" s="21" t="s">
        <v>2579</v>
      </c>
      <c r="B1145" s="444" t="s">
        <v>4813</v>
      </c>
      <c r="C1145" s="444"/>
      <c r="D1145" s="444"/>
      <c r="E1145" s="444"/>
      <c r="F1145" s="444"/>
      <c r="G1145" s="22"/>
      <c r="I1145" s="78"/>
    </row>
    <row r="1146" spans="1:9" x14ac:dyDescent="0.25">
      <c r="A1146" s="13" t="s">
        <v>1085</v>
      </c>
      <c r="B1146" s="23" t="s">
        <v>2576</v>
      </c>
      <c r="C1146" s="14" t="s">
        <v>27</v>
      </c>
      <c r="D1146" s="15">
        <v>277.02</v>
      </c>
      <c r="E1146" s="15">
        <f t="shared" ref="E1146:E1159" si="657">H1146-H1146*$H$11</f>
        <v>13.82</v>
      </c>
      <c r="F1146" s="15">
        <f t="shared" ref="F1146" si="658">ROUND(E1146*(1+$H$9),2)</f>
        <v>17.489999999999998</v>
      </c>
      <c r="G1146" s="15">
        <f t="shared" ref="G1146:G1147" si="659">ROUND(F1146*D1146,2)</f>
        <v>4845.08</v>
      </c>
      <c r="H1146" s="103" t="s">
        <v>1733</v>
      </c>
      <c r="I1146" s="78">
        <f t="shared" si="641"/>
        <v>0</v>
      </c>
    </row>
    <row r="1147" spans="1:9" ht="30" x14ac:dyDescent="0.25">
      <c r="A1147" s="13" t="s">
        <v>1086</v>
      </c>
      <c r="B1147" s="13" t="s">
        <v>1325</v>
      </c>
      <c r="C1147" s="14" t="s">
        <v>16</v>
      </c>
      <c r="D1147" s="15">
        <v>9</v>
      </c>
      <c r="E1147" s="15">
        <f t="shared" si="657"/>
        <v>239.1</v>
      </c>
      <c r="F1147" s="15">
        <f t="shared" ref="F1147:F1155" si="660">ROUND(E1147*(1+$H$9),2)</f>
        <v>302.64999999999998</v>
      </c>
      <c r="G1147" s="15">
        <f t="shared" si="659"/>
        <v>2723.85</v>
      </c>
      <c r="H1147" s="103" t="s">
        <v>3735</v>
      </c>
      <c r="I1147" s="78">
        <f t="shared" si="641"/>
        <v>0</v>
      </c>
    </row>
    <row r="1148" spans="1:9" x14ac:dyDescent="0.25">
      <c r="A1148" s="21" t="s">
        <v>2578</v>
      </c>
      <c r="B1148" s="444" t="s">
        <v>4753</v>
      </c>
      <c r="C1148" s="444"/>
      <c r="D1148" s="444"/>
      <c r="E1148" s="444"/>
      <c r="F1148" s="444"/>
      <c r="G1148" s="22"/>
      <c r="I1148" s="78"/>
    </row>
    <row r="1149" spans="1:9" x14ac:dyDescent="0.25">
      <c r="A1149" s="13" t="s">
        <v>1087</v>
      </c>
      <c r="B1149" s="23" t="s">
        <v>1088</v>
      </c>
      <c r="C1149" s="14" t="s">
        <v>69</v>
      </c>
      <c r="D1149" s="15">
        <v>11.5</v>
      </c>
      <c r="E1149" s="15">
        <f t="shared" si="657"/>
        <v>779.89</v>
      </c>
      <c r="F1149" s="15">
        <f t="shared" si="660"/>
        <v>987.18</v>
      </c>
      <c r="G1149" s="15">
        <f t="shared" ref="G1149" si="661">ROUND(F1149*D1149,2)</f>
        <v>11352.57</v>
      </c>
      <c r="H1149" s="105">
        <v>779.89</v>
      </c>
      <c r="I1149" s="78">
        <f t="shared" si="641"/>
        <v>0</v>
      </c>
    </row>
    <row r="1150" spans="1:9" x14ac:dyDescent="0.25">
      <c r="A1150" s="21" t="s">
        <v>2577</v>
      </c>
      <c r="B1150" s="444" t="s">
        <v>4815</v>
      </c>
      <c r="C1150" s="444"/>
      <c r="D1150" s="444"/>
      <c r="E1150" s="444"/>
      <c r="F1150" s="444"/>
      <c r="G1150" s="22"/>
      <c r="I1150" s="78"/>
    </row>
    <row r="1151" spans="1:9" ht="30" x14ac:dyDescent="0.25">
      <c r="A1151" s="13" t="s">
        <v>1089</v>
      </c>
      <c r="B1151" s="13" t="s">
        <v>2485</v>
      </c>
      <c r="C1151" s="14" t="s">
        <v>16</v>
      </c>
      <c r="D1151" s="15">
        <v>1</v>
      </c>
      <c r="E1151" s="15">
        <f t="shared" si="657"/>
        <v>1778.26</v>
      </c>
      <c r="F1151" s="15">
        <f t="shared" ref="F1151:F1152" si="662">ROUND(E1151*(1+$H$9),2)</f>
        <v>2250.92</v>
      </c>
      <c r="G1151" s="15">
        <f t="shared" ref="G1151:G1152" si="663">ROUND(F1151*D1151,2)</f>
        <v>2250.92</v>
      </c>
      <c r="H1151" s="103">
        <v>1778.26</v>
      </c>
      <c r="I1151" s="78">
        <f t="shared" si="641"/>
        <v>0</v>
      </c>
    </row>
    <row r="1152" spans="1:9" ht="60" x14ac:dyDescent="0.25">
      <c r="A1152" s="13" t="s">
        <v>1091</v>
      </c>
      <c r="B1152" s="13" t="s">
        <v>2779</v>
      </c>
      <c r="C1152" s="14" t="s">
        <v>16</v>
      </c>
      <c r="D1152" s="15">
        <v>52</v>
      </c>
      <c r="E1152" s="15">
        <f t="shared" si="657"/>
        <v>86.46</v>
      </c>
      <c r="F1152" s="15">
        <f t="shared" si="662"/>
        <v>109.44</v>
      </c>
      <c r="G1152" s="15">
        <f t="shared" si="663"/>
        <v>5690.88</v>
      </c>
      <c r="H1152" s="105">
        <v>86.46</v>
      </c>
      <c r="I1152" s="78">
        <f t="shared" si="641"/>
        <v>0</v>
      </c>
    </row>
    <row r="1153" spans="1:9" ht="60" x14ac:dyDescent="0.25">
      <c r="A1153" s="13" t="s">
        <v>1093</v>
      </c>
      <c r="B1153" s="13" t="s">
        <v>1090</v>
      </c>
      <c r="C1153" s="14" t="s">
        <v>27</v>
      </c>
      <c r="D1153" s="15">
        <v>0.20399999999999996</v>
      </c>
      <c r="E1153" s="15">
        <f t="shared" si="657"/>
        <v>21.65</v>
      </c>
      <c r="F1153" s="15">
        <f t="shared" si="660"/>
        <v>27.4</v>
      </c>
      <c r="G1153" s="15">
        <f t="shared" ref="G1153:G1155" si="664">ROUND(F1153*D1153,2)</f>
        <v>5.59</v>
      </c>
      <c r="H1153" s="103" t="s">
        <v>3760</v>
      </c>
      <c r="I1153" s="78">
        <f t="shared" si="641"/>
        <v>0</v>
      </c>
    </row>
    <row r="1154" spans="1:9" ht="60" x14ac:dyDescent="0.25">
      <c r="A1154" s="13" t="s">
        <v>1095</v>
      </c>
      <c r="B1154" s="13" t="s">
        <v>1092</v>
      </c>
      <c r="C1154" s="14" t="s">
        <v>27</v>
      </c>
      <c r="D1154" s="15">
        <v>2.4880000000000004</v>
      </c>
      <c r="E1154" s="15">
        <f t="shared" si="657"/>
        <v>21.65</v>
      </c>
      <c r="F1154" s="15">
        <f t="shared" si="660"/>
        <v>27.4</v>
      </c>
      <c r="G1154" s="15">
        <f t="shared" si="664"/>
        <v>68.17</v>
      </c>
      <c r="H1154" s="103" t="s">
        <v>3760</v>
      </c>
      <c r="I1154" s="78">
        <f t="shared" si="641"/>
        <v>0</v>
      </c>
    </row>
    <row r="1155" spans="1:9" ht="60" x14ac:dyDescent="0.25">
      <c r="A1155" s="13" t="s">
        <v>2780</v>
      </c>
      <c r="B1155" s="13" t="s">
        <v>1094</v>
      </c>
      <c r="C1155" s="14" t="s">
        <v>27</v>
      </c>
      <c r="D1155" s="15">
        <v>7.6280000000000001</v>
      </c>
      <c r="E1155" s="15">
        <f t="shared" si="657"/>
        <v>21.65</v>
      </c>
      <c r="F1155" s="15">
        <f t="shared" si="660"/>
        <v>27.4</v>
      </c>
      <c r="G1155" s="15">
        <f t="shared" si="664"/>
        <v>209.01</v>
      </c>
      <c r="H1155" s="103" t="s">
        <v>3760</v>
      </c>
      <c r="I1155" s="78">
        <f t="shared" si="641"/>
        <v>0</v>
      </c>
    </row>
    <row r="1156" spans="1:9" ht="30" x14ac:dyDescent="0.25">
      <c r="A1156" s="13" t="s">
        <v>2931</v>
      </c>
      <c r="B1156" s="13" t="s">
        <v>2927</v>
      </c>
      <c r="C1156" s="14" t="s">
        <v>16</v>
      </c>
      <c r="D1156" s="15">
        <f>5+9</f>
        <v>14</v>
      </c>
      <c r="E1156" s="15">
        <f t="shared" si="657"/>
        <v>238.89</v>
      </c>
      <c r="F1156" s="15">
        <f t="shared" ref="F1156" si="665">ROUND(E1156*(1+$H$9),2)</f>
        <v>302.39</v>
      </c>
      <c r="G1156" s="15">
        <f t="shared" ref="G1156" si="666">ROUND(F1156*D1156,2)</f>
        <v>4233.46</v>
      </c>
      <c r="H1156" s="105">
        <v>238.89</v>
      </c>
      <c r="I1156" s="78">
        <f t="shared" si="641"/>
        <v>0</v>
      </c>
    </row>
    <row r="1157" spans="1:9" ht="45" x14ac:dyDescent="0.25">
      <c r="A1157" s="13" t="s">
        <v>2932</v>
      </c>
      <c r="B1157" s="13" t="s">
        <v>2928</v>
      </c>
      <c r="C1157" s="14" t="s">
        <v>16</v>
      </c>
      <c r="D1157" s="15">
        <f>5+10+8+2+7+2+5</f>
        <v>39</v>
      </c>
      <c r="E1157" s="15">
        <f t="shared" si="657"/>
        <v>132.1</v>
      </c>
      <c r="F1157" s="15">
        <f t="shared" ref="F1157" si="667">ROUND(E1157*(1+$H$9),2)</f>
        <v>167.21</v>
      </c>
      <c r="G1157" s="15">
        <f t="shared" ref="G1157" si="668">ROUND(F1157*D1157,2)</f>
        <v>6521.19</v>
      </c>
      <c r="H1157" s="105">
        <v>132.1</v>
      </c>
      <c r="I1157" s="78">
        <f t="shared" si="641"/>
        <v>0</v>
      </c>
    </row>
    <row r="1158" spans="1:9" ht="45" x14ac:dyDescent="0.25">
      <c r="A1158" s="13" t="s">
        <v>2933</v>
      </c>
      <c r="B1158" s="13" t="s">
        <v>2929</v>
      </c>
      <c r="C1158" s="14" t="s">
        <v>16</v>
      </c>
      <c r="D1158" s="15">
        <f>9+8+5+5+3</f>
        <v>30</v>
      </c>
      <c r="E1158" s="15">
        <f t="shared" si="657"/>
        <v>75.38</v>
      </c>
      <c r="F1158" s="15">
        <f t="shared" ref="F1158:F1159" si="669">ROUND(E1158*(1+$H$9),2)</f>
        <v>95.42</v>
      </c>
      <c r="G1158" s="15">
        <f t="shared" ref="G1158:G1159" si="670">ROUND(F1158*D1158,2)</f>
        <v>2862.6</v>
      </c>
      <c r="H1158" s="103">
        <v>75.38</v>
      </c>
      <c r="I1158" s="78">
        <f t="shared" si="641"/>
        <v>0</v>
      </c>
    </row>
    <row r="1159" spans="1:9" ht="45" x14ac:dyDescent="0.25">
      <c r="A1159" s="13" t="s">
        <v>2934</v>
      </c>
      <c r="B1159" s="13" t="s">
        <v>2930</v>
      </c>
      <c r="C1159" s="14" t="s">
        <v>16</v>
      </c>
      <c r="D1159" s="15">
        <f>9+8+8+2+7+2+5</f>
        <v>41</v>
      </c>
      <c r="E1159" s="15">
        <f t="shared" si="657"/>
        <v>88.4</v>
      </c>
      <c r="F1159" s="15">
        <f t="shared" si="669"/>
        <v>111.9</v>
      </c>
      <c r="G1159" s="15">
        <f t="shared" si="670"/>
        <v>4587.8999999999996</v>
      </c>
      <c r="H1159" s="103">
        <v>88.4</v>
      </c>
      <c r="I1159" s="78">
        <f t="shared" si="641"/>
        <v>0</v>
      </c>
    </row>
    <row r="1160" spans="1:9" ht="22.5" customHeight="1" x14ac:dyDescent="0.25">
      <c r="A1160" s="10"/>
      <c r="B1160" s="10"/>
      <c r="C1160" s="11"/>
      <c r="D1160" s="12"/>
      <c r="E1160" s="12"/>
      <c r="F1160" s="12"/>
      <c r="G1160" s="12"/>
      <c r="I1160" s="78"/>
    </row>
    <row r="1161" spans="1:9" s="71" customFormat="1" x14ac:dyDescent="0.25">
      <c r="A1161" s="69">
        <v>21</v>
      </c>
      <c r="B1161" s="445" t="s">
        <v>1096</v>
      </c>
      <c r="C1161" s="445"/>
      <c r="D1161" s="445"/>
      <c r="E1161" s="445"/>
      <c r="F1161" s="445"/>
      <c r="G1161" s="70">
        <f>ROUND(SUM(G1162:G1163),2)</f>
        <v>13645.56</v>
      </c>
      <c r="H1161" s="114"/>
      <c r="I1161" s="78"/>
    </row>
    <row r="1162" spans="1:9" s="19" customFormat="1" ht="30" x14ac:dyDescent="0.25">
      <c r="A1162" s="13" t="s">
        <v>2580</v>
      </c>
      <c r="B1162" s="13" t="s">
        <v>1097</v>
      </c>
      <c r="C1162" s="14" t="s">
        <v>27</v>
      </c>
      <c r="D1162" s="15">
        <v>3005.63</v>
      </c>
      <c r="E1162" s="15">
        <f t="shared" ref="E1162:E1163" si="671">H1162-H1162*$H$11</f>
        <v>2.0099999999999998</v>
      </c>
      <c r="F1162" s="15">
        <f t="shared" ref="F1162:F1163" si="672">ROUND(E1162*(1+$H$9),2)</f>
        <v>2.54</v>
      </c>
      <c r="G1162" s="15">
        <f t="shared" ref="G1162:G1163" si="673">ROUND(F1162*D1162,2)</f>
        <v>7634.3</v>
      </c>
      <c r="H1162" s="109">
        <v>2.0099999999999998</v>
      </c>
      <c r="I1162" s="78">
        <f t="shared" si="641"/>
        <v>0</v>
      </c>
    </row>
    <row r="1163" spans="1:9" s="19" customFormat="1" x14ac:dyDescent="0.25">
      <c r="A1163" s="13" t="s">
        <v>2581</v>
      </c>
      <c r="B1163" s="13" t="s">
        <v>1098</v>
      </c>
      <c r="C1163" s="14" t="s">
        <v>27</v>
      </c>
      <c r="D1163" s="15">
        <v>3005.63</v>
      </c>
      <c r="E1163" s="15">
        <f t="shared" si="671"/>
        <v>1.58</v>
      </c>
      <c r="F1163" s="15">
        <f t="shared" si="672"/>
        <v>2</v>
      </c>
      <c r="G1163" s="15">
        <f t="shared" si="673"/>
        <v>6011.26</v>
      </c>
      <c r="H1163" s="109">
        <v>1.58</v>
      </c>
      <c r="I1163" s="78">
        <f t="shared" si="641"/>
        <v>0</v>
      </c>
    </row>
    <row r="1164" spans="1:9" ht="15" customHeight="1" x14ac:dyDescent="0.25">
      <c r="A1164" s="443" t="s">
        <v>2819</v>
      </c>
      <c r="B1164" s="443"/>
      <c r="C1164" s="443"/>
      <c r="D1164" s="443"/>
      <c r="E1164" s="443"/>
      <c r="F1164" s="443"/>
      <c r="G1164" s="3">
        <v>13477646.32</v>
      </c>
      <c r="I1164" s="78"/>
    </row>
    <row r="1165" spans="1:9" ht="15" customHeight="1" x14ac:dyDescent="0.25">
      <c r="A1165" s="443" t="s">
        <v>2820</v>
      </c>
      <c r="B1165" s="443"/>
      <c r="C1165" s="443"/>
      <c r="D1165" s="443"/>
      <c r="E1165" s="443"/>
      <c r="F1165" s="443"/>
      <c r="G1165" s="3">
        <f>G1166-G1164</f>
        <v>3177770.3699999992</v>
      </c>
      <c r="I1165" s="78"/>
    </row>
    <row r="1166" spans="1:9" ht="15" customHeight="1" x14ac:dyDescent="0.25">
      <c r="A1166" s="443" t="s">
        <v>3404</v>
      </c>
      <c r="B1166" s="443"/>
      <c r="C1166" s="443"/>
      <c r="D1166" s="443"/>
      <c r="E1166" s="443"/>
      <c r="F1166" s="443"/>
      <c r="G1166" s="3">
        <f>ROUND(G1161+G1144+G1135+G1130+G1119+G250+G243+G230+G209+G205+G198+G194+G191+G179+G170+G100+G83+G56+G44+G29+G17,2)</f>
        <v>16655416.689999999</v>
      </c>
      <c r="H1166" s="115">
        <v>14430225.76</v>
      </c>
      <c r="I1166" s="78">
        <f t="shared" si="641"/>
        <v>-14430225.76</v>
      </c>
    </row>
    <row r="1167" spans="1:9" ht="15" customHeight="1" x14ac:dyDescent="0.25">
      <c r="A1167" s="141"/>
      <c r="B1167" s="141"/>
      <c r="C1167" s="141"/>
      <c r="D1167" s="141"/>
      <c r="E1167" s="141"/>
      <c r="F1167" s="141"/>
      <c r="G1167" s="142"/>
      <c r="H1167" s="115"/>
      <c r="I1167" s="78"/>
    </row>
    <row r="1168" spans="1:9" ht="15" customHeight="1" x14ac:dyDescent="0.25">
      <c r="A1168" s="141"/>
      <c r="B1168" s="141" t="s">
        <v>4712</v>
      </c>
      <c r="C1168" s="141"/>
      <c r="D1168" s="141"/>
      <c r="E1168" s="141"/>
      <c r="F1168" s="141"/>
      <c r="G1168" s="142"/>
      <c r="H1168" s="115"/>
      <c r="I1168" s="78"/>
    </row>
    <row r="1169" spans="1:10" ht="15" customHeight="1" x14ac:dyDescent="0.25">
      <c r="A1169" s="141"/>
      <c r="B1169" s="141"/>
      <c r="C1169" s="141"/>
      <c r="D1169" s="141"/>
      <c r="E1169" s="141"/>
      <c r="F1169" s="141"/>
      <c r="G1169" s="142"/>
      <c r="H1169" s="115"/>
      <c r="I1169" s="78"/>
    </row>
    <row r="1170" spans="1:10" ht="15" customHeight="1" x14ac:dyDescent="0.25">
      <c r="A1170" s="141"/>
      <c r="B1170" s="141"/>
      <c r="C1170" s="141"/>
      <c r="D1170" s="141"/>
      <c r="E1170" s="141"/>
      <c r="F1170" s="141"/>
      <c r="G1170" s="142"/>
      <c r="H1170" s="115"/>
      <c r="I1170" s="78"/>
    </row>
    <row r="1171" spans="1:10" ht="15" customHeight="1" x14ac:dyDescent="0.25">
      <c r="A1171" s="141"/>
      <c r="B1171" s="141"/>
      <c r="C1171" s="141"/>
      <c r="D1171" s="141"/>
      <c r="E1171" s="141"/>
      <c r="F1171" s="141"/>
      <c r="G1171" s="142"/>
      <c r="H1171" s="115"/>
      <c r="I1171" s="78"/>
    </row>
    <row r="1172" spans="1:10" ht="15" customHeight="1" x14ac:dyDescent="0.25">
      <c r="A1172" s="141"/>
      <c r="B1172" s="141"/>
      <c r="C1172" s="141"/>
      <c r="D1172" s="141"/>
      <c r="E1172" s="141"/>
      <c r="F1172" s="141"/>
      <c r="G1172" s="142"/>
      <c r="H1172" s="115"/>
      <c r="I1172" s="78"/>
    </row>
    <row r="1173" spans="1:10" ht="15" customHeight="1" x14ac:dyDescent="0.25">
      <c r="A1173" s="141"/>
      <c r="B1173" s="141"/>
      <c r="C1173" s="141"/>
      <c r="D1173" s="141"/>
      <c r="E1173" s="141"/>
      <c r="F1173" s="141"/>
      <c r="G1173" s="142"/>
      <c r="H1173" s="115"/>
      <c r="I1173" s="78"/>
    </row>
    <row r="1174" spans="1:10" ht="14.45" hidden="1" thickBot="1" x14ac:dyDescent="0.3">
      <c r="G1174" s="140">
        <v>14420231.77</v>
      </c>
      <c r="H1174" s="116">
        <v>22164661.73</v>
      </c>
      <c r="I1174" s="96">
        <v>21757672.09</v>
      </c>
    </row>
    <row r="1175" spans="1:10" ht="13.9" hidden="1" x14ac:dyDescent="0.25">
      <c r="G1175" s="91">
        <f>16771548.38</f>
        <v>16771548.380000001</v>
      </c>
      <c r="H1175" s="117">
        <f>G1175-G1166</f>
        <v>116131.69000000134</v>
      </c>
      <c r="I1175" s="95">
        <f>H1175/H1174</f>
        <v>5.2394975125118386E-3</v>
      </c>
      <c r="J1175" s="1">
        <f>I1175*100</f>
        <v>0.52394975125118382</v>
      </c>
    </row>
    <row r="1176" spans="1:10" ht="13.9" hidden="1" x14ac:dyDescent="0.25">
      <c r="E1176" s="1">
        <f>0.5*F1176</f>
        <v>460.71000000000004</v>
      </c>
      <c r="F1176" s="17">
        <f>D67+D80+D112+D123+D134+D143</f>
        <v>921.42000000000007</v>
      </c>
      <c r="G1176" s="17">
        <f>G67+G80+G112+G123+G134+G143</f>
        <v>685203.36999999988</v>
      </c>
      <c r="H1176" s="118">
        <f>G1176/G1166</f>
        <v>4.1139971623249727E-2</v>
      </c>
      <c r="I1176" s="78">
        <f t="shared" si="641"/>
        <v>460.6688600283768</v>
      </c>
    </row>
    <row r="1177" spans="1:10" ht="13.9" hidden="1" x14ac:dyDescent="0.25">
      <c r="E1177" s="1">
        <f>0.5*F1177</f>
        <v>354.57499999999999</v>
      </c>
      <c r="F1177" s="17">
        <f>D187+D188+D189+D192+D195</f>
        <v>709.15</v>
      </c>
      <c r="G1177" s="17">
        <f>G187+G188+G189+G192+G195</f>
        <v>1028189.5</v>
      </c>
      <c r="H1177" s="118">
        <f>G1177/G1166</f>
        <v>6.1733039715381632E-2</v>
      </c>
      <c r="I1177" s="78">
        <f t="shared" si="641"/>
        <v>354.51326696028462</v>
      </c>
    </row>
    <row r="1178" spans="1:10" ht="13.9" hidden="1" x14ac:dyDescent="0.25">
      <c r="E1178" s="1">
        <f>0.5*F1178</f>
        <v>1477.085</v>
      </c>
      <c r="F1178" s="17">
        <f>D212+D213+D214+D215+D216+D232+D233+D235+D236</f>
        <v>2954.17</v>
      </c>
      <c r="G1178" s="17">
        <f>G212+G213+G214+G215+G216+G232+G233+G235+G236</f>
        <v>651549.75</v>
      </c>
      <c r="H1178" s="118">
        <f>G1178/G1166</f>
        <v>3.9119390533843196E-2</v>
      </c>
      <c r="I1178" s="78">
        <f t="shared" ref="I1178:I1179" si="674">E1178-H1178</f>
        <v>1477.0458806094662</v>
      </c>
    </row>
    <row r="1179" spans="1:10" ht="13.9" hidden="1" x14ac:dyDescent="0.25">
      <c r="I1179" s="78">
        <f t="shared" si="674"/>
        <v>0</v>
      </c>
    </row>
    <row r="1180" spans="1:10" ht="13.9" hidden="1" x14ac:dyDescent="0.25"/>
    <row r="1181" spans="1:10" ht="13.9" hidden="1" x14ac:dyDescent="0.25"/>
    <row r="1182" spans="1:10" ht="13.9" hidden="1" x14ac:dyDescent="0.25"/>
    <row r="1183" spans="1:10" ht="13.9" hidden="1" x14ac:dyDescent="0.25"/>
    <row r="1184" spans="1:10" ht="13.9" hidden="1" x14ac:dyDescent="0.25"/>
    <row r="1185" ht="13.9" hidden="1" x14ac:dyDescent="0.25"/>
    <row r="1186" ht="13.9" hidden="1" x14ac:dyDescent="0.25"/>
    <row r="1187" ht="13.9" hidden="1" x14ac:dyDescent="0.25"/>
    <row r="1188" ht="13.9" hidden="1" x14ac:dyDescent="0.25"/>
    <row r="1189" ht="13.9" hidden="1" x14ac:dyDescent="0.25"/>
    <row r="1190" ht="13.9" hidden="1" x14ac:dyDescent="0.25"/>
    <row r="1191" ht="13.9" hidden="1" x14ac:dyDescent="0.25"/>
    <row r="1192" ht="13.9" hidden="1" x14ac:dyDescent="0.25"/>
  </sheetData>
  <mergeCells count="172">
    <mergeCell ref="B4:E4"/>
    <mergeCell ref="B5:G5"/>
    <mergeCell ref="B6:G6"/>
    <mergeCell ref="G15:G16"/>
    <mergeCell ref="A7:G7"/>
    <mergeCell ref="A8:A9"/>
    <mergeCell ref="B8:B9"/>
    <mergeCell ref="C8:D8"/>
    <mergeCell ref="C9:D9"/>
    <mergeCell ref="A10:A11"/>
    <mergeCell ref="B10:B11"/>
    <mergeCell ref="C10:D10"/>
    <mergeCell ref="C11:D11"/>
    <mergeCell ref="E13:G13"/>
    <mergeCell ref="A15:A16"/>
    <mergeCell ref="B15:B16"/>
    <mergeCell ref="C15:C16"/>
    <mergeCell ref="B17:F17"/>
    <mergeCell ref="B29:F29"/>
    <mergeCell ref="B30:F30"/>
    <mergeCell ref="B41:F41"/>
    <mergeCell ref="D15:D16"/>
    <mergeCell ref="E15:F15"/>
    <mergeCell ref="B164:F164"/>
    <mergeCell ref="B170:F170"/>
    <mergeCell ref="B179:F179"/>
    <mergeCell ref="B56:F56"/>
    <mergeCell ref="B57:F57"/>
    <mergeCell ref="B69:F69"/>
    <mergeCell ref="B83:F83"/>
    <mergeCell ref="B100:F100"/>
    <mergeCell ref="B44:F44"/>
    <mergeCell ref="B45:F45"/>
    <mergeCell ref="B47:F47"/>
    <mergeCell ref="B49:F49"/>
    <mergeCell ref="B52:F52"/>
    <mergeCell ref="B144:F144"/>
    <mergeCell ref="B180:F180"/>
    <mergeCell ref="B153:F153"/>
    <mergeCell ref="B158:F158"/>
    <mergeCell ref="B159:F159"/>
    <mergeCell ref="B161:F161"/>
    <mergeCell ref="B101:F101"/>
    <mergeCell ref="B102:F102"/>
    <mergeCell ref="B113:F113"/>
    <mergeCell ref="B124:F124"/>
    <mergeCell ref="B138:F138"/>
    <mergeCell ref="B209:F209"/>
    <mergeCell ref="B230:F230"/>
    <mergeCell ref="B243:F243"/>
    <mergeCell ref="B250:F250"/>
    <mergeCell ref="B251:F251"/>
    <mergeCell ref="B186:F186"/>
    <mergeCell ref="B191:F191"/>
    <mergeCell ref="B194:F194"/>
    <mergeCell ref="B198:F198"/>
    <mergeCell ref="B205:F205"/>
    <mergeCell ref="B314:F314"/>
    <mergeCell ref="B318:F318"/>
    <mergeCell ref="B319:F319"/>
    <mergeCell ref="B345:F345"/>
    <mergeCell ref="B252:F252"/>
    <mergeCell ref="B253:F253"/>
    <mergeCell ref="B288:F288"/>
    <mergeCell ref="B305:F305"/>
    <mergeCell ref="B307:F307"/>
    <mergeCell ref="B340:H340"/>
    <mergeCell ref="B399:F399"/>
    <mergeCell ref="B400:F400"/>
    <mergeCell ref="B401:F401"/>
    <mergeCell ref="B416:F416"/>
    <mergeCell ref="B437:F437"/>
    <mergeCell ref="B346:F346"/>
    <mergeCell ref="B380:F380"/>
    <mergeCell ref="B384:F384"/>
    <mergeCell ref="B385:F385"/>
    <mergeCell ref="B393:F393"/>
    <mergeCell ref="B492:F492"/>
    <mergeCell ref="B493:F493"/>
    <mergeCell ref="B513:F513"/>
    <mergeCell ref="B438:F438"/>
    <mergeCell ref="B439:F439"/>
    <mergeCell ref="B469:F469"/>
    <mergeCell ref="B475:F475"/>
    <mergeCell ref="B484:F484"/>
    <mergeCell ref="B534:H534"/>
    <mergeCell ref="B560:F560"/>
    <mergeCell ref="B568:F568"/>
    <mergeCell ref="B572:F572"/>
    <mergeCell ref="B577:F577"/>
    <mergeCell ref="B578:F578"/>
    <mergeCell ref="B550:F550"/>
    <mergeCell ref="B551:F551"/>
    <mergeCell ref="B538:H538"/>
    <mergeCell ref="B541:H541"/>
    <mergeCell ref="B546:H546"/>
    <mergeCell ref="B618:F618"/>
    <mergeCell ref="B619:F619"/>
    <mergeCell ref="B634:F634"/>
    <mergeCell ref="B637:F637"/>
    <mergeCell ref="B584:F584"/>
    <mergeCell ref="B592:F592"/>
    <mergeCell ref="B604:F604"/>
    <mergeCell ref="B606:F606"/>
    <mergeCell ref="B614:F614"/>
    <mergeCell ref="B659:F659"/>
    <mergeCell ref="B660:F660"/>
    <mergeCell ref="B644:F644"/>
    <mergeCell ref="B648:F648"/>
    <mergeCell ref="B656:F656"/>
    <mergeCell ref="B691:F691"/>
    <mergeCell ref="B700:F700"/>
    <mergeCell ref="B728:F728"/>
    <mergeCell ref="B736:F736"/>
    <mergeCell ref="B747:F747"/>
    <mergeCell ref="B665:F665"/>
    <mergeCell ref="B680:F680"/>
    <mergeCell ref="B682:F682"/>
    <mergeCell ref="B686:F686"/>
    <mergeCell ref="B690:F690"/>
    <mergeCell ref="B788:F788"/>
    <mergeCell ref="B800:F800"/>
    <mergeCell ref="B812:F812"/>
    <mergeCell ref="B824:F824"/>
    <mergeCell ref="B836:F836"/>
    <mergeCell ref="B749:F749"/>
    <mergeCell ref="B760:F760"/>
    <mergeCell ref="B764:F764"/>
    <mergeCell ref="B765:F765"/>
    <mergeCell ref="B775:F775"/>
    <mergeCell ref="B909:F909"/>
    <mergeCell ref="B921:F921"/>
    <mergeCell ref="B934:F934"/>
    <mergeCell ref="B946:F946"/>
    <mergeCell ref="B961:F961"/>
    <mergeCell ref="B848:F848"/>
    <mergeCell ref="B858:F858"/>
    <mergeCell ref="B867:F867"/>
    <mergeCell ref="B879:F879"/>
    <mergeCell ref="B894:F894"/>
    <mergeCell ref="B1017:F1017"/>
    <mergeCell ref="B1020:F1020"/>
    <mergeCell ref="B1027:F1027"/>
    <mergeCell ref="B1042:F1042"/>
    <mergeCell ref="B1046:F1046"/>
    <mergeCell ref="B966:F966"/>
    <mergeCell ref="B973:F973"/>
    <mergeCell ref="B988:F988"/>
    <mergeCell ref="B1004:F1004"/>
    <mergeCell ref="B1005:F1005"/>
    <mergeCell ref="B1067:F1067"/>
    <mergeCell ref="B1072:F1072"/>
    <mergeCell ref="B1084:F1084"/>
    <mergeCell ref="B1103:F1103"/>
    <mergeCell ref="B1107:F1107"/>
    <mergeCell ref="B1047:F1047"/>
    <mergeCell ref="B1054:F1054"/>
    <mergeCell ref="B1057:F1057"/>
    <mergeCell ref="B1065:F1065"/>
    <mergeCell ref="B1066:F1066"/>
    <mergeCell ref="A1164:F1164"/>
    <mergeCell ref="A1165:F1165"/>
    <mergeCell ref="A1166:F1166"/>
    <mergeCell ref="B1145:F1145"/>
    <mergeCell ref="B1148:F1148"/>
    <mergeCell ref="B1150:F1150"/>
    <mergeCell ref="B1161:F1161"/>
    <mergeCell ref="B1114:F1114"/>
    <mergeCell ref="B1119:F1119"/>
    <mergeCell ref="B1130:F1130"/>
    <mergeCell ref="B1135:F1135"/>
    <mergeCell ref="B1144:F1144"/>
  </mergeCells>
  <pageMargins left="0.98425196850393704" right="0.19685039370078741" top="1.7716535433070868" bottom="0.98425196850393704" header="0" footer="0"/>
  <pageSetup paperSize="9" scale="80" orientation="portrait" r:id="rId1"/>
  <rowBreaks count="3" manualBreakCount="3">
    <brk id="261" max="6" man="1"/>
    <brk id="271" max="6" man="1"/>
    <brk id="11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outlinePr summaryBelow="0"/>
  </sheetPr>
  <dimension ref="A3:L586"/>
  <sheetViews>
    <sheetView tabSelected="1" view="pageBreakPreview" topLeftCell="A546" zoomScaleSheetLayoutView="100" workbookViewId="0">
      <selection activeCell="F593" sqref="F593"/>
    </sheetView>
  </sheetViews>
  <sheetFormatPr defaultColWidth="9.140625" defaultRowHeight="15" x14ac:dyDescent="0.25"/>
  <cols>
    <col min="1" max="1" width="8.7109375" style="146" customWidth="1"/>
    <col min="2" max="2" width="60.7109375" style="34" customWidth="1"/>
    <col min="3" max="3" width="9.140625" style="34" customWidth="1"/>
    <col min="4" max="4" width="10.28515625" style="34" customWidth="1"/>
    <col min="5" max="5" width="10.28515625" style="34" hidden="1" customWidth="1"/>
    <col min="6" max="6" width="10.28515625" style="34" customWidth="1"/>
    <col min="7" max="7" width="10.28515625" style="34" hidden="1" customWidth="1"/>
    <col min="8" max="8" width="13.85546875" style="34" customWidth="1"/>
    <col min="9" max="9" width="17" style="34" customWidth="1"/>
    <col min="10" max="10" width="13.28515625" style="81" hidden="1" customWidth="1"/>
    <col min="11" max="11" width="0" style="34" hidden="1" customWidth="1"/>
    <col min="12" max="12" width="13.5703125" style="88" hidden="1" customWidth="1"/>
    <col min="13" max="41" width="0" style="34" hidden="1" customWidth="1"/>
    <col min="42" max="16384" width="9.140625" style="34"/>
  </cols>
  <sheetData>
    <row r="3" spans="1:12" ht="18.75" x14ac:dyDescent="0.25">
      <c r="B3" s="98" t="s">
        <v>4703</v>
      </c>
      <c r="C3" s="99"/>
      <c r="D3" s="99"/>
      <c r="E3" s="99"/>
      <c r="F3" s="99"/>
      <c r="G3" s="99"/>
    </row>
    <row r="4" spans="1:12" ht="18.75" x14ac:dyDescent="0.25">
      <c r="B4" s="98" t="s">
        <v>4704</v>
      </c>
      <c r="C4" s="99"/>
      <c r="D4" s="99"/>
      <c r="E4" s="99"/>
      <c r="F4" s="99"/>
      <c r="G4" s="99"/>
    </row>
    <row r="5" spans="1:12" ht="18.75" x14ac:dyDescent="0.25">
      <c r="B5" s="458" t="s">
        <v>4705</v>
      </c>
      <c r="C5" s="458"/>
      <c r="D5" s="458"/>
      <c r="E5" s="458"/>
      <c r="F5" s="99"/>
      <c r="G5" s="99"/>
    </row>
    <row r="6" spans="1:12" ht="18.75" x14ac:dyDescent="0.25">
      <c r="B6" s="458" t="s">
        <v>4706</v>
      </c>
      <c r="C6" s="458"/>
      <c r="D6" s="458"/>
      <c r="E6" s="458"/>
      <c r="F6" s="458"/>
      <c r="G6" s="458"/>
    </row>
    <row r="7" spans="1:12" ht="78" customHeight="1" x14ac:dyDescent="0.25">
      <c r="B7" s="458" t="s">
        <v>4707</v>
      </c>
      <c r="C7" s="458"/>
      <c r="D7" s="458"/>
      <c r="E7" s="458"/>
      <c r="F7" s="458"/>
      <c r="G7" s="458"/>
    </row>
    <row r="8" spans="1:12" ht="45" customHeight="1" x14ac:dyDescent="0.25">
      <c r="A8" s="468" t="s">
        <v>4664</v>
      </c>
      <c r="B8" s="468"/>
      <c r="C8" s="468"/>
      <c r="D8" s="468"/>
      <c r="E8" s="468"/>
      <c r="F8" s="468"/>
      <c r="G8" s="468"/>
      <c r="H8" s="468"/>
      <c r="I8" s="468"/>
    </row>
    <row r="9" spans="1:12" ht="17.25" customHeight="1" x14ac:dyDescent="0.25">
      <c r="A9" s="469" t="s">
        <v>4441</v>
      </c>
      <c r="B9" s="471" t="s">
        <v>4442</v>
      </c>
      <c r="C9" s="473" t="s">
        <v>2406</v>
      </c>
      <c r="D9" s="473" t="s">
        <v>1567</v>
      </c>
      <c r="E9" s="471" t="s">
        <v>4443</v>
      </c>
      <c r="F9" s="473" t="s">
        <v>5</v>
      </c>
      <c r="G9" s="472"/>
      <c r="H9" s="472"/>
      <c r="I9" s="479" t="s">
        <v>6</v>
      </c>
      <c r="J9" s="82">
        <v>0.26579999999999998</v>
      </c>
    </row>
    <row r="10" spans="1:12" ht="18" customHeight="1" x14ac:dyDescent="0.25">
      <c r="A10" s="470"/>
      <c r="B10" s="472"/>
      <c r="C10" s="472"/>
      <c r="D10" s="472"/>
      <c r="E10" s="472"/>
      <c r="F10" s="46" t="s">
        <v>4444</v>
      </c>
      <c r="G10" s="46" t="s">
        <v>4445</v>
      </c>
      <c r="H10" s="46" t="s">
        <v>4446</v>
      </c>
      <c r="I10" s="480"/>
      <c r="J10" s="82">
        <v>0.1474</v>
      </c>
    </row>
    <row r="11" spans="1:12" s="35" customFormat="1" ht="15" customHeight="1" x14ac:dyDescent="0.25">
      <c r="A11" s="36" t="s">
        <v>3781</v>
      </c>
      <c r="B11" s="467" t="s">
        <v>9</v>
      </c>
      <c r="C11" s="467"/>
      <c r="D11" s="467"/>
      <c r="E11" s="467"/>
      <c r="F11" s="467"/>
      <c r="G11" s="467"/>
      <c r="H11" s="467"/>
      <c r="I11" s="37">
        <f>SUM(I12:I19)</f>
        <v>83437.429999999993</v>
      </c>
      <c r="J11" s="83"/>
      <c r="L11" s="89"/>
    </row>
    <row r="12" spans="1:12" ht="18" customHeight="1" x14ac:dyDescent="0.25">
      <c r="A12" s="38" t="s">
        <v>3782</v>
      </c>
      <c r="B12" s="125" t="s">
        <v>3783</v>
      </c>
      <c r="C12" s="39" t="s">
        <v>3784</v>
      </c>
      <c r="D12" s="40">
        <v>224.4</v>
      </c>
      <c r="E12" s="40">
        <v>26.58</v>
      </c>
      <c r="F12" s="40">
        <f>J12*0.85</f>
        <v>67.09899999999999</v>
      </c>
      <c r="G12" s="40"/>
      <c r="H12" s="40">
        <f>ROUND(F12*(1+$J$9),2)</f>
        <v>84.93</v>
      </c>
      <c r="I12" s="40">
        <f>ROUND(H12*D12,2)</f>
        <v>19058.29</v>
      </c>
      <c r="J12" s="81" t="s">
        <v>3524</v>
      </c>
      <c r="K12" s="34" t="s">
        <v>1816</v>
      </c>
      <c r="L12" s="90">
        <f>F12-J12</f>
        <v>-11.841000000000008</v>
      </c>
    </row>
    <row r="13" spans="1:12" ht="45" x14ac:dyDescent="0.25">
      <c r="A13" s="38" t="s">
        <v>3785</v>
      </c>
      <c r="B13" s="38" t="s">
        <v>3786</v>
      </c>
      <c r="C13" s="39" t="s">
        <v>3787</v>
      </c>
      <c r="D13" s="40">
        <v>86</v>
      </c>
      <c r="E13" s="40">
        <v>26.58</v>
      </c>
      <c r="F13" s="40">
        <f>J13-J13*AUDITORIO!$H$11</f>
        <v>43.1</v>
      </c>
      <c r="G13" s="40"/>
      <c r="H13" s="40">
        <f t="shared" ref="H13:H75" si="0">ROUND(F13*(1+$J$9),2)</f>
        <v>54.56</v>
      </c>
      <c r="I13" s="40">
        <f t="shared" ref="I13:I80" si="1">ROUND(H13*D13,2)</f>
        <v>4692.16</v>
      </c>
      <c r="J13" s="81" t="s">
        <v>1867</v>
      </c>
      <c r="K13" s="34" t="s">
        <v>2098</v>
      </c>
      <c r="L13" s="90">
        <f t="shared" ref="L13:L75" si="2">F13-J13</f>
        <v>0</v>
      </c>
    </row>
    <row r="14" spans="1:12" ht="30" x14ac:dyDescent="0.25">
      <c r="A14" s="38" t="s">
        <v>3788</v>
      </c>
      <c r="B14" s="38" t="s">
        <v>3789</v>
      </c>
      <c r="C14" s="39" t="s">
        <v>3790</v>
      </c>
      <c r="D14" s="40">
        <v>1440</v>
      </c>
      <c r="E14" s="40">
        <v>26.58</v>
      </c>
      <c r="F14" s="40">
        <f>J14-J14*AUDITORIO!$H$11</f>
        <v>14.08</v>
      </c>
      <c r="G14" s="40"/>
      <c r="H14" s="40">
        <f t="shared" si="0"/>
        <v>17.82</v>
      </c>
      <c r="I14" s="40">
        <f t="shared" si="1"/>
        <v>25660.799999999999</v>
      </c>
      <c r="J14" s="81" t="s">
        <v>1741</v>
      </c>
      <c r="K14" s="34" t="s">
        <v>2094</v>
      </c>
      <c r="L14" s="90">
        <f t="shared" si="2"/>
        <v>0</v>
      </c>
    </row>
    <row r="15" spans="1:12" ht="30.75" customHeight="1" x14ac:dyDescent="0.25">
      <c r="A15" s="38" t="s">
        <v>3791</v>
      </c>
      <c r="B15" s="38" t="s">
        <v>3792</v>
      </c>
      <c r="C15" s="39" t="s">
        <v>3790</v>
      </c>
      <c r="D15" s="40">
        <v>1728</v>
      </c>
      <c r="E15" s="40">
        <v>26.58</v>
      </c>
      <c r="F15" s="40">
        <f>J15-J15*AUDITORIO!$H$11</f>
        <v>9.1999999999999993</v>
      </c>
      <c r="G15" s="40"/>
      <c r="H15" s="40">
        <f t="shared" si="0"/>
        <v>11.65</v>
      </c>
      <c r="I15" s="40">
        <f t="shared" si="1"/>
        <v>20131.2</v>
      </c>
      <c r="J15" s="84">
        <v>9.1999999999999993</v>
      </c>
      <c r="L15" s="90">
        <f t="shared" si="2"/>
        <v>0</v>
      </c>
    </row>
    <row r="16" spans="1:12" ht="30.75" customHeight="1" x14ac:dyDescent="0.25">
      <c r="A16" s="38" t="s">
        <v>4455</v>
      </c>
      <c r="B16" s="38" t="str">
        <f>K16</f>
        <v>COLOCAÇÃO DE TELA EM ANDAIME FACHADEIRO. AF_11/2017</v>
      </c>
      <c r="C16" s="39" t="s">
        <v>3784</v>
      </c>
      <c r="D16" s="40">
        <f>D15/12</f>
        <v>144</v>
      </c>
      <c r="E16" s="40">
        <v>26.58</v>
      </c>
      <c r="F16" s="40">
        <f>J16-J16*AUDITORIO!$H$11</f>
        <v>5.55</v>
      </c>
      <c r="G16" s="40"/>
      <c r="H16" s="40">
        <f t="shared" si="0"/>
        <v>7.03</v>
      </c>
      <c r="I16" s="40">
        <f t="shared" ref="I16" si="3">ROUND(H16*D16,2)</f>
        <v>1012.32</v>
      </c>
      <c r="J16" s="81" t="s">
        <v>2881</v>
      </c>
      <c r="K16" s="34" t="s">
        <v>2093</v>
      </c>
      <c r="L16" s="90">
        <f t="shared" si="2"/>
        <v>0</v>
      </c>
    </row>
    <row r="17" spans="1:12" ht="45" x14ac:dyDescent="0.25">
      <c r="A17" s="38" t="s">
        <v>4456</v>
      </c>
      <c r="B17" s="38" t="s">
        <v>3793</v>
      </c>
      <c r="C17" s="39" t="s">
        <v>3784</v>
      </c>
      <c r="D17" s="40">
        <v>420</v>
      </c>
      <c r="E17" s="40">
        <v>26.58</v>
      </c>
      <c r="F17" s="40">
        <f>J17-J17*AUDITORIO!$H$11</f>
        <v>11.66</v>
      </c>
      <c r="G17" s="40"/>
      <c r="H17" s="40">
        <f t="shared" si="0"/>
        <v>14.76</v>
      </c>
      <c r="I17" s="40">
        <f t="shared" si="1"/>
        <v>6199.2</v>
      </c>
      <c r="J17" s="81" t="s">
        <v>1854</v>
      </c>
      <c r="K17" s="34" t="s">
        <v>2096</v>
      </c>
      <c r="L17" s="90">
        <f t="shared" si="2"/>
        <v>0</v>
      </c>
    </row>
    <row r="18" spans="1:12" ht="30" x14ac:dyDescent="0.25">
      <c r="A18" s="38" t="s">
        <v>4457</v>
      </c>
      <c r="B18" s="38" t="s">
        <v>3794</v>
      </c>
      <c r="C18" s="39" t="s">
        <v>3795</v>
      </c>
      <c r="D18" s="40">
        <v>42</v>
      </c>
      <c r="E18" s="40">
        <v>26.58</v>
      </c>
      <c r="F18" s="40">
        <f>J18-J18*AUDITORIO!$H$11</f>
        <v>7.32</v>
      </c>
      <c r="G18" s="40"/>
      <c r="H18" s="40">
        <f t="shared" si="0"/>
        <v>9.27</v>
      </c>
      <c r="I18" s="40">
        <f t="shared" si="1"/>
        <v>389.34</v>
      </c>
      <c r="J18" s="81" t="s">
        <v>2893</v>
      </c>
      <c r="K18" s="34" t="s">
        <v>3190</v>
      </c>
      <c r="L18" s="90">
        <f t="shared" si="2"/>
        <v>0</v>
      </c>
    </row>
    <row r="19" spans="1:12" ht="75" x14ac:dyDescent="0.25">
      <c r="A19" s="38" t="s">
        <v>4458</v>
      </c>
      <c r="B19" s="38" t="s">
        <v>3796</v>
      </c>
      <c r="C19" s="39" t="s">
        <v>3784</v>
      </c>
      <c r="D19" s="40">
        <v>118</v>
      </c>
      <c r="E19" s="40">
        <v>26.58</v>
      </c>
      <c r="F19" s="40">
        <f>J19-J19*AUDITORIO!$H$11</f>
        <v>42.14</v>
      </c>
      <c r="G19" s="40"/>
      <c r="H19" s="40">
        <f t="shared" si="0"/>
        <v>53.34</v>
      </c>
      <c r="I19" s="40">
        <f t="shared" si="1"/>
        <v>6294.12</v>
      </c>
      <c r="J19" s="81" t="s">
        <v>3144</v>
      </c>
      <c r="K19" s="34" t="s">
        <v>3195</v>
      </c>
      <c r="L19" s="90">
        <f t="shared" si="2"/>
        <v>0</v>
      </c>
    </row>
    <row r="20" spans="1:12" ht="32.1" customHeight="1" x14ac:dyDescent="0.25">
      <c r="A20" s="38"/>
      <c r="B20" s="38"/>
      <c r="C20" s="39"/>
      <c r="D20" s="40"/>
      <c r="E20" s="40"/>
      <c r="F20" s="40"/>
      <c r="G20" s="40"/>
      <c r="H20" s="40"/>
      <c r="I20" s="40"/>
      <c r="L20" s="90"/>
    </row>
    <row r="21" spans="1:12" s="35" customFormat="1" ht="15" customHeight="1" x14ac:dyDescent="0.25">
      <c r="A21" s="36" t="s">
        <v>3797</v>
      </c>
      <c r="B21" s="73" t="s">
        <v>4816</v>
      </c>
      <c r="C21" s="41"/>
      <c r="D21" s="41"/>
      <c r="E21" s="41"/>
      <c r="F21" s="42"/>
      <c r="G21" s="42"/>
      <c r="H21" s="52"/>
      <c r="I21" s="37">
        <f>SUM(I22:I24)</f>
        <v>26370.080000000002</v>
      </c>
      <c r="J21" s="83"/>
      <c r="L21" s="90"/>
    </row>
    <row r="22" spans="1:12" ht="30" x14ac:dyDescent="0.25">
      <c r="A22" s="38" t="s">
        <v>3798</v>
      </c>
      <c r="B22" s="38" t="s">
        <v>3799</v>
      </c>
      <c r="C22" s="39" t="s">
        <v>3795</v>
      </c>
      <c r="D22" s="40">
        <v>213.97</v>
      </c>
      <c r="E22" s="40">
        <v>26.58</v>
      </c>
      <c r="F22" s="40">
        <f>J22-J22*AUDITORIO!$H$11</f>
        <v>62.54</v>
      </c>
      <c r="G22" s="40"/>
      <c r="H22" s="40">
        <f t="shared" si="0"/>
        <v>79.16</v>
      </c>
      <c r="I22" s="40">
        <f t="shared" si="1"/>
        <v>16937.87</v>
      </c>
      <c r="J22" s="81" t="s">
        <v>2835</v>
      </c>
      <c r="K22" s="34" t="s">
        <v>2057</v>
      </c>
      <c r="L22" s="90">
        <f t="shared" si="2"/>
        <v>0</v>
      </c>
    </row>
    <row r="23" spans="1:12" ht="30" x14ac:dyDescent="0.25">
      <c r="A23" s="38" t="s">
        <v>3800</v>
      </c>
      <c r="B23" s="38" t="s">
        <v>3801</v>
      </c>
      <c r="C23" s="39" t="s">
        <v>3795</v>
      </c>
      <c r="D23" s="40">
        <v>213.97</v>
      </c>
      <c r="E23" s="40">
        <v>26.58</v>
      </c>
      <c r="F23" s="40">
        <f>J23-J23*AUDITORIO!$H$11</f>
        <v>26.29</v>
      </c>
      <c r="G23" s="40"/>
      <c r="H23" s="40">
        <f t="shared" si="0"/>
        <v>33.28</v>
      </c>
      <c r="I23" s="40">
        <f t="shared" si="1"/>
        <v>7120.92</v>
      </c>
      <c r="J23" s="81" t="s">
        <v>2857</v>
      </c>
      <c r="K23" s="34" t="s">
        <v>2059</v>
      </c>
      <c r="L23" s="90">
        <f t="shared" si="2"/>
        <v>0</v>
      </c>
    </row>
    <row r="24" spans="1:12" ht="45" x14ac:dyDescent="0.25">
      <c r="A24" s="38" t="s">
        <v>3802</v>
      </c>
      <c r="B24" s="38" t="s">
        <v>3803</v>
      </c>
      <c r="C24" s="39" t="s">
        <v>3795</v>
      </c>
      <c r="D24" s="40">
        <v>19.28</v>
      </c>
      <c r="E24" s="40">
        <v>26.58</v>
      </c>
      <c r="F24" s="40">
        <f>J24-J24*AUDITORIO!$H$11</f>
        <v>94.71</v>
      </c>
      <c r="G24" s="40"/>
      <c r="H24" s="40">
        <f t="shared" si="0"/>
        <v>119.88</v>
      </c>
      <c r="I24" s="40">
        <f t="shared" si="1"/>
        <v>2311.29</v>
      </c>
      <c r="J24" s="81" t="s">
        <v>3188</v>
      </c>
      <c r="K24" s="34" t="s">
        <v>3187</v>
      </c>
      <c r="L24" s="90">
        <f t="shared" si="2"/>
        <v>0</v>
      </c>
    </row>
    <row r="25" spans="1:12" ht="24" customHeight="1" x14ac:dyDescent="0.25">
      <c r="A25" s="38"/>
      <c r="B25" s="38"/>
      <c r="C25" s="39"/>
      <c r="D25" s="40"/>
      <c r="E25" s="40"/>
      <c r="F25" s="40"/>
      <c r="G25" s="40"/>
      <c r="H25" s="40"/>
      <c r="I25" s="40"/>
      <c r="L25" s="90"/>
    </row>
    <row r="26" spans="1:12" s="35" customFormat="1" ht="15" customHeight="1" x14ac:dyDescent="0.25">
      <c r="A26" s="36" t="s">
        <v>3804</v>
      </c>
      <c r="B26" s="73" t="s">
        <v>45</v>
      </c>
      <c r="C26" s="41"/>
      <c r="D26" s="41"/>
      <c r="E26" s="41"/>
      <c r="F26" s="42"/>
      <c r="G26" s="42"/>
      <c r="H26" s="52"/>
      <c r="I26" s="37">
        <f>SUM(I28:I47)</f>
        <v>282274.26</v>
      </c>
      <c r="J26" s="83"/>
      <c r="L26" s="90"/>
    </row>
    <row r="27" spans="1:12" ht="15" customHeight="1" x14ac:dyDescent="0.25">
      <c r="A27" s="43" t="s">
        <v>3805</v>
      </c>
      <c r="B27" s="72" t="s">
        <v>4817</v>
      </c>
      <c r="C27" s="44"/>
      <c r="D27" s="44"/>
      <c r="E27" s="44"/>
      <c r="F27" s="40"/>
      <c r="G27" s="40"/>
      <c r="H27" s="40"/>
      <c r="I27" s="40"/>
      <c r="L27" s="90"/>
    </row>
    <row r="28" spans="1:12" ht="54.75" customHeight="1" x14ac:dyDescent="0.25">
      <c r="A28" s="38" t="s">
        <v>3806</v>
      </c>
      <c r="B28" s="38" t="s">
        <v>3807</v>
      </c>
      <c r="C28" s="39" t="s">
        <v>3787</v>
      </c>
      <c r="D28" s="40">
        <v>80</v>
      </c>
      <c r="E28" s="40">
        <v>26.58</v>
      </c>
      <c r="F28" s="40">
        <f>J28-J28*AUDITORIO!$H$11</f>
        <v>106.57</v>
      </c>
      <c r="G28" s="40"/>
      <c r="H28" s="40">
        <f t="shared" si="0"/>
        <v>134.9</v>
      </c>
      <c r="I28" s="40">
        <f t="shared" si="1"/>
        <v>10792</v>
      </c>
      <c r="J28" s="81" t="s">
        <v>3557</v>
      </c>
      <c r="K28" s="34" t="s">
        <v>1873</v>
      </c>
      <c r="L28" s="90">
        <f t="shared" si="2"/>
        <v>0</v>
      </c>
    </row>
    <row r="29" spans="1:12" ht="33.75" customHeight="1" x14ac:dyDescent="0.25">
      <c r="A29" s="38" t="s">
        <v>3808</v>
      </c>
      <c r="B29" s="49" t="s">
        <v>4700</v>
      </c>
      <c r="C29" s="39" t="s">
        <v>3787</v>
      </c>
      <c r="D29" s="40">
        <v>700</v>
      </c>
      <c r="E29" s="40">
        <v>26.58</v>
      </c>
      <c r="F29" s="40">
        <f>J29-J29*AUDITORIO!$H$11</f>
        <v>174.66</v>
      </c>
      <c r="G29" s="40"/>
      <c r="H29" s="40">
        <f t="shared" si="0"/>
        <v>221.08</v>
      </c>
      <c r="I29" s="40">
        <f t="shared" si="1"/>
        <v>154756</v>
      </c>
      <c r="J29" s="84">
        <v>174.66</v>
      </c>
      <c r="L29" s="90">
        <f t="shared" si="2"/>
        <v>0</v>
      </c>
    </row>
    <row r="30" spans="1:12" ht="31.5" customHeight="1" x14ac:dyDescent="0.25">
      <c r="A30" s="38" t="s">
        <v>3809</v>
      </c>
      <c r="B30" s="38" t="s">
        <v>3810</v>
      </c>
      <c r="C30" s="39" t="s">
        <v>3811</v>
      </c>
      <c r="D30" s="40">
        <v>100</v>
      </c>
      <c r="E30" s="40">
        <v>26.58</v>
      </c>
      <c r="F30" s="40">
        <f>J30-J30*AUDITORIO!$H$11</f>
        <v>13.21</v>
      </c>
      <c r="G30" s="40"/>
      <c r="H30" s="40">
        <f t="shared" si="0"/>
        <v>16.72</v>
      </c>
      <c r="I30" s="40">
        <f t="shared" si="1"/>
        <v>1672</v>
      </c>
      <c r="J30" s="81" t="s">
        <v>2851</v>
      </c>
      <c r="K30" s="34" t="s">
        <v>1872</v>
      </c>
      <c r="L30" s="90">
        <f t="shared" si="2"/>
        <v>0</v>
      </c>
    </row>
    <row r="31" spans="1:12" ht="15" customHeight="1" x14ac:dyDescent="0.25">
      <c r="A31" s="43" t="s">
        <v>3812</v>
      </c>
      <c r="B31" s="72" t="s">
        <v>4818</v>
      </c>
      <c r="C31" s="44"/>
      <c r="D31" s="44"/>
      <c r="E31" s="44"/>
      <c r="F31" s="40"/>
      <c r="G31" s="40"/>
      <c r="H31" s="40"/>
      <c r="I31" s="40"/>
      <c r="L31" s="90"/>
    </row>
    <row r="32" spans="1:12" ht="62.25" customHeight="1" x14ac:dyDescent="0.25">
      <c r="A32" s="38" t="s">
        <v>3813</v>
      </c>
      <c r="B32" s="38" t="s">
        <v>3814</v>
      </c>
      <c r="C32" s="39" t="s">
        <v>3784</v>
      </c>
      <c r="D32" s="40">
        <v>53.51</v>
      </c>
      <c r="E32" s="40">
        <v>26.58</v>
      </c>
      <c r="F32" s="40">
        <f>J32-J32*AUDITORIO!$H$11</f>
        <v>169.95</v>
      </c>
      <c r="G32" s="40"/>
      <c r="H32" s="40">
        <f t="shared" si="0"/>
        <v>215.12</v>
      </c>
      <c r="I32" s="40">
        <f t="shared" si="1"/>
        <v>11511.07</v>
      </c>
      <c r="J32" s="81" t="s">
        <v>3566</v>
      </c>
      <c r="K32" s="34" t="s">
        <v>1880</v>
      </c>
      <c r="L32" s="90">
        <f t="shared" si="2"/>
        <v>0</v>
      </c>
    </row>
    <row r="33" spans="1:12" ht="38.25" customHeight="1" x14ac:dyDescent="0.25">
      <c r="A33" s="38" t="s">
        <v>3815</v>
      </c>
      <c r="B33" s="38" t="s">
        <v>3816</v>
      </c>
      <c r="C33" s="39" t="s">
        <v>3817</v>
      </c>
      <c r="D33" s="40">
        <v>922.8</v>
      </c>
      <c r="E33" s="40">
        <v>26.58</v>
      </c>
      <c r="F33" s="40">
        <f>J33-J33*AUDITORIO!$H$11</f>
        <v>15.17</v>
      </c>
      <c r="G33" s="40"/>
      <c r="H33" s="40">
        <f t="shared" si="0"/>
        <v>19.2</v>
      </c>
      <c r="I33" s="40">
        <f t="shared" si="1"/>
        <v>17717.759999999998</v>
      </c>
      <c r="J33" s="81" t="s">
        <v>3464</v>
      </c>
      <c r="K33" s="34" t="s">
        <v>1889</v>
      </c>
      <c r="L33" s="90">
        <f t="shared" si="2"/>
        <v>0</v>
      </c>
    </row>
    <row r="34" spans="1:12" ht="45.75" customHeight="1" x14ac:dyDescent="0.25">
      <c r="A34" s="38" t="s">
        <v>3818</v>
      </c>
      <c r="B34" s="38" t="s">
        <v>3819</v>
      </c>
      <c r="C34" s="39" t="s">
        <v>3817</v>
      </c>
      <c r="D34" s="40">
        <v>204.2</v>
      </c>
      <c r="E34" s="40">
        <v>26.58</v>
      </c>
      <c r="F34" s="40">
        <f>J34-J34*AUDITORIO!$H$11</f>
        <v>13.64</v>
      </c>
      <c r="G34" s="40"/>
      <c r="H34" s="40">
        <f t="shared" si="0"/>
        <v>17.27</v>
      </c>
      <c r="I34" s="40">
        <f t="shared" si="1"/>
        <v>3526.53</v>
      </c>
      <c r="J34" s="81" t="s">
        <v>1858</v>
      </c>
      <c r="K34" s="34" t="s">
        <v>1891</v>
      </c>
      <c r="L34" s="90">
        <f t="shared" si="2"/>
        <v>0</v>
      </c>
    </row>
    <row r="35" spans="1:12" ht="42" customHeight="1" x14ac:dyDescent="0.25">
      <c r="A35" s="38" t="s">
        <v>3820</v>
      </c>
      <c r="B35" s="38" t="s">
        <v>3821</v>
      </c>
      <c r="C35" s="39" t="s">
        <v>3817</v>
      </c>
      <c r="D35" s="40">
        <v>154.4</v>
      </c>
      <c r="E35" s="40">
        <v>26.58</v>
      </c>
      <c r="F35" s="40">
        <f>J35-J35*AUDITORIO!$H$11</f>
        <v>16.809999999999999</v>
      </c>
      <c r="G35" s="40"/>
      <c r="H35" s="40">
        <f t="shared" si="0"/>
        <v>21.28</v>
      </c>
      <c r="I35" s="40">
        <f t="shared" si="1"/>
        <v>3285.63</v>
      </c>
      <c r="J35" s="81" t="s">
        <v>3568</v>
      </c>
      <c r="K35" s="34" t="s">
        <v>1882</v>
      </c>
      <c r="L35" s="90">
        <f t="shared" si="2"/>
        <v>0</v>
      </c>
    </row>
    <row r="36" spans="1:12" ht="45" customHeight="1" x14ac:dyDescent="0.25">
      <c r="A36" s="38" t="s">
        <v>3822</v>
      </c>
      <c r="B36" s="38" t="s">
        <v>3823</v>
      </c>
      <c r="C36" s="39" t="s">
        <v>3795</v>
      </c>
      <c r="D36" s="40">
        <v>22.3</v>
      </c>
      <c r="E36" s="40">
        <v>26.58</v>
      </c>
      <c r="F36" s="40">
        <f>J36-J36*AUDITORIO!$H$11</f>
        <v>558.6</v>
      </c>
      <c r="G36" s="40"/>
      <c r="H36" s="40">
        <f t="shared" si="0"/>
        <v>707.08</v>
      </c>
      <c r="I36" s="40">
        <f t="shared" si="1"/>
        <v>15767.88</v>
      </c>
      <c r="J36" s="81" t="s">
        <v>3588</v>
      </c>
      <c r="K36" s="34" t="s">
        <v>1895</v>
      </c>
      <c r="L36" s="90">
        <f t="shared" si="2"/>
        <v>0</v>
      </c>
    </row>
    <row r="37" spans="1:12" ht="49.5" customHeight="1" x14ac:dyDescent="0.25">
      <c r="A37" s="38" t="s">
        <v>3824</v>
      </c>
      <c r="B37" s="38" t="s">
        <v>3825</v>
      </c>
      <c r="C37" s="39" t="s">
        <v>3795</v>
      </c>
      <c r="D37" s="40">
        <v>22.3</v>
      </c>
      <c r="E37" s="40">
        <v>26.58</v>
      </c>
      <c r="F37" s="40">
        <f>J37-J37*AUDITORIO!$H$11</f>
        <v>217.14</v>
      </c>
      <c r="G37" s="40"/>
      <c r="H37" s="40">
        <f t="shared" si="0"/>
        <v>274.86</v>
      </c>
      <c r="I37" s="40">
        <f t="shared" si="1"/>
        <v>6129.38</v>
      </c>
      <c r="J37" s="81" t="s">
        <v>3590</v>
      </c>
      <c r="K37" s="34" t="s">
        <v>3142</v>
      </c>
      <c r="L37" s="90">
        <f t="shared" si="2"/>
        <v>0</v>
      </c>
    </row>
    <row r="38" spans="1:12" ht="15" customHeight="1" x14ac:dyDescent="0.25">
      <c r="A38" s="43" t="s">
        <v>3826</v>
      </c>
      <c r="B38" s="72" t="s">
        <v>4819</v>
      </c>
      <c r="C38" s="44"/>
      <c r="D38" s="44"/>
      <c r="E38" s="44"/>
      <c r="F38" s="40"/>
      <c r="G38" s="40"/>
      <c r="H38" s="40"/>
      <c r="I38" s="40"/>
      <c r="L38" s="90"/>
    </row>
    <row r="39" spans="1:12" ht="54.75" customHeight="1" x14ac:dyDescent="0.25">
      <c r="A39" s="38" t="s">
        <v>3827</v>
      </c>
      <c r="B39" s="38" t="s">
        <v>3828</v>
      </c>
      <c r="C39" s="39" t="s">
        <v>3784</v>
      </c>
      <c r="D39" s="40">
        <v>6.82</v>
      </c>
      <c r="E39" s="40">
        <v>26.58</v>
      </c>
      <c r="F39" s="40">
        <f>J39-J39*AUDITORIO!$H$11</f>
        <v>293.83999999999997</v>
      </c>
      <c r="G39" s="40"/>
      <c r="H39" s="40">
        <f t="shared" si="0"/>
        <v>371.94</v>
      </c>
      <c r="I39" s="40">
        <f t="shared" si="1"/>
        <v>2536.63</v>
      </c>
      <c r="J39" s="81" t="s">
        <v>3559</v>
      </c>
      <c r="K39" s="34" t="s">
        <v>3138</v>
      </c>
      <c r="L39" s="90">
        <f t="shared" si="2"/>
        <v>0</v>
      </c>
    </row>
    <row r="40" spans="1:12" ht="15" customHeight="1" x14ac:dyDescent="0.25">
      <c r="A40" s="43" t="s">
        <v>3829</v>
      </c>
      <c r="B40" s="72" t="s">
        <v>4820</v>
      </c>
      <c r="C40" s="44"/>
      <c r="D40" s="44"/>
      <c r="E40" s="44"/>
      <c r="F40" s="40"/>
      <c r="G40" s="40"/>
      <c r="H40" s="40"/>
      <c r="I40" s="40"/>
      <c r="L40" s="90"/>
    </row>
    <row r="41" spans="1:12" ht="66" customHeight="1" x14ac:dyDescent="0.25">
      <c r="A41" s="38" t="s">
        <v>3830</v>
      </c>
      <c r="B41" s="38" t="s">
        <v>3831</v>
      </c>
      <c r="C41" s="39" t="s">
        <v>3784</v>
      </c>
      <c r="D41" s="40">
        <v>128.52000000000001</v>
      </c>
      <c r="E41" s="40">
        <v>26.58</v>
      </c>
      <c r="F41" s="40">
        <f>J41-J41*AUDITORIO!$H$11</f>
        <v>119.36</v>
      </c>
      <c r="G41" s="40"/>
      <c r="H41" s="40">
        <f t="shared" si="0"/>
        <v>151.09</v>
      </c>
      <c r="I41" s="40">
        <f t="shared" si="1"/>
        <v>19418.09</v>
      </c>
      <c r="J41" s="81" t="s">
        <v>3567</v>
      </c>
      <c r="K41" s="34" t="s">
        <v>1881</v>
      </c>
      <c r="L41" s="90">
        <f t="shared" si="2"/>
        <v>0</v>
      </c>
    </row>
    <row r="42" spans="1:12" ht="45" x14ac:dyDescent="0.25">
      <c r="A42" s="38" t="s">
        <v>3832</v>
      </c>
      <c r="B42" s="38" t="s">
        <v>3833</v>
      </c>
      <c r="C42" s="39" t="s">
        <v>3817</v>
      </c>
      <c r="D42" s="40">
        <v>2.6</v>
      </c>
      <c r="E42" s="40">
        <v>26.58</v>
      </c>
      <c r="F42" s="40">
        <f>J42-J42*AUDITORIO!$H$11</f>
        <v>16.03</v>
      </c>
      <c r="G42" s="40"/>
      <c r="H42" s="40">
        <f t="shared" si="0"/>
        <v>20.29</v>
      </c>
      <c r="I42" s="40">
        <f t="shared" si="1"/>
        <v>52.75</v>
      </c>
      <c r="J42" s="81" t="s">
        <v>1744</v>
      </c>
      <c r="K42" s="34" t="s">
        <v>1888</v>
      </c>
      <c r="L42" s="90">
        <f t="shared" si="2"/>
        <v>0</v>
      </c>
    </row>
    <row r="43" spans="1:12" ht="49.5" customHeight="1" x14ac:dyDescent="0.25">
      <c r="A43" s="38" t="s">
        <v>3834</v>
      </c>
      <c r="B43" s="38" t="s">
        <v>3816</v>
      </c>
      <c r="C43" s="39" t="s">
        <v>3817</v>
      </c>
      <c r="D43" s="40">
        <v>568.41</v>
      </c>
      <c r="E43" s="40">
        <v>26.58</v>
      </c>
      <c r="F43" s="40">
        <f>J43-J43*AUDITORIO!$H$11</f>
        <v>15.17</v>
      </c>
      <c r="G43" s="40"/>
      <c r="H43" s="40">
        <f t="shared" si="0"/>
        <v>19.2</v>
      </c>
      <c r="I43" s="40">
        <f t="shared" si="1"/>
        <v>10913.47</v>
      </c>
      <c r="J43" s="81" t="s">
        <v>3464</v>
      </c>
      <c r="K43" s="34" t="s">
        <v>1889</v>
      </c>
      <c r="L43" s="90">
        <f t="shared" si="2"/>
        <v>0</v>
      </c>
    </row>
    <row r="44" spans="1:12" ht="47.25" customHeight="1" x14ac:dyDescent="0.25">
      <c r="A44" s="38" t="s">
        <v>3835</v>
      </c>
      <c r="B44" s="38" t="s">
        <v>3819</v>
      </c>
      <c r="C44" s="39" t="s">
        <v>3817</v>
      </c>
      <c r="D44" s="40">
        <v>94.5</v>
      </c>
      <c r="E44" s="40">
        <v>26.58</v>
      </c>
      <c r="F44" s="40">
        <f>J44-J44*AUDITORIO!$H$11</f>
        <v>13.64</v>
      </c>
      <c r="G44" s="40"/>
      <c r="H44" s="40">
        <f t="shared" si="0"/>
        <v>17.27</v>
      </c>
      <c r="I44" s="40">
        <f t="shared" si="1"/>
        <v>1632.02</v>
      </c>
      <c r="J44" s="81" t="s">
        <v>1858</v>
      </c>
      <c r="K44" s="34" t="s">
        <v>1891</v>
      </c>
      <c r="L44" s="90">
        <f t="shared" si="2"/>
        <v>0</v>
      </c>
    </row>
    <row r="45" spans="1:12" ht="45" x14ac:dyDescent="0.25">
      <c r="A45" s="38" t="s">
        <v>3836</v>
      </c>
      <c r="B45" s="38" t="s">
        <v>3821</v>
      </c>
      <c r="C45" s="39" t="s">
        <v>3817</v>
      </c>
      <c r="D45" s="40">
        <v>324.3</v>
      </c>
      <c r="E45" s="40">
        <v>26.58</v>
      </c>
      <c r="F45" s="40">
        <f>J45-J45*AUDITORIO!$H$11</f>
        <v>16.809999999999999</v>
      </c>
      <c r="G45" s="40"/>
      <c r="H45" s="40">
        <f t="shared" si="0"/>
        <v>21.28</v>
      </c>
      <c r="I45" s="40">
        <f t="shared" si="1"/>
        <v>6901.1</v>
      </c>
      <c r="J45" s="81" t="s">
        <v>3568</v>
      </c>
      <c r="K45" s="34" t="s">
        <v>1882</v>
      </c>
      <c r="L45" s="90">
        <f t="shared" si="2"/>
        <v>0</v>
      </c>
    </row>
    <row r="46" spans="1:12" ht="45" x14ac:dyDescent="0.25">
      <c r="A46" s="38" t="s">
        <v>3837</v>
      </c>
      <c r="B46" s="38" t="s">
        <v>3823</v>
      </c>
      <c r="C46" s="39" t="s">
        <v>3795</v>
      </c>
      <c r="D46" s="40">
        <v>15.95</v>
      </c>
      <c r="E46" s="40">
        <v>26.58</v>
      </c>
      <c r="F46" s="40">
        <f>J46-J46*AUDITORIO!$H$11</f>
        <v>558.6</v>
      </c>
      <c r="G46" s="40"/>
      <c r="H46" s="40">
        <f t="shared" si="0"/>
        <v>707.08</v>
      </c>
      <c r="I46" s="40">
        <f t="shared" si="1"/>
        <v>11277.93</v>
      </c>
      <c r="J46" s="81" t="s">
        <v>3588</v>
      </c>
      <c r="K46" s="34" t="s">
        <v>1895</v>
      </c>
      <c r="L46" s="90">
        <f t="shared" si="2"/>
        <v>0</v>
      </c>
    </row>
    <row r="47" spans="1:12" ht="51.75" customHeight="1" x14ac:dyDescent="0.25">
      <c r="A47" s="38" t="s">
        <v>3838</v>
      </c>
      <c r="B47" s="38" t="s">
        <v>3825</v>
      </c>
      <c r="C47" s="39" t="s">
        <v>3795</v>
      </c>
      <c r="D47" s="40">
        <v>15.95</v>
      </c>
      <c r="E47" s="40">
        <v>26.58</v>
      </c>
      <c r="F47" s="40">
        <f>J47-J47*AUDITORIO!$H$11</f>
        <v>217.14</v>
      </c>
      <c r="G47" s="40"/>
      <c r="H47" s="40">
        <f t="shared" si="0"/>
        <v>274.86</v>
      </c>
      <c r="I47" s="40">
        <f t="shared" si="1"/>
        <v>4384.0200000000004</v>
      </c>
      <c r="J47" s="81" t="s">
        <v>3590</v>
      </c>
      <c r="K47" s="34" t="s">
        <v>3142</v>
      </c>
      <c r="L47" s="90">
        <f t="shared" si="2"/>
        <v>0</v>
      </c>
    </row>
    <row r="48" spans="1:12" ht="19.5" customHeight="1" x14ac:dyDescent="0.25">
      <c r="A48" s="38"/>
      <c r="B48" s="45"/>
      <c r="C48" s="39"/>
      <c r="D48" s="40"/>
      <c r="E48" s="40"/>
      <c r="F48" s="40"/>
      <c r="G48" s="40"/>
      <c r="H48" s="40"/>
      <c r="I48" s="40"/>
      <c r="L48" s="90"/>
    </row>
    <row r="49" spans="1:12" s="35" customFormat="1" x14ac:dyDescent="0.25">
      <c r="A49" s="36" t="s">
        <v>3839</v>
      </c>
      <c r="B49" s="73" t="s">
        <v>71</v>
      </c>
      <c r="C49" s="41"/>
      <c r="D49" s="41"/>
      <c r="E49" s="41"/>
      <c r="F49" s="42"/>
      <c r="G49" s="42"/>
      <c r="H49" s="52"/>
      <c r="I49" s="37">
        <f>SUM(I50:I90)</f>
        <v>614314.35000000009</v>
      </c>
      <c r="J49" s="83"/>
      <c r="L49" s="90"/>
    </row>
    <row r="50" spans="1:12" ht="15" customHeight="1" x14ac:dyDescent="0.25">
      <c r="A50" s="43" t="s">
        <v>3840</v>
      </c>
      <c r="B50" s="72" t="s">
        <v>4725</v>
      </c>
      <c r="C50" s="44"/>
      <c r="D50" s="44"/>
      <c r="E50" s="44"/>
      <c r="F50" s="40"/>
      <c r="G50" s="40"/>
      <c r="H50" s="40"/>
      <c r="I50" s="40"/>
      <c r="L50" s="90"/>
    </row>
    <row r="51" spans="1:12" ht="57.75" customHeight="1" x14ac:dyDescent="0.25">
      <c r="A51" s="38" t="s">
        <v>3841</v>
      </c>
      <c r="B51" s="13" t="s">
        <v>2940</v>
      </c>
      <c r="C51" s="39" t="s">
        <v>3842</v>
      </c>
      <c r="D51" s="40">
        <v>465.85</v>
      </c>
      <c r="E51" s="40">
        <v>26.58</v>
      </c>
      <c r="F51" s="40">
        <f>J51-J51*AUDITORIO!$H$11</f>
        <v>110.52</v>
      </c>
      <c r="G51" s="40"/>
      <c r="H51" s="40">
        <f t="shared" si="0"/>
        <v>139.9</v>
      </c>
      <c r="I51" s="40">
        <f t="shared" si="1"/>
        <v>65172.42</v>
      </c>
      <c r="J51" s="81" t="s">
        <v>3134</v>
      </c>
      <c r="K51" s="34" t="s">
        <v>1877</v>
      </c>
      <c r="L51" s="90">
        <f t="shared" si="2"/>
        <v>0</v>
      </c>
    </row>
    <row r="52" spans="1:12" ht="72" customHeight="1" x14ac:dyDescent="0.25">
      <c r="A52" s="38" t="s">
        <v>3843</v>
      </c>
      <c r="B52" s="38" t="s">
        <v>3844</v>
      </c>
      <c r="C52" s="39" t="s">
        <v>3817</v>
      </c>
      <c r="D52" s="40">
        <v>146.1</v>
      </c>
      <c r="E52" s="40">
        <v>26.58</v>
      </c>
      <c r="F52" s="40">
        <f>J52-J52*AUDITORIO!$H$11</f>
        <v>13.97</v>
      </c>
      <c r="G52" s="40"/>
      <c r="H52" s="40">
        <f t="shared" si="0"/>
        <v>17.68</v>
      </c>
      <c r="I52" s="40">
        <f t="shared" si="1"/>
        <v>2583.0500000000002</v>
      </c>
      <c r="J52" s="81" t="s">
        <v>2017</v>
      </c>
      <c r="K52" s="34" t="s">
        <v>3572</v>
      </c>
      <c r="L52" s="90">
        <f t="shared" si="2"/>
        <v>0</v>
      </c>
    </row>
    <row r="53" spans="1:12" ht="67.5" customHeight="1" x14ac:dyDescent="0.25">
      <c r="A53" s="38" t="s">
        <v>3845</v>
      </c>
      <c r="B53" s="38" t="s">
        <v>3846</v>
      </c>
      <c r="C53" s="39" t="s">
        <v>3817</v>
      </c>
      <c r="D53" s="40">
        <v>2117.1999999999998</v>
      </c>
      <c r="E53" s="40">
        <v>26.58</v>
      </c>
      <c r="F53" s="40">
        <f>J53-J53*AUDITORIO!$H$11</f>
        <v>13.55</v>
      </c>
      <c r="G53" s="40"/>
      <c r="H53" s="40">
        <f t="shared" si="0"/>
        <v>17.149999999999999</v>
      </c>
      <c r="I53" s="40">
        <f t="shared" si="1"/>
        <v>36309.980000000003</v>
      </c>
      <c r="J53" s="81" t="s">
        <v>2882</v>
      </c>
      <c r="K53" s="34" t="s">
        <v>3573</v>
      </c>
      <c r="L53" s="90">
        <f t="shared" si="2"/>
        <v>0</v>
      </c>
    </row>
    <row r="54" spans="1:12" ht="69.75" customHeight="1" x14ac:dyDescent="0.25">
      <c r="A54" s="38" t="s">
        <v>3847</v>
      </c>
      <c r="B54" s="38" t="s">
        <v>3848</v>
      </c>
      <c r="C54" s="39" t="s">
        <v>3817</v>
      </c>
      <c r="D54" s="40">
        <v>485.2</v>
      </c>
      <c r="E54" s="40">
        <v>26.58</v>
      </c>
      <c r="F54" s="40">
        <f>J54-J54*AUDITORIO!$H$11</f>
        <v>12.31</v>
      </c>
      <c r="G54" s="40"/>
      <c r="H54" s="40">
        <f t="shared" si="0"/>
        <v>15.58</v>
      </c>
      <c r="I54" s="40">
        <f t="shared" si="1"/>
        <v>7559.42</v>
      </c>
      <c r="J54" s="81" t="s">
        <v>3242</v>
      </c>
      <c r="K54" s="34" t="s">
        <v>3574</v>
      </c>
      <c r="L54" s="90">
        <f t="shared" si="2"/>
        <v>0</v>
      </c>
    </row>
    <row r="55" spans="1:12" ht="73.5" customHeight="1" x14ac:dyDescent="0.25">
      <c r="A55" s="38" t="s">
        <v>3849</v>
      </c>
      <c r="B55" s="38" t="s">
        <v>3850</v>
      </c>
      <c r="C55" s="39" t="s">
        <v>3817</v>
      </c>
      <c r="D55" s="40">
        <v>100.7</v>
      </c>
      <c r="E55" s="40">
        <v>26.58</v>
      </c>
      <c r="F55" s="40">
        <f>J55-J55*AUDITORIO!$H$11</f>
        <v>10.45</v>
      </c>
      <c r="G55" s="40"/>
      <c r="H55" s="40">
        <f t="shared" si="0"/>
        <v>13.23</v>
      </c>
      <c r="I55" s="40">
        <f t="shared" si="1"/>
        <v>1332.26</v>
      </c>
      <c r="J55" s="81" t="s">
        <v>1971</v>
      </c>
      <c r="K55" s="34" t="s">
        <v>3575</v>
      </c>
      <c r="L55" s="90">
        <f t="shared" si="2"/>
        <v>0</v>
      </c>
    </row>
    <row r="56" spans="1:12" ht="64.5" customHeight="1" x14ac:dyDescent="0.25">
      <c r="A56" s="38" t="s">
        <v>3851</v>
      </c>
      <c r="B56" s="38" t="s">
        <v>3852</v>
      </c>
      <c r="C56" s="39" t="s">
        <v>3817</v>
      </c>
      <c r="D56" s="40">
        <v>905.3</v>
      </c>
      <c r="E56" s="40">
        <v>26.58</v>
      </c>
      <c r="F56" s="40">
        <f>J56-J56*AUDITORIO!$H$11</f>
        <v>14.16</v>
      </c>
      <c r="G56" s="40"/>
      <c r="H56" s="40">
        <f t="shared" si="0"/>
        <v>17.920000000000002</v>
      </c>
      <c r="I56" s="40">
        <f t="shared" si="1"/>
        <v>16222.98</v>
      </c>
      <c r="J56" s="81" t="s">
        <v>2884</v>
      </c>
      <c r="K56" s="34" t="s">
        <v>3571</v>
      </c>
      <c r="L56" s="90">
        <f t="shared" si="2"/>
        <v>0</v>
      </c>
    </row>
    <row r="57" spans="1:12" ht="53.25" customHeight="1" x14ac:dyDescent="0.25">
      <c r="A57" s="38" t="s">
        <v>3853</v>
      </c>
      <c r="B57" s="38" t="s">
        <v>3823</v>
      </c>
      <c r="C57" s="39" t="s">
        <v>3795</v>
      </c>
      <c r="D57" s="40">
        <v>62.48</v>
      </c>
      <c r="E57" s="40">
        <v>26.58</v>
      </c>
      <c r="F57" s="40">
        <f>J57-J57*AUDITORIO!$H$11</f>
        <v>558.6</v>
      </c>
      <c r="G57" s="40"/>
      <c r="H57" s="40">
        <f t="shared" si="0"/>
        <v>707.08</v>
      </c>
      <c r="I57" s="40">
        <f t="shared" si="1"/>
        <v>44178.36</v>
      </c>
      <c r="J57" s="81" t="s">
        <v>3588</v>
      </c>
      <c r="K57" s="34" t="s">
        <v>1895</v>
      </c>
      <c r="L57" s="90">
        <f t="shared" si="2"/>
        <v>0</v>
      </c>
    </row>
    <row r="58" spans="1:12" ht="59.25" customHeight="1" x14ac:dyDescent="0.25">
      <c r="A58" s="38" t="s">
        <v>3854</v>
      </c>
      <c r="B58" s="38" t="s">
        <v>3825</v>
      </c>
      <c r="C58" s="39" t="s">
        <v>3795</v>
      </c>
      <c r="D58" s="40">
        <v>62.48</v>
      </c>
      <c r="E58" s="40">
        <v>26.58</v>
      </c>
      <c r="F58" s="40">
        <f>J58-J58*AUDITORIO!$H$11</f>
        <v>217.14</v>
      </c>
      <c r="G58" s="40"/>
      <c r="H58" s="40">
        <f t="shared" si="0"/>
        <v>274.86</v>
      </c>
      <c r="I58" s="40">
        <f t="shared" si="1"/>
        <v>17173.25</v>
      </c>
      <c r="J58" s="81" t="s">
        <v>3590</v>
      </c>
      <c r="K58" s="34" t="s">
        <v>3142</v>
      </c>
      <c r="L58" s="90">
        <f t="shared" si="2"/>
        <v>0</v>
      </c>
    </row>
    <row r="59" spans="1:12" ht="15" customHeight="1" x14ac:dyDescent="0.25">
      <c r="A59" s="43" t="s">
        <v>3855</v>
      </c>
      <c r="B59" s="72" t="s">
        <v>4724</v>
      </c>
      <c r="C59" s="44"/>
      <c r="D59" s="44"/>
      <c r="E59" s="44"/>
      <c r="F59" s="40"/>
      <c r="G59" s="40"/>
      <c r="H59" s="40"/>
      <c r="I59" s="40"/>
      <c r="L59" s="90"/>
    </row>
    <row r="60" spans="1:12" ht="54" customHeight="1" x14ac:dyDescent="0.25">
      <c r="A60" s="38" t="s">
        <v>3856</v>
      </c>
      <c r="B60" s="13" t="s">
        <v>3384</v>
      </c>
      <c r="C60" s="39" t="s">
        <v>3842</v>
      </c>
      <c r="D60" s="40">
        <v>222.86</v>
      </c>
      <c r="E60" s="40">
        <v>26.58</v>
      </c>
      <c r="F60" s="40">
        <f>J60-J60*AUDITORIO!$H$11</f>
        <v>131.54</v>
      </c>
      <c r="G60" s="40"/>
      <c r="H60" s="40">
        <f t="shared" si="0"/>
        <v>166.5</v>
      </c>
      <c r="I60" s="40">
        <f t="shared" si="1"/>
        <v>37106.19</v>
      </c>
      <c r="J60" s="81" t="s">
        <v>3561</v>
      </c>
      <c r="K60" s="34" t="s">
        <v>1876</v>
      </c>
      <c r="L60" s="90">
        <f t="shared" si="2"/>
        <v>0</v>
      </c>
    </row>
    <row r="61" spans="1:12" ht="70.5" customHeight="1" x14ac:dyDescent="0.25">
      <c r="A61" s="38" t="s">
        <v>3857</v>
      </c>
      <c r="B61" s="38" t="s">
        <v>3848</v>
      </c>
      <c r="C61" s="39" t="s">
        <v>3817</v>
      </c>
      <c r="D61" s="40">
        <v>1505</v>
      </c>
      <c r="E61" s="40">
        <v>26.58</v>
      </c>
      <c r="F61" s="40">
        <f>J61-J61*AUDITORIO!$H$11</f>
        <v>12.31</v>
      </c>
      <c r="G61" s="40"/>
      <c r="H61" s="40">
        <f t="shared" si="0"/>
        <v>15.58</v>
      </c>
      <c r="I61" s="40">
        <f t="shared" si="1"/>
        <v>23447.9</v>
      </c>
      <c r="J61" s="81" t="s">
        <v>3242</v>
      </c>
      <c r="K61" s="34" t="s">
        <v>3574</v>
      </c>
      <c r="L61" s="90">
        <f t="shared" si="2"/>
        <v>0</v>
      </c>
    </row>
    <row r="62" spans="1:12" ht="63" customHeight="1" x14ac:dyDescent="0.25">
      <c r="A62" s="38" t="s">
        <v>3858</v>
      </c>
      <c r="B62" s="38" t="s">
        <v>3852</v>
      </c>
      <c r="C62" s="39" t="s">
        <v>3817</v>
      </c>
      <c r="D62" s="40">
        <v>523.79999999999995</v>
      </c>
      <c r="E62" s="40">
        <v>26.58</v>
      </c>
      <c r="F62" s="40">
        <f>J62-J62*AUDITORIO!$H$11</f>
        <v>14.16</v>
      </c>
      <c r="G62" s="40"/>
      <c r="H62" s="40">
        <f t="shared" si="0"/>
        <v>17.920000000000002</v>
      </c>
      <c r="I62" s="40">
        <f t="shared" si="1"/>
        <v>9386.5</v>
      </c>
      <c r="J62" s="81" t="s">
        <v>2884</v>
      </c>
      <c r="K62" s="34" t="s">
        <v>3571</v>
      </c>
      <c r="L62" s="90">
        <f t="shared" si="2"/>
        <v>0</v>
      </c>
    </row>
    <row r="63" spans="1:12" ht="51" customHeight="1" x14ac:dyDescent="0.25">
      <c r="A63" s="38" t="s">
        <v>3859</v>
      </c>
      <c r="B63" s="38" t="s">
        <v>3823</v>
      </c>
      <c r="C63" s="39" t="s">
        <v>3795</v>
      </c>
      <c r="D63" s="40">
        <v>27.67</v>
      </c>
      <c r="E63" s="40">
        <v>26.58</v>
      </c>
      <c r="F63" s="40">
        <f>J63-J63*AUDITORIO!$H$11</f>
        <v>558.6</v>
      </c>
      <c r="G63" s="40"/>
      <c r="H63" s="40">
        <f t="shared" si="0"/>
        <v>707.08</v>
      </c>
      <c r="I63" s="40">
        <f t="shared" si="1"/>
        <v>19564.900000000001</v>
      </c>
      <c r="J63" s="81" t="s">
        <v>3588</v>
      </c>
      <c r="K63" s="34" t="s">
        <v>1895</v>
      </c>
      <c r="L63" s="90">
        <f t="shared" si="2"/>
        <v>0</v>
      </c>
    </row>
    <row r="64" spans="1:12" ht="47.25" customHeight="1" x14ac:dyDescent="0.25">
      <c r="A64" s="38" t="s">
        <v>3860</v>
      </c>
      <c r="B64" s="38" t="s">
        <v>3825</v>
      </c>
      <c r="C64" s="39" t="s">
        <v>3795</v>
      </c>
      <c r="D64" s="40">
        <v>27.67</v>
      </c>
      <c r="E64" s="40">
        <v>26.58</v>
      </c>
      <c r="F64" s="40">
        <f>J64-J64*AUDITORIO!$H$11</f>
        <v>217.14</v>
      </c>
      <c r="G64" s="40"/>
      <c r="H64" s="40">
        <f t="shared" si="0"/>
        <v>274.86</v>
      </c>
      <c r="I64" s="40">
        <f t="shared" si="1"/>
        <v>7605.38</v>
      </c>
      <c r="J64" s="81" t="s">
        <v>3590</v>
      </c>
      <c r="K64" s="34" t="s">
        <v>3142</v>
      </c>
      <c r="L64" s="90">
        <f t="shared" si="2"/>
        <v>0</v>
      </c>
    </row>
    <row r="65" spans="1:12" ht="15" customHeight="1" x14ac:dyDescent="0.25">
      <c r="A65" s="43" t="s">
        <v>3861</v>
      </c>
      <c r="B65" s="72" t="s">
        <v>4726</v>
      </c>
      <c r="C65" s="44"/>
      <c r="D65" s="44"/>
      <c r="E65" s="44"/>
      <c r="F65" s="40"/>
      <c r="G65" s="40"/>
      <c r="H65" s="40"/>
      <c r="I65" s="40"/>
      <c r="L65" s="90"/>
    </row>
    <row r="66" spans="1:12" ht="15" customHeight="1" x14ac:dyDescent="0.25">
      <c r="A66" s="43" t="s">
        <v>3862</v>
      </c>
      <c r="B66" s="72" t="s">
        <v>4821</v>
      </c>
      <c r="C66" s="44"/>
      <c r="D66" s="44"/>
      <c r="E66" s="44"/>
      <c r="F66" s="40"/>
      <c r="G66" s="40"/>
      <c r="H66" s="40"/>
      <c r="I66" s="40"/>
      <c r="L66" s="90"/>
    </row>
    <row r="67" spans="1:12" ht="53.25" customHeight="1" x14ac:dyDescent="0.25">
      <c r="A67" s="38" t="s">
        <v>3863</v>
      </c>
      <c r="B67" s="13" t="s">
        <v>2869</v>
      </c>
      <c r="C67" s="39" t="s">
        <v>3842</v>
      </c>
      <c r="D67" s="40">
        <v>24.06</v>
      </c>
      <c r="E67" s="40">
        <v>26.58</v>
      </c>
      <c r="F67" s="40">
        <f>J67-J67*AUDITORIO!$H$11</f>
        <v>152.08000000000001</v>
      </c>
      <c r="G67" s="40"/>
      <c r="H67" s="40">
        <f t="shared" si="0"/>
        <v>192.5</v>
      </c>
      <c r="I67" s="40">
        <f t="shared" si="1"/>
        <v>4631.55</v>
      </c>
      <c r="J67" s="81" t="s">
        <v>3564</v>
      </c>
      <c r="K67" s="34" t="s">
        <v>1879</v>
      </c>
      <c r="L67" s="90">
        <f t="shared" si="2"/>
        <v>0</v>
      </c>
    </row>
    <row r="68" spans="1:12" ht="62.25" customHeight="1" x14ac:dyDescent="0.25">
      <c r="A68" s="38" t="s">
        <v>3864</v>
      </c>
      <c r="B68" s="38" t="s">
        <v>3865</v>
      </c>
      <c r="C68" s="39" t="s">
        <v>3817</v>
      </c>
      <c r="D68" s="40">
        <v>45</v>
      </c>
      <c r="E68" s="40">
        <v>26.58</v>
      </c>
      <c r="F68" s="40">
        <f>J68-J68*AUDITORIO!$H$11</f>
        <v>13.62</v>
      </c>
      <c r="G68" s="40"/>
      <c r="H68" s="40">
        <f t="shared" si="0"/>
        <v>17.239999999999998</v>
      </c>
      <c r="I68" s="40">
        <f t="shared" si="1"/>
        <v>775.8</v>
      </c>
      <c r="J68" s="81" t="s">
        <v>2904</v>
      </c>
      <c r="K68" s="34" t="s">
        <v>3577</v>
      </c>
      <c r="L68" s="90">
        <f t="shared" si="2"/>
        <v>0</v>
      </c>
    </row>
    <row r="69" spans="1:12" ht="61.5" customHeight="1" x14ac:dyDescent="0.25">
      <c r="A69" s="38" t="s">
        <v>3866</v>
      </c>
      <c r="B69" s="38" t="s">
        <v>3867</v>
      </c>
      <c r="C69" s="39" t="s">
        <v>3817</v>
      </c>
      <c r="D69" s="40">
        <v>269.10000000000002</v>
      </c>
      <c r="E69" s="40">
        <v>26.58</v>
      </c>
      <c r="F69" s="40">
        <f>J69-J69*AUDITORIO!$H$11</f>
        <v>13.19</v>
      </c>
      <c r="G69" s="40"/>
      <c r="H69" s="40">
        <f t="shared" si="0"/>
        <v>16.7</v>
      </c>
      <c r="I69" s="40">
        <f t="shared" si="1"/>
        <v>4493.97</v>
      </c>
      <c r="J69" s="81" t="s">
        <v>1682</v>
      </c>
      <c r="K69" s="34" t="s">
        <v>3578</v>
      </c>
      <c r="L69" s="90">
        <f t="shared" si="2"/>
        <v>0</v>
      </c>
    </row>
    <row r="70" spans="1:12" ht="61.5" customHeight="1" x14ac:dyDescent="0.25">
      <c r="A70" s="38" t="s">
        <v>3868</v>
      </c>
      <c r="B70" s="38" t="s">
        <v>3869</v>
      </c>
      <c r="C70" s="39" t="s">
        <v>3817</v>
      </c>
      <c r="D70" s="40">
        <v>10.4</v>
      </c>
      <c r="E70" s="40">
        <v>26.58</v>
      </c>
      <c r="F70" s="40">
        <f>J70-J70*AUDITORIO!$H$11</f>
        <v>11.96</v>
      </c>
      <c r="G70" s="40"/>
      <c r="H70" s="40">
        <f t="shared" si="0"/>
        <v>15.14</v>
      </c>
      <c r="I70" s="40">
        <f t="shared" si="1"/>
        <v>157.46</v>
      </c>
      <c r="J70" s="81" t="s">
        <v>2845</v>
      </c>
      <c r="K70" s="34" t="s">
        <v>3579</v>
      </c>
      <c r="L70" s="90">
        <f t="shared" si="2"/>
        <v>0</v>
      </c>
    </row>
    <row r="71" spans="1:12" ht="63.75" customHeight="1" x14ac:dyDescent="0.25">
      <c r="A71" s="38" t="s">
        <v>3870</v>
      </c>
      <c r="B71" s="38" t="s">
        <v>3871</v>
      </c>
      <c r="C71" s="39" t="s">
        <v>3817</v>
      </c>
      <c r="D71" s="40">
        <v>57.3</v>
      </c>
      <c r="E71" s="40">
        <v>26.58</v>
      </c>
      <c r="F71" s="40">
        <f>J71-J71*AUDITORIO!$H$11</f>
        <v>13.83</v>
      </c>
      <c r="G71" s="40"/>
      <c r="H71" s="40">
        <f t="shared" si="0"/>
        <v>17.510000000000002</v>
      </c>
      <c r="I71" s="40">
        <f t="shared" si="1"/>
        <v>1003.32</v>
      </c>
      <c r="J71" s="81" t="s">
        <v>3176</v>
      </c>
      <c r="K71" s="34" t="s">
        <v>3576</v>
      </c>
      <c r="L71" s="90">
        <f t="shared" si="2"/>
        <v>0</v>
      </c>
    </row>
    <row r="72" spans="1:12" ht="48.75" customHeight="1" x14ac:dyDescent="0.25">
      <c r="A72" s="38" t="s">
        <v>3872</v>
      </c>
      <c r="B72" s="38" t="s">
        <v>3823</v>
      </c>
      <c r="C72" s="39" t="s">
        <v>3795</v>
      </c>
      <c r="D72" s="40">
        <v>9.9700000000000006</v>
      </c>
      <c r="E72" s="40">
        <v>26.58</v>
      </c>
      <c r="F72" s="40">
        <f>J72-J72*AUDITORIO!$H$11</f>
        <v>558.6</v>
      </c>
      <c r="G72" s="40"/>
      <c r="H72" s="40">
        <f t="shared" si="0"/>
        <v>707.08</v>
      </c>
      <c r="I72" s="40">
        <f t="shared" si="1"/>
        <v>7049.59</v>
      </c>
      <c r="J72" s="81" t="s">
        <v>3588</v>
      </c>
      <c r="K72" s="34" t="s">
        <v>1895</v>
      </c>
      <c r="L72" s="90">
        <f t="shared" si="2"/>
        <v>0</v>
      </c>
    </row>
    <row r="73" spans="1:12" ht="47.25" customHeight="1" x14ac:dyDescent="0.25">
      <c r="A73" s="38" t="s">
        <v>3873</v>
      </c>
      <c r="B73" s="38" t="s">
        <v>3874</v>
      </c>
      <c r="C73" s="39" t="s">
        <v>3795</v>
      </c>
      <c r="D73" s="40">
        <v>9.9700000000000006</v>
      </c>
      <c r="E73" s="40">
        <v>26.58</v>
      </c>
      <c r="F73" s="40">
        <f>J73-J73*AUDITORIO!$H$11</f>
        <v>30.39</v>
      </c>
      <c r="G73" s="40"/>
      <c r="H73" s="40">
        <f t="shared" si="0"/>
        <v>38.47</v>
      </c>
      <c r="I73" s="40">
        <f t="shared" si="1"/>
        <v>383.55</v>
      </c>
      <c r="J73" s="81" t="s">
        <v>3343</v>
      </c>
      <c r="K73" s="34" t="s">
        <v>3143</v>
      </c>
      <c r="L73" s="90">
        <f t="shared" si="2"/>
        <v>0</v>
      </c>
    </row>
    <row r="74" spans="1:12" ht="15" customHeight="1" x14ac:dyDescent="0.25">
      <c r="A74" s="43" t="s">
        <v>3875</v>
      </c>
      <c r="B74" s="72" t="s">
        <v>4822</v>
      </c>
      <c r="C74" s="44"/>
      <c r="D74" s="44"/>
      <c r="E74" s="44"/>
      <c r="F74" s="40"/>
      <c r="G74" s="40"/>
      <c r="H74" s="40"/>
      <c r="I74" s="40"/>
      <c r="L74" s="90"/>
    </row>
    <row r="75" spans="1:12" s="57" customFormat="1" ht="34.5" customHeight="1" x14ac:dyDescent="0.25">
      <c r="A75" s="58" t="s">
        <v>3876</v>
      </c>
      <c r="B75" s="62" t="s">
        <v>4656</v>
      </c>
      <c r="C75" s="59" t="s">
        <v>3784</v>
      </c>
      <c r="D75" s="56">
        <v>806.2</v>
      </c>
      <c r="E75" s="56">
        <v>26.58</v>
      </c>
      <c r="F75" s="40">
        <f>J75-J75*AUDITORIO!$H$11</f>
        <v>250.91</v>
      </c>
      <c r="G75" s="56"/>
      <c r="H75" s="40">
        <f t="shared" si="0"/>
        <v>317.60000000000002</v>
      </c>
      <c r="I75" s="56">
        <f t="shared" si="1"/>
        <v>256049.12</v>
      </c>
      <c r="J75" s="85">
        <v>250.91</v>
      </c>
      <c r="L75" s="90">
        <f t="shared" si="2"/>
        <v>0</v>
      </c>
    </row>
    <row r="76" spans="1:12" ht="15" customHeight="1" x14ac:dyDescent="0.25">
      <c r="A76" s="43" t="s">
        <v>3877</v>
      </c>
      <c r="B76" s="72" t="s">
        <v>4727</v>
      </c>
      <c r="C76" s="44"/>
      <c r="D76" s="44"/>
      <c r="E76" s="44"/>
      <c r="F76" s="40"/>
      <c r="G76" s="40"/>
      <c r="H76" s="40"/>
      <c r="I76" s="40"/>
      <c r="L76" s="90"/>
    </row>
    <row r="77" spans="1:12" ht="45.75" customHeight="1" x14ac:dyDescent="0.25">
      <c r="A77" s="38" t="s">
        <v>3878</v>
      </c>
      <c r="B77" s="13" t="s">
        <v>1250</v>
      </c>
      <c r="C77" s="39" t="s">
        <v>3842</v>
      </c>
      <c r="D77" s="40">
        <v>32.090000000000003</v>
      </c>
      <c r="E77" s="40">
        <v>26.58</v>
      </c>
      <c r="F77" s="40">
        <f>J77-J77*AUDITORIO!$H$11</f>
        <v>273.83999999999997</v>
      </c>
      <c r="G77" s="40"/>
      <c r="H77" s="40">
        <f t="shared" ref="H77:H140" si="4">ROUND(F77*(1+$J$9),2)</f>
        <v>346.63</v>
      </c>
      <c r="I77" s="40">
        <f t="shared" si="1"/>
        <v>11123.36</v>
      </c>
      <c r="J77" s="84">
        <v>273.83999999999997</v>
      </c>
      <c r="L77" s="90">
        <f t="shared" ref="L77:L140" si="5">F77-J77</f>
        <v>0</v>
      </c>
    </row>
    <row r="78" spans="1:12" ht="50.25" customHeight="1" x14ac:dyDescent="0.25">
      <c r="A78" s="38" t="s">
        <v>3879</v>
      </c>
      <c r="B78" s="38" t="s">
        <v>3880</v>
      </c>
      <c r="C78" s="39" t="s">
        <v>3817</v>
      </c>
      <c r="D78" s="40">
        <v>49.9</v>
      </c>
      <c r="E78" s="40">
        <v>26.58</v>
      </c>
      <c r="F78" s="40">
        <f>J78-J78*AUDITORIO!$H$11</f>
        <v>18.84</v>
      </c>
      <c r="G78" s="40"/>
      <c r="H78" s="40">
        <f t="shared" si="4"/>
        <v>23.85</v>
      </c>
      <c r="I78" s="40">
        <f t="shared" si="1"/>
        <v>1190.1199999999999</v>
      </c>
      <c r="J78" s="81" t="s">
        <v>2014</v>
      </c>
      <c r="K78" s="34" t="s">
        <v>1886</v>
      </c>
      <c r="L78" s="90">
        <f t="shared" si="5"/>
        <v>0</v>
      </c>
    </row>
    <row r="79" spans="1:12" ht="45" customHeight="1" x14ac:dyDescent="0.25">
      <c r="A79" s="38" t="s">
        <v>3881</v>
      </c>
      <c r="B79" s="38" t="s">
        <v>3882</v>
      </c>
      <c r="C79" s="39" t="s">
        <v>3817</v>
      </c>
      <c r="D79" s="40">
        <v>443.7</v>
      </c>
      <c r="E79" s="40">
        <v>26.58</v>
      </c>
      <c r="F79" s="40">
        <f>J79-J79*AUDITORIO!$H$11</f>
        <v>16.190000000000001</v>
      </c>
      <c r="G79" s="40"/>
      <c r="H79" s="40">
        <f t="shared" si="4"/>
        <v>20.49</v>
      </c>
      <c r="I79" s="40">
        <f t="shared" si="1"/>
        <v>9091.41</v>
      </c>
      <c r="J79" s="81" t="s">
        <v>1708</v>
      </c>
      <c r="K79" s="34" t="s">
        <v>1887</v>
      </c>
      <c r="L79" s="90">
        <f t="shared" si="5"/>
        <v>0</v>
      </c>
    </row>
    <row r="80" spans="1:12" ht="56.25" customHeight="1" x14ac:dyDescent="0.25">
      <c r="A80" s="38" t="s">
        <v>3883</v>
      </c>
      <c r="B80" s="38" t="s">
        <v>3884</v>
      </c>
      <c r="C80" s="39" t="s">
        <v>3817</v>
      </c>
      <c r="D80" s="40">
        <v>11.9</v>
      </c>
      <c r="E80" s="40">
        <v>26.58</v>
      </c>
      <c r="F80" s="40">
        <f>J80-J80*AUDITORIO!$H$11</f>
        <v>19.93</v>
      </c>
      <c r="G80" s="40"/>
      <c r="H80" s="40">
        <f t="shared" si="4"/>
        <v>25.23</v>
      </c>
      <c r="I80" s="40">
        <f t="shared" si="1"/>
        <v>300.24</v>
      </c>
      <c r="J80" s="81" t="s">
        <v>3582</v>
      </c>
      <c r="K80" s="34" t="s">
        <v>1885</v>
      </c>
      <c r="L80" s="90">
        <f t="shared" si="5"/>
        <v>0</v>
      </c>
    </row>
    <row r="81" spans="1:12" ht="56.25" customHeight="1" x14ac:dyDescent="0.25">
      <c r="A81" s="38" t="s">
        <v>3885</v>
      </c>
      <c r="B81" s="38" t="s">
        <v>3823</v>
      </c>
      <c r="C81" s="39" t="s">
        <v>3795</v>
      </c>
      <c r="D81" s="40">
        <v>8.0399999999999991</v>
      </c>
      <c r="E81" s="40">
        <v>26.58</v>
      </c>
      <c r="F81" s="40">
        <f>J81-J81*AUDITORIO!$H$11</f>
        <v>558.6</v>
      </c>
      <c r="G81" s="40"/>
      <c r="H81" s="40">
        <f t="shared" si="4"/>
        <v>707.08</v>
      </c>
      <c r="I81" s="40">
        <f t="shared" ref="I81:I149" si="6">ROUND(H81*D81,2)</f>
        <v>5684.92</v>
      </c>
      <c r="J81" s="81" t="s">
        <v>3588</v>
      </c>
      <c r="K81" s="34" t="s">
        <v>1895</v>
      </c>
      <c r="L81" s="90">
        <f t="shared" si="5"/>
        <v>0</v>
      </c>
    </row>
    <row r="82" spans="1:12" ht="49.5" customHeight="1" x14ac:dyDescent="0.25">
      <c r="A82" s="38" t="s">
        <v>3886</v>
      </c>
      <c r="B82" s="38" t="s">
        <v>3825</v>
      </c>
      <c r="C82" s="39" t="s">
        <v>3795</v>
      </c>
      <c r="D82" s="40">
        <v>8.0399999999999991</v>
      </c>
      <c r="E82" s="40">
        <v>26.58</v>
      </c>
      <c r="F82" s="40">
        <f>J82-J82*AUDITORIO!$H$11</f>
        <v>217.14</v>
      </c>
      <c r="G82" s="40"/>
      <c r="H82" s="40">
        <f t="shared" si="4"/>
        <v>274.86</v>
      </c>
      <c r="I82" s="40">
        <f t="shared" si="6"/>
        <v>2209.87</v>
      </c>
      <c r="J82" s="81" t="s">
        <v>3590</v>
      </c>
      <c r="K82" s="34" t="s">
        <v>3142</v>
      </c>
      <c r="L82" s="90">
        <f t="shared" si="5"/>
        <v>0</v>
      </c>
    </row>
    <row r="83" spans="1:12" ht="15" customHeight="1" x14ac:dyDescent="0.25">
      <c r="A83" s="43" t="s">
        <v>3887</v>
      </c>
      <c r="B83" s="72" t="s">
        <v>4823</v>
      </c>
      <c r="C83" s="44"/>
      <c r="D83" s="44"/>
      <c r="E83" s="44"/>
      <c r="F83" s="40"/>
      <c r="G83" s="40"/>
      <c r="H83" s="40"/>
      <c r="I83" s="40"/>
      <c r="L83" s="90"/>
    </row>
    <row r="84" spans="1:12" ht="46.5" customHeight="1" x14ac:dyDescent="0.25">
      <c r="A84" s="38" t="s">
        <v>3888</v>
      </c>
      <c r="B84" s="13" t="s">
        <v>2869</v>
      </c>
      <c r="C84" s="48" t="s">
        <v>117</v>
      </c>
      <c r="D84" s="40">
        <v>27.92</v>
      </c>
      <c r="E84" s="40">
        <v>26.58</v>
      </c>
      <c r="F84" s="40">
        <f>J84-J84*AUDITORIO!$H$11</f>
        <v>152.08000000000001</v>
      </c>
      <c r="G84" s="40"/>
      <c r="H84" s="40">
        <f t="shared" si="4"/>
        <v>192.5</v>
      </c>
      <c r="I84" s="40">
        <f t="shared" si="6"/>
        <v>5374.6</v>
      </c>
      <c r="J84" s="81" t="s">
        <v>3564</v>
      </c>
      <c r="K84" s="34" t="s">
        <v>1879</v>
      </c>
      <c r="L84" s="90">
        <f t="shared" si="5"/>
        <v>0</v>
      </c>
    </row>
    <row r="85" spans="1:12" ht="46.5" customHeight="1" x14ac:dyDescent="0.25">
      <c r="A85" s="38" t="s">
        <v>3889</v>
      </c>
      <c r="B85" s="38" t="s">
        <v>3833</v>
      </c>
      <c r="C85" s="39" t="s">
        <v>3817</v>
      </c>
      <c r="D85" s="40">
        <v>3.6</v>
      </c>
      <c r="E85" s="40">
        <v>26.58</v>
      </c>
      <c r="F85" s="40">
        <f>J85-J85*AUDITORIO!$H$11</f>
        <v>16.03</v>
      </c>
      <c r="G85" s="40"/>
      <c r="H85" s="40">
        <f t="shared" si="4"/>
        <v>20.29</v>
      </c>
      <c r="I85" s="40">
        <f t="shared" si="6"/>
        <v>73.040000000000006</v>
      </c>
      <c r="J85" s="81" t="s">
        <v>1744</v>
      </c>
      <c r="K85" s="34" t="s">
        <v>1888</v>
      </c>
      <c r="L85" s="90">
        <f t="shared" si="5"/>
        <v>0</v>
      </c>
    </row>
    <row r="86" spans="1:12" ht="35.25" customHeight="1" x14ac:dyDescent="0.25">
      <c r="A86" s="38" t="s">
        <v>3890</v>
      </c>
      <c r="B86" s="38" t="s">
        <v>3816</v>
      </c>
      <c r="C86" s="39" t="s">
        <v>3817</v>
      </c>
      <c r="D86" s="40">
        <v>375.5</v>
      </c>
      <c r="E86" s="40">
        <v>26.58</v>
      </c>
      <c r="F86" s="40">
        <f>J86-J86*AUDITORIO!$H$11</f>
        <v>15.17</v>
      </c>
      <c r="G86" s="40"/>
      <c r="H86" s="40">
        <f t="shared" si="4"/>
        <v>19.2</v>
      </c>
      <c r="I86" s="40">
        <f t="shared" si="6"/>
        <v>7209.6</v>
      </c>
      <c r="J86" s="81" t="s">
        <v>3464</v>
      </c>
      <c r="K86" s="34" t="s">
        <v>1889</v>
      </c>
      <c r="L86" s="90">
        <f t="shared" si="5"/>
        <v>0</v>
      </c>
    </row>
    <row r="87" spans="1:12" ht="49.5" customHeight="1" x14ac:dyDescent="0.25">
      <c r="A87" s="38" t="s">
        <v>3891</v>
      </c>
      <c r="B87" s="38" t="s">
        <v>3819</v>
      </c>
      <c r="C87" s="39" t="s">
        <v>3817</v>
      </c>
      <c r="D87" s="40">
        <v>71.099999999999994</v>
      </c>
      <c r="E87" s="40">
        <v>26.58</v>
      </c>
      <c r="F87" s="40">
        <f>J87-J87*AUDITORIO!$H$11</f>
        <v>13.64</v>
      </c>
      <c r="G87" s="40"/>
      <c r="H87" s="40">
        <f t="shared" si="4"/>
        <v>17.27</v>
      </c>
      <c r="I87" s="40">
        <f t="shared" si="6"/>
        <v>1227.9000000000001</v>
      </c>
      <c r="J87" s="81" t="s">
        <v>1858</v>
      </c>
      <c r="K87" s="34" t="s">
        <v>1891</v>
      </c>
      <c r="L87" s="90">
        <f t="shared" si="5"/>
        <v>0</v>
      </c>
    </row>
    <row r="88" spans="1:12" ht="45.75" customHeight="1" x14ac:dyDescent="0.25">
      <c r="A88" s="38" t="s">
        <v>3892</v>
      </c>
      <c r="B88" s="38" t="s">
        <v>3821</v>
      </c>
      <c r="C88" s="39" t="s">
        <v>3817</v>
      </c>
      <c r="D88" s="40">
        <v>9.1999999999999993</v>
      </c>
      <c r="E88" s="40">
        <v>26.58</v>
      </c>
      <c r="F88" s="40">
        <f>J88-J88*AUDITORIO!$H$11</f>
        <v>16.809999999999999</v>
      </c>
      <c r="G88" s="40"/>
      <c r="H88" s="40">
        <f t="shared" si="4"/>
        <v>21.28</v>
      </c>
      <c r="I88" s="40">
        <f t="shared" si="6"/>
        <v>195.78</v>
      </c>
      <c r="J88" s="81" t="s">
        <v>3568</v>
      </c>
      <c r="K88" s="34" t="s">
        <v>1882</v>
      </c>
      <c r="L88" s="90">
        <f t="shared" si="5"/>
        <v>0</v>
      </c>
    </row>
    <row r="89" spans="1:12" ht="48" customHeight="1" x14ac:dyDescent="0.25">
      <c r="A89" s="38" t="s">
        <v>3893</v>
      </c>
      <c r="B89" s="38" t="s">
        <v>3894</v>
      </c>
      <c r="C89" s="39" t="s">
        <v>3795</v>
      </c>
      <c r="D89" s="40">
        <v>6.19</v>
      </c>
      <c r="E89" s="40">
        <v>26.58</v>
      </c>
      <c r="F89" s="40">
        <f>J89-J89*AUDITORIO!$H$11</f>
        <v>860.87</v>
      </c>
      <c r="G89" s="40"/>
      <c r="H89" s="40">
        <f t="shared" si="4"/>
        <v>1089.69</v>
      </c>
      <c r="I89" s="40">
        <f t="shared" si="6"/>
        <v>6745.18</v>
      </c>
      <c r="J89" s="81" t="s">
        <v>3589</v>
      </c>
      <c r="K89" s="34" t="s">
        <v>1896</v>
      </c>
      <c r="L89" s="90">
        <f t="shared" si="5"/>
        <v>0</v>
      </c>
    </row>
    <row r="90" spans="1:12" ht="51.75" customHeight="1" x14ac:dyDescent="0.25">
      <c r="A90" s="38" t="s">
        <v>3895</v>
      </c>
      <c r="B90" s="38" t="s">
        <v>3825</v>
      </c>
      <c r="C90" s="39" t="s">
        <v>3795</v>
      </c>
      <c r="D90" s="40">
        <v>6.19</v>
      </c>
      <c r="E90" s="40">
        <v>26.58</v>
      </c>
      <c r="F90" s="40">
        <f>J90-J90*AUDITORIO!$H$11</f>
        <v>217.14</v>
      </c>
      <c r="G90" s="40"/>
      <c r="H90" s="40">
        <f t="shared" si="4"/>
        <v>274.86</v>
      </c>
      <c r="I90" s="40">
        <f t="shared" si="6"/>
        <v>1701.38</v>
      </c>
      <c r="J90" s="81" t="s">
        <v>3590</v>
      </c>
      <c r="K90" s="34" t="s">
        <v>3142</v>
      </c>
      <c r="L90" s="90">
        <f t="shared" si="5"/>
        <v>0</v>
      </c>
    </row>
    <row r="91" spans="1:12" ht="15.95" customHeight="1" x14ac:dyDescent="0.25">
      <c r="A91" s="38"/>
      <c r="B91" s="38"/>
      <c r="C91" s="39"/>
      <c r="D91" s="40"/>
      <c r="E91" s="40"/>
      <c r="F91" s="40"/>
      <c r="G91" s="40"/>
      <c r="H91" s="40"/>
      <c r="I91" s="40"/>
      <c r="L91" s="90"/>
    </row>
    <row r="92" spans="1:12" s="53" customFormat="1" ht="15" customHeight="1" x14ac:dyDescent="0.25">
      <c r="A92" s="50" t="s">
        <v>3896</v>
      </c>
      <c r="B92" s="74" t="s">
        <v>4824</v>
      </c>
      <c r="C92" s="51"/>
      <c r="D92" s="51"/>
      <c r="E92" s="51"/>
      <c r="F92" s="52"/>
      <c r="G92" s="52"/>
      <c r="H92" s="52"/>
      <c r="I92" s="54">
        <f>SUM(I94:I104)</f>
        <v>82145.079999999987</v>
      </c>
      <c r="J92" s="86"/>
      <c r="L92" s="90"/>
    </row>
    <row r="93" spans="1:12" ht="15" customHeight="1" x14ac:dyDescent="0.25">
      <c r="A93" s="43" t="s">
        <v>3897</v>
      </c>
      <c r="B93" s="72" t="s">
        <v>4825</v>
      </c>
      <c r="C93" s="44"/>
      <c r="D93" s="44"/>
      <c r="E93" s="44"/>
      <c r="F93" s="40"/>
      <c r="G93" s="40"/>
      <c r="H93" s="40"/>
      <c r="I93" s="40"/>
      <c r="L93" s="90"/>
    </row>
    <row r="94" spans="1:12" ht="51.75" customHeight="1" x14ac:dyDescent="0.25">
      <c r="A94" s="38" t="s">
        <v>3898</v>
      </c>
      <c r="B94" s="38" t="s">
        <v>3899</v>
      </c>
      <c r="C94" s="39" t="s">
        <v>3784</v>
      </c>
      <c r="D94" s="40">
        <v>133.93</v>
      </c>
      <c r="E94" s="40">
        <v>26.58</v>
      </c>
      <c r="F94" s="40">
        <f>J94-J94*AUDITORIO!$H$11</f>
        <v>237.84</v>
      </c>
      <c r="G94" s="40"/>
      <c r="H94" s="40">
        <f t="shared" si="4"/>
        <v>301.06</v>
      </c>
      <c r="I94" s="40">
        <f t="shared" si="6"/>
        <v>40320.97</v>
      </c>
      <c r="J94" s="81" t="s">
        <v>3595</v>
      </c>
      <c r="K94" s="34" t="s">
        <v>1906</v>
      </c>
      <c r="L94" s="90">
        <f t="shared" si="5"/>
        <v>0</v>
      </c>
    </row>
    <row r="95" spans="1:12" ht="46.5" customHeight="1" x14ac:dyDescent="0.25">
      <c r="A95" s="38" t="s">
        <v>3900</v>
      </c>
      <c r="B95" s="38" t="s">
        <v>3901</v>
      </c>
      <c r="C95" s="39" t="s">
        <v>3784</v>
      </c>
      <c r="D95" s="40">
        <v>133.93</v>
      </c>
      <c r="E95" s="40">
        <v>26.58</v>
      </c>
      <c r="F95" s="40">
        <f>J95-J95*AUDITORIO!$H$11</f>
        <v>70.42</v>
      </c>
      <c r="G95" s="40"/>
      <c r="H95" s="40">
        <f t="shared" si="4"/>
        <v>89.14</v>
      </c>
      <c r="I95" s="40">
        <f t="shared" si="6"/>
        <v>11938.52</v>
      </c>
      <c r="J95" s="81" t="s">
        <v>3597</v>
      </c>
      <c r="K95" s="34" t="s">
        <v>1908</v>
      </c>
      <c r="L95" s="90">
        <f t="shared" si="5"/>
        <v>0</v>
      </c>
    </row>
    <row r="96" spans="1:12" ht="15" customHeight="1" x14ac:dyDescent="0.25">
      <c r="A96" s="43" t="s">
        <v>3902</v>
      </c>
      <c r="B96" s="72" t="s">
        <v>4826</v>
      </c>
      <c r="C96" s="44"/>
      <c r="D96" s="44"/>
      <c r="E96" s="44"/>
      <c r="F96" s="40"/>
      <c r="G96" s="40"/>
      <c r="H96" s="40"/>
      <c r="I96" s="40"/>
      <c r="L96" s="90"/>
    </row>
    <row r="97" spans="1:12" ht="46.5" customHeight="1" x14ac:dyDescent="0.25">
      <c r="A97" s="38" t="s">
        <v>3903</v>
      </c>
      <c r="B97" s="38" t="s">
        <v>3904</v>
      </c>
      <c r="C97" s="39" t="s">
        <v>3842</v>
      </c>
      <c r="D97" s="40">
        <v>321.3</v>
      </c>
      <c r="E97" s="40">
        <v>26.58</v>
      </c>
      <c r="F97" s="40">
        <f>J97-J97*AUDITORIO!$H$11</f>
        <v>26.52</v>
      </c>
      <c r="G97" s="40"/>
      <c r="H97" s="40">
        <f t="shared" si="4"/>
        <v>33.57</v>
      </c>
      <c r="I97" s="40">
        <f t="shared" si="6"/>
        <v>10786.04</v>
      </c>
      <c r="J97" s="84">
        <v>26.52</v>
      </c>
      <c r="L97" s="90">
        <f t="shared" si="5"/>
        <v>0</v>
      </c>
    </row>
    <row r="98" spans="1:12" ht="15" customHeight="1" x14ac:dyDescent="0.25">
      <c r="A98" s="43" t="s">
        <v>3905</v>
      </c>
      <c r="B98" s="72" t="s">
        <v>4827</v>
      </c>
      <c r="C98" s="44"/>
      <c r="D98" s="44"/>
      <c r="E98" s="44"/>
      <c r="F98" s="40"/>
      <c r="G98" s="40"/>
      <c r="H98" s="40"/>
      <c r="I98" s="40"/>
      <c r="L98" s="90"/>
    </row>
    <row r="99" spans="1:12" ht="45.75" customHeight="1" x14ac:dyDescent="0.25">
      <c r="A99" s="38" t="s">
        <v>3906</v>
      </c>
      <c r="B99" s="38" t="s">
        <v>3907</v>
      </c>
      <c r="C99" s="39" t="s">
        <v>3784</v>
      </c>
      <c r="D99" s="40">
        <v>159.47</v>
      </c>
      <c r="E99" s="40">
        <v>26.58</v>
      </c>
      <c r="F99" s="40">
        <f>J99-J99*AUDITORIO!$H$11</f>
        <v>26.4</v>
      </c>
      <c r="G99" s="40"/>
      <c r="H99" s="40">
        <f t="shared" si="4"/>
        <v>33.42</v>
      </c>
      <c r="I99" s="40">
        <f t="shared" si="6"/>
        <v>5329.49</v>
      </c>
      <c r="J99" s="81" t="s">
        <v>2910</v>
      </c>
      <c r="K99" s="34" t="s">
        <v>1905</v>
      </c>
      <c r="L99" s="90">
        <f t="shared" si="5"/>
        <v>0</v>
      </c>
    </row>
    <row r="100" spans="1:12" ht="42" customHeight="1" x14ac:dyDescent="0.25">
      <c r="A100" s="38" t="s">
        <v>3908</v>
      </c>
      <c r="B100" s="38" t="s">
        <v>3909</v>
      </c>
      <c r="C100" s="39" t="s">
        <v>3784</v>
      </c>
      <c r="D100" s="40">
        <v>78.8</v>
      </c>
      <c r="E100" s="40">
        <v>26.58</v>
      </c>
      <c r="F100" s="40">
        <f>J100-J100*AUDITORIO!$H$11</f>
        <v>50.01</v>
      </c>
      <c r="G100" s="40"/>
      <c r="H100" s="40">
        <f t="shared" si="4"/>
        <v>63.3</v>
      </c>
      <c r="I100" s="40">
        <f t="shared" si="6"/>
        <v>4988.04</v>
      </c>
      <c r="J100" s="81" t="s">
        <v>3596</v>
      </c>
      <c r="K100" s="34" t="s">
        <v>1907</v>
      </c>
      <c r="L100" s="90">
        <f t="shared" si="5"/>
        <v>0</v>
      </c>
    </row>
    <row r="101" spans="1:12" ht="15" customHeight="1" x14ac:dyDescent="0.25">
      <c r="A101" s="43" t="s">
        <v>3910</v>
      </c>
      <c r="B101" s="72" t="s">
        <v>4828</v>
      </c>
      <c r="C101" s="44"/>
      <c r="D101" s="44"/>
      <c r="E101" s="44"/>
      <c r="F101" s="40"/>
      <c r="G101" s="40"/>
      <c r="H101" s="40"/>
      <c r="I101" s="40"/>
      <c r="L101" s="90"/>
    </row>
    <row r="102" spans="1:12" ht="47.25" customHeight="1" x14ac:dyDescent="0.25">
      <c r="A102" s="38" t="s">
        <v>3911</v>
      </c>
      <c r="B102" s="38" t="s">
        <v>3907</v>
      </c>
      <c r="C102" s="39" t="s">
        <v>3784</v>
      </c>
      <c r="D102" s="40">
        <v>29.28</v>
      </c>
      <c r="E102" s="40">
        <v>26.58</v>
      </c>
      <c r="F102" s="40">
        <f>J102-J102*AUDITORIO!$H$11</f>
        <v>26.4</v>
      </c>
      <c r="G102" s="40"/>
      <c r="H102" s="40">
        <f t="shared" si="4"/>
        <v>33.42</v>
      </c>
      <c r="I102" s="40">
        <f t="shared" si="6"/>
        <v>978.54</v>
      </c>
      <c r="J102" s="81" t="s">
        <v>2910</v>
      </c>
      <c r="K102" s="34" t="s">
        <v>1905</v>
      </c>
      <c r="L102" s="90">
        <f t="shared" si="5"/>
        <v>0</v>
      </c>
    </row>
    <row r="103" spans="1:12" ht="15" customHeight="1" x14ac:dyDescent="0.25">
      <c r="A103" s="43" t="s">
        <v>3912</v>
      </c>
      <c r="B103" s="72" t="s">
        <v>4829</v>
      </c>
      <c r="C103" s="44"/>
      <c r="D103" s="44"/>
      <c r="E103" s="44"/>
      <c r="F103" s="40"/>
      <c r="G103" s="40"/>
      <c r="H103" s="40"/>
      <c r="I103" s="40"/>
      <c r="L103" s="90">
        <f t="shared" si="5"/>
        <v>0</v>
      </c>
    </row>
    <row r="104" spans="1:12" ht="48" customHeight="1" x14ac:dyDescent="0.25">
      <c r="A104" s="38" t="s">
        <v>3913</v>
      </c>
      <c r="B104" s="38" t="s">
        <v>3899</v>
      </c>
      <c r="C104" s="39" t="s">
        <v>3784</v>
      </c>
      <c r="D104" s="40">
        <v>25.92</v>
      </c>
      <c r="E104" s="40">
        <v>26.58</v>
      </c>
      <c r="F104" s="40">
        <f>J104-J104*AUDITORIO!$H$11</f>
        <v>237.84</v>
      </c>
      <c r="G104" s="40"/>
      <c r="H104" s="40">
        <f t="shared" si="4"/>
        <v>301.06</v>
      </c>
      <c r="I104" s="40">
        <f t="shared" si="6"/>
        <v>7803.48</v>
      </c>
      <c r="J104" s="81" t="s">
        <v>3595</v>
      </c>
      <c r="K104" s="34" t="s">
        <v>1906</v>
      </c>
      <c r="L104" s="90">
        <f t="shared" si="5"/>
        <v>0</v>
      </c>
    </row>
    <row r="105" spans="1:12" ht="24" customHeight="1" x14ac:dyDescent="0.25">
      <c r="A105" s="38"/>
      <c r="B105" s="38"/>
      <c r="C105" s="39"/>
      <c r="D105" s="40"/>
      <c r="E105" s="40"/>
      <c r="F105" s="40"/>
      <c r="G105" s="40"/>
      <c r="H105" s="40"/>
      <c r="I105" s="40"/>
      <c r="L105" s="90"/>
    </row>
    <row r="106" spans="1:12" s="53" customFormat="1" ht="15" customHeight="1" x14ac:dyDescent="0.25">
      <c r="A106" s="50" t="s">
        <v>3914</v>
      </c>
      <c r="B106" s="74" t="s">
        <v>4830</v>
      </c>
      <c r="C106" s="51"/>
      <c r="D106" s="51"/>
      <c r="E106" s="51"/>
      <c r="F106" s="52"/>
      <c r="G106" s="52"/>
      <c r="H106" s="52"/>
      <c r="I106" s="54">
        <f>SUM(I107:I108)</f>
        <v>44334.759999999995</v>
      </c>
      <c r="J106" s="86"/>
      <c r="L106" s="90"/>
    </row>
    <row r="107" spans="1:12" ht="75" x14ac:dyDescent="0.25">
      <c r="A107" s="38" t="s">
        <v>3915</v>
      </c>
      <c r="B107" s="38" t="s">
        <v>3916</v>
      </c>
      <c r="C107" s="39" t="s">
        <v>3817</v>
      </c>
      <c r="D107" s="40">
        <v>2588.31</v>
      </c>
      <c r="E107" s="40">
        <v>26.58</v>
      </c>
      <c r="F107" s="40">
        <f>J107-J107*AUDITORIO!$H$11</f>
        <v>11.92</v>
      </c>
      <c r="G107" s="40"/>
      <c r="H107" s="40">
        <f t="shared" si="4"/>
        <v>15.09</v>
      </c>
      <c r="I107" s="40">
        <f t="shared" si="6"/>
        <v>39057.599999999999</v>
      </c>
      <c r="J107" s="81" t="s">
        <v>3155</v>
      </c>
      <c r="K107" s="34" t="s">
        <v>1904</v>
      </c>
      <c r="L107" s="90">
        <f t="shared" si="5"/>
        <v>0</v>
      </c>
    </row>
    <row r="108" spans="1:12" ht="78" customHeight="1" x14ac:dyDescent="0.25">
      <c r="A108" s="38" t="s">
        <v>3917</v>
      </c>
      <c r="B108" s="38" t="s">
        <v>3918</v>
      </c>
      <c r="C108" s="39" t="s">
        <v>3784</v>
      </c>
      <c r="D108" s="40">
        <v>207.11</v>
      </c>
      <c r="E108" s="40">
        <v>26.58</v>
      </c>
      <c r="F108" s="40">
        <f>J108-J108*AUDITORIO!$H$11</f>
        <v>20.13</v>
      </c>
      <c r="G108" s="40"/>
      <c r="H108" s="40">
        <f t="shared" si="4"/>
        <v>25.48</v>
      </c>
      <c r="I108" s="40">
        <f t="shared" si="6"/>
        <v>5277.16</v>
      </c>
      <c r="J108" s="81" t="s">
        <v>3758</v>
      </c>
      <c r="K108" s="34" t="s">
        <v>2070</v>
      </c>
      <c r="L108" s="90">
        <f t="shared" si="5"/>
        <v>0</v>
      </c>
    </row>
    <row r="109" spans="1:12" ht="20.25" customHeight="1" x14ac:dyDescent="0.25">
      <c r="A109" s="38"/>
      <c r="B109" s="38"/>
      <c r="C109" s="39"/>
      <c r="D109" s="40"/>
      <c r="E109" s="40"/>
      <c r="F109" s="40"/>
      <c r="G109" s="40"/>
      <c r="H109" s="40"/>
      <c r="I109" s="40"/>
      <c r="L109" s="90"/>
    </row>
    <row r="110" spans="1:12" s="53" customFormat="1" ht="15" customHeight="1" x14ac:dyDescent="0.25">
      <c r="A110" s="50" t="s">
        <v>3919</v>
      </c>
      <c r="B110" s="74" t="s">
        <v>4731</v>
      </c>
      <c r="C110" s="51"/>
      <c r="D110" s="51"/>
      <c r="E110" s="51"/>
      <c r="F110" s="52"/>
      <c r="G110" s="52"/>
      <c r="H110" s="52"/>
      <c r="I110" s="54">
        <f>SUM(I111:I116)</f>
        <v>67831.600000000006</v>
      </c>
      <c r="J110" s="86"/>
      <c r="L110" s="90"/>
    </row>
    <row r="111" spans="1:12" ht="45.75" customHeight="1" x14ac:dyDescent="0.25">
      <c r="A111" s="38" t="s">
        <v>3920</v>
      </c>
      <c r="B111" s="38" t="s">
        <v>3921</v>
      </c>
      <c r="C111" s="39" t="s">
        <v>3784</v>
      </c>
      <c r="D111" s="40">
        <v>178.19</v>
      </c>
      <c r="E111" s="40">
        <v>26.58</v>
      </c>
      <c r="F111" s="40">
        <f>J111-J111*AUDITORIO!$H$11</f>
        <v>205.57</v>
      </c>
      <c r="G111" s="40"/>
      <c r="H111" s="40">
        <f t="shared" si="4"/>
        <v>260.20999999999998</v>
      </c>
      <c r="I111" s="40">
        <f t="shared" si="6"/>
        <v>46366.82</v>
      </c>
      <c r="J111" s="81" t="s">
        <v>3542</v>
      </c>
      <c r="K111" s="34" t="s">
        <v>1853</v>
      </c>
      <c r="L111" s="90">
        <f t="shared" si="5"/>
        <v>0</v>
      </c>
    </row>
    <row r="112" spans="1:12" ht="52.5" customHeight="1" x14ac:dyDescent="0.25">
      <c r="A112" s="38" t="s">
        <v>3922</v>
      </c>
      <c r="B112" s="38" t="s">
        <v>3923</v>
      </c>
      <c r="C112" s="39" t="s">
        <v>3784</v>
      </c>
      <c r="D112" s="40">
        <v>33.67</v>
      </c>
      <c r="E112" s="40">
        <v>26.58</v>
      </c>
      <c r="F112" s="40">
        <f>J112-J112*AUDITORIO!$H$11</f>
        <v>205.57</v>
      </c>
      <c r="G112" s="40"/>
      <c r="H112" s="40">
        <f t="shared" si="4"/>
        <v>260.20999999999998</v>
      </c>
      <c r="I112" s="40">
        <f t="shared" si="6"/>
        <v>8761.27</v>
      </c>
      <c r="J112" s="81" t="s">
        <v>3542</v>
      </c>
      <c r="K112" s="34" t="s">
        <v>1853</v>
      </c>
      <c r="L112" s="90">
        <f t="shared" si="5"/>
        <v>0</v>
      </c>
    </row>
    <row r="113" spans="1:12" s="57" customFormat="1" ht="36" customHeight="1" x14ac:dyDescent="0.25">
      <c r="A113" s="58" t="s">
        <v>3924</v>
      </c>
      <c r="B113" s="58" t="s">
        <v>3925</v>
      </c>
      <c r="C113" s="61" t="s">
        <v>69</v>
      </c>
      <c r="D113" s="56">
        <v>36.1</v>
      </c>
      <c r="E113" s="56">
        <v>26.58</v>
      </c>
      <c r="F113" s="40">
        <f>J113-J113*AUDITORIO!$H$11</f>
        <v>107.69</v>
      </c>
      <c r="G113" s="56"/>
      <c r="H113" s="40">
        <f t="shared" si="4"/>
        <v>136.31</v>
      </c>
      <c r="I113" s="56">
        <f t="shared" si="6"/>
        <v>4920.79</v>
      </c>
      <c r="J113" s="85">
        <v>107.69</v>
      </c>
      <c r="K113" s="57" t="e">
        <v>#N/A</v>
      </c>
      <c r="L113" s="90">
        <f t="shared" si="5"/>
        <v>0</v>
      </c>
    </row>
    <row r="114" spans="1:12" ht="46.5" customHeight="1" x14ac:dyDescent="0.25">
      <c r="A114" s="38" t="s">
        <v>3927</v>
      </c>
      <c r="B114" s="38" t="s">
        <v>3928</v>
      </c>
      <c r="C114" s="39" t="s">
        <v>3787</v>
      </c>
      <c r="D114" s="40">
        <v>29.55</v>
      </c>
      <c r="E114" s="40">
        <v>26.58</v>
      </c>
      <c r="F114" s="40">
        <f>J114-J114*AUDITORIO!$H$11</f>
        <v>54.53</v>
      </c>
      <c r="G114" s="40"/>
      <c r="H114" s="40">
        <f t="shared" si="4"/>
        <v>69.02</v>
      </c>
      <c r="I114" s="40">
        <f t="shared" si="6"/>
        <v>2039.54</v>
      </c>
      <c r="J114" s="81" t="s">
        <v>2856</v>
      </c>
      <c r="K114" s="34" t="s">
        <v>1857</v>
      </c>
      <c r="L114" s="90">
        <f t="shared" si="5"/>
        <v>0</v>
      </c>
    </row>
    <row r="115" spans="1:12" ht="45.75" customHeight="1" x14ac:dyDescent="0.25">
      <c r="A115" s="38" t="s">
        <v>3929</v>
      </c>
      <c r="B115" s="38" t="s">
        <v>3930</v>
      </c>
      <c r="C115" s="39" t="s">
        <v>3787</v>
      </c>
      <c r="D115" s="40">
        <v>17.75</v>
      </c>
      <c r="E115" s="40">
        <v>26.58</v>
      </c>
      <c r="F115" s="40">
        <f>J115-J115*AUDITORIO!$H$11</f>
        <v>65.19</v>
      </c>
      <c r="G115" s="40"/>
      <c r="H115" s="40">
        <f t="shared" si="4"/>
        <v>82.52</v>
      </c>
      <c r="I115" s="40">
        <f t="shared" si="6"/>
        <v>1464.73</v>
      </c>
      <c r="J115" s="81" t="s">
        <v>3543</v>
      </c>
      <c r="K115" s="34" t="s">
        <v>1856</v>
      </c>
      <c r="L115" s="90">
        <f t="shared" si="5"/>
        <v>0</v>
      </c>
    </row>
    <row r="116" spans="1:12" s="57" customFormat="1" ht="37.5" customHeight="1" x14ac:dyDescent="0.25">
      <c r="A116" s="58" t="s">
        <v>3931</v>
      </c>
      <c r="B116" s="58" t="s">
        <v>3932</v>
      </c>
      <c r="C116" s="59" t="s">
        <v>3787</v>
      </c>
      <c r="D116" s="56">
        <v>94.95</v>
      </c>
      <c r="E116" s="56">
        <v>26.58</v>
      </c>
      <c r="F116" s="40">
        <f>J116-J116*AUDITORIO!$H$11</f>
        <v>35.6</v>
      </c>
      <c r="G116" s="56"/>
      <c r="H116" s="40">
        <f t="shared" si="4"/>
        <v>45.06</v>
      </c>
      <c r="I116" s="56">
        <f t="shared" si="6"/>
        <v>4278.45</v>
      </c>
      <c r="J116" s="85">
        <v>35.6</v>
      </c>
      <c r="L116" s="90">
        <f t="shared" si="5"/>
        <v>0</v>
      </c>
    </row>
    <row r="117" spans="1:12" ht="17.25" customHeight="1" x14ac:dyDescent="0.25">
      <c r="A117" s="38"/>
      <c r="B117" s="38"/>
      <c r="C117" s="39"/>
      <c r="D117" s="40"/>
      <c r="E117" s="40"/>
      <c r="F117" s="40"/>
      <c r="G117" s="40"/>
      <c r="H117" s="40"/>
      <c r="I117" s="40"/>
      <c r="L117" s="90"/>
    </row>
    <row r="118" spans="1:12" s="53" customFormat="1" ht="15" customHeight="1" x14ac:dyDescent="0.25">
      <c r="A118" s="50" t="s">
        <v>3933</v>
      </c>
      <c r="B118" s="74" t="s">
        <v>4831</v>
      </c>
      <c r="C118" s="51"/>
      <c r="D118" s="51"/>
      <c r="E118" s="51"/>
      <c r="F118" s="52"/>
      <c r="G118" s="52"/>
      <c r="H118" s="52"/>
      <c r="I118" s="54">
        <f>SUM(I119:I126)</f>
        <v>208558.96</v>
      </c>
      <c r="J118" s="86"/>
      <c r="L118" s="90"/>
    </row>
    <row r="119" spans="1:12" ht="61.5" customHeight="1" x14ac:dyDescent="0.25">
      <c r="A119" s="38" t="s">
        <v>3934</v>
      </c>
      <c r="B119" s="38" t="s">
        <v>3935</v>
      </c>
      <c r="C119" s="39" t="s">
        <v>3784</v>
      </c>
      <c r="D119" s="40">
        <v>1974.39</v>
      </c>
      <c r="E119" s="40">
        <v>26.58</v>
      </c>
      <c r="F119" s="40">
        <f>J119-J119*AUDITORIO!$H$11</f>
        <v>77.72</v>
      </c>
      <c r="G119" s="40"/>
      <c r="H119" s="40">
        <f t="shared" si="4"/>
        <v>98.38</v>
      </c>
      <c r="I119" s="40">
        <f t="shared" si="6"/>
        <v>194240.49</v>
      </c>
      <c r="J119" s="81" t="s">
        <v>3756</v>
      </c>
      <c r="K119" s="34" t="s">
        <v>3192</v>
      </c>
      <c r="L119" s="90">
        <f t="shared" si="5"/>
        <v>0</v>
      </c>
    </row>
    <row r="120" spans="1:12" ht="48" customHeight="1" x14ac:dyDescent="0.25">
      <c r="A120" s="38" t="s">
        <v>3936</v>
      </c>
      <c r="B120" s="38" t="s">
        <v>3937</v>
      </c>
      <c r="C120" s="39" t="s">
        <v>3787</v>
      </c>
      <c r="D120" s="40">
        <v>449.7</v>
      </c>
      <c r="E120" s="40">
        <v>26.58</v>
      </c>
      <c r="F120" s="40">
        <f>J120-J120*AUDITORIO!$H$11</f>
        <v>5.09</v>
      </c>
      <c r="G120" s="40"/>
      <c r="H120" s="40">
        <f t="shared" si="4"/>
        <v>6.44</v>
      </c>
      <c r="I120" s="40">
        <f t="shared" si="6"/>
        <v>2896.07</v>
      </c>
      <c r="J120" s="81" t="s">
        <v>2058</v>
      </c>
      <c r="K120" s="34" t="s">
        <v>1903</v>
      </c>
      <c r="L120" s="90">
        <f t="shared" si="5"/>
        <v>0</v>
      </c>
    </row>
    <row r="121" spans="1:12" ht="40.5" customHeight="1" x14ac:dyDescent="0.25">
      <c r="A121" s="38" t="s">
        <v>3938</v>
      </c>
      <c r="B121" s="38" t="s">
        <v>3939</v>
      </c>
      <c r="C121" s="39" t="s">
        <v>3787</v>
      </c>
      <c r="D121" s="40">
        <v>50.6</v>
      </c>
      <c r="E121" s="40">
        <v>26.58</v>
      </c>
      <c r="F121" s="40">
        <f>J121-J121*AUDITORIO!$H$11</f>
        <v>28.26</v>
      </c>
      <c r="G121" s="40"/>
      <c r="H121" s="40">
        <f t="shared" si="4"/>
        <v>35.770000000000003</v>
      </c>
      <c r="I121" s="40">
        <f t="shared" si="6"/>
        <v>1809.96</v>
      </c>
      <c r="J121" s="81" t="s">
        <v>3156</v>
      </c>
      <c r="K121" s="34" t="s">
        <v>1899</v>
      </c>
      <c r="L121" s="90">
        <f t="shared" si="5"/>
        <v>0</v>
      </c>
    </row>
    <row r="122" spans="1:12" ht="32.25" customHeight="1" x14ac:dyDescent="0.25">
      <c r="A122" s="38" t="s">
        <v>3940</v>
      </c>
      <c r="B122" s="38" t="s">
        <v>3941</v>
      </c>
      <c r="C122" s="39" t="s">
        <v>3787</v>
      </c>
      <c r="D122" s="40">
        <v>16.7</v>
      </c>
      <c r="E122" s="40">
        <v>26.58</v>
      </c>
      <c r="F122" s="40">
        <f>J122-J122*AUDITORIO!$H$11</f>
        <v>48.91</v>
      </c>
      <c r="G122" s="40"/>
      <c r="H122" s="40">
        <f t="shared" si="4"/>
        <v>61.91</v>
      </c>
      <c r="I122" s="40">
        <f t="shared" si="6"/>
        <v>1033.9000000000001</v>
      </c>
      <c r="J122" s="81" t="s">
        <v>3490</v>
      </c>
      <c r="K122" s="34" t="s">
        <v>1900</v>
      </c>
      <c r="L122" s="90">
        <f t="shared" si="5"/>
        <v>0</v>
      </c>
    </row>
    <row r="123" spans="1:12" ht="36" customHeight="1" x14ac:dyDescent="0.25">
      <c r="A123" s="38" t="s">
        <v>3942</v>
      </c>
      <c r="B123" s="38" t="s">
        <v>3943</v>
      </c>
      <c r="C123" s="39" t="s">
        <v>3787</v>
      </c>
      <c r="D123" s="40">
        <v>13.9</v>
      </c>
      <c r="E123" s="40">
        <v>26.58</v>
      </c>
      <c r="F123" s="40">
        <f>J123-J123*AUDITORIO!$H$11</f>
        <v>38.4</v>
      </c>
      <c r="G123" s="40"/>
      <c r="H123" s="40">
        <f t="shared" si="4"/>
        <v>48.61</v>
      </c>
      <c r="I123" s="40">
        <f t="shared" si="6"/>
        <v>675.68</v>
      </c>
      <c r="J123" s="81" t="s">
        <v>1833</v>
      </c>
      <c r="K123" s="34" t="s">
        <v>1897</v>
      </c>
      <c r="L123" s="90">
        <f t="shared" si="5"/>
        <v>0</v>
      </c>
    </row>
    <row r="124" spans="1:12" ht="34.5" customHeight="1" x14ac:dyDescent="0.25">
      <c r="A124" s="38" t="s">
        <v>3944</v>
      </c>
      <c r="B124" s="38" t="s">
        <v>3945</v>
      </c>
      <c r="C124" s="39" t="s">
        <v>3787</v>
      </c>
      <c r="D124" s="40">
        <v>60.1</v>
      </c>
      <c r="E124" s="40">
        <v>26.58</v>
      </c>
      <c r="F124" s="40">
        <f>J124-J124*AUDITORIO!$H$11</f>
        <v>49.56</v>
      </c>
      <c r="G124" s="40"/>
      <c r="H124" s="40">
        <f t="shared" si="4"/>
        <v>62.73</v>
      </c>
      <c r="I124" s="40">
        <f t="shared" si="6"/>
        <v>3770.07</v>
      </c>
      <c r="J124" s="81" t="s">
        <v>3591</v>
      </c>
      <c r="K124" s="34" t="s">
        <v>1898</v>
      </c>
      <c r="L124" s="90">
        <f t="shared" si="5"/>
        <v>0</v>
      </c>
    </row>
    <row r="125" spans="1:12" ht="30" customHeight="1" x14ac:dyDescent="0.25">
      <c r="A125" s="38" t="s">
        <v>3946</v>
      </c>
      <c r="B125" s="38" t="s">
        <v>3947</v>
      </c>
      <c r="C125" s="39" t="s">
        <v>3787</v>
      </c>
      <c r="D125" s="40">
        <v>13.9</v>
      </c>
      <c r="E125" s="40">
        <v>26.58</v>
      </c>
      <c r="F125" s="40">
        <f>J125-J125*AUDITORIO!$H$11</f>
        <v>37.76</v>
      </c>
      <c r="G125" s="40"/>
      <c r="H125" s="40">
        <f t="shared" si="4"/>
        <v>47.8</v>
      </c>
      <c r="I125" s="40">
        <f t="shared" si="6"/>
        <v>664.42</v>
      </c>
      <c r="J125" s="81" t="s">
        <v>2874</v>
      </c>
      <c r="K125" s="34" t="s">
        <v>1901</v>
      </c>
      <c r="L125" s="90">
        <f t="shared" si="5"/>
        <v>0</v>
      </c>
    </row>
    <row r="126" spans="1:12" ht="33" customHeight="1" x14ac:dyDescent="0.25">
      <c r="A126" s="38" t="s">
        <v>3948</v>
      </c>
      <c r="B126" s="38" t="s">
        <v>3949</v>
      </c>
      <c r="C126" s="39" t="s">
        <v>3787</v>
      </c>
      <c r="D126" s="40">
        <v>60.1</v>
      </c>
      <c r="E126" s="40">
        <v>26.58</v>
      </c>
      <c r="F126" s="40">
        <f>J126-J126*AUDITORIO!$H$11</f>
        <v>45.59</v>
      </c>
      <c r="G126" s="40"/>
      <c r="H126" s="40">
        <f t="shared" si="4"/>
        <v>57.71</v>
      </c>
      <c r="I126" s="40">
        <f t="shared" si="6"/>
        <v>3468.37</v>
      </c>
      <c r="J126" s="81" t="s">
        <v>3127</v>
      </c>
      <c r="K126" s="34" t="s">
        <v>1902</v>
      </c>
      <c r="L126" s="90">
        <f t="shared" si="5"/>
        <v>0</v>
      </c>
    </row>
    <row r="127" spans="1:12" ht="15.95" customHeight="1" x14ac:dyDescent="0.25">
      <c r="A127" s="38"/>
      <c r="B127" s="38"/>
      <c r="C127" s="39"/>
      <c r="D127" s="40"/>
      <c r="E127" s="40"/>
      <c r="F127" s="40"/>
      <c r="G127" s="40"/>
      <c r="H127" s="40"/>
      <c r="I127" s="40"/>
      <c r="L127" s="90"/>
    </row>
    <row r="128" spans="1:12" s="53" customFormat="1" ht="15" customHeight="1" x14ac:dyDescent="0.25">
      <c r="A128" s="50" t="s">
        <v>3950</v>
      </c>
      <c r="B128" s="74" t="s">
        <v>4832</v>
      </c>
      <c r="C128" s="51"/>
      <c r="D128" s="51"/>
      <c r="E128" s="51"/>
      <c r="F128" s="52"/>
      <c r="G128" s="52"/>
      <c r="H128" s="52"/>
      <c r="I128" s="54">
        <f>SUM(I130:I186)</f>
        <v>100025.94</v>
      </c>
      <c r="J128" s="86"/>
      <c r="L128" s="90"/>
    </row>
    <row r="129" spans="1:12" ht="15" customHeight="1" x14ac:dyDescent="0.25">
      <c r="A129" s="43" t="s">
        <v>3951</v>
      </c>
      <c r="B129" s="72" t="s">
        <v>4833</v>
      </c>
      <c r="C129" s="44"/>
      <c r="D129" s="44"/>
      <c r="E129" s="44"/>
      <c r="F129" s="40"/>
      <c r="G129" s="40"/>
      <c r="H129" s="40"/>
      <c r="I129" s="40"/>
      <c r="L129" s="90"/>
    </row>
    <row r="130" spans="1:12" ht="45" x14ac:dyDescent="0.25">
      <c r="A130" s="38" t="s">
        <v>3952</v>
      </c>
      <c r="B130" s="13" t="s">
        <v>1381</v>
      </c>
      <c r="C130" s="39" t="s">
        <v>3926</v>
      </c>
      <c r="D130" s="40">
        <v>394.5</v>
      </c>
      <c r="E130" s="40">
        <v>26.58</v>
      </c>
      <c r="F130" s="40">
        <f>J130-J130*AUDITORIO!$H$11</f>
        <v>18.03</v>
      </c>
      <c r="G130" s="40"/>
      <c r="H130" s="40">
        <f t="shared" si="4"/>
        <v>22.82</v>
      </c>
      <c r="I130" s="40">
        <f t="shared" si="6"/>
        <v>9002.49</v>
      </c>
      <c r="J130" s="81" t="s">
        <v>1665</v>
      </c>
      <c r="K130" s="34" t="s">
        <v>3652</v>
      </c>
      <c r="L130" s="90">
        <f t="shared" si="5"/>
        <v>0</v>
      </c>
    </row>
    <row r="131" spans="1:12" ht="45" x14ac:dyDescent="0.25">
      <c r="A131" s="38" t="s">
        <v>3953</v>
      </c>
      <c r="B131" s="13" t="s">
        <v>1382</v>
      </c>
      <c r="C131" s="39" t="s">
        <v>3926</v>
      </c>
      <c r="D131" s="40">
        <v>4.5</v>
      </c>
      <c r="E131" s="40">
        <v>26.58</v>
      </c>
      <c r="F131" s="40">
        <f>J131-J131*AUDITORIO!$H$11</f>
        <v>26.1</v>
      </c>
      <c r="G131" s="40"/>
      <c r="H131" s="40">
        <f t="shared" si="4"/>
        <v>33.04</v>
      </c>
      <c r="I131" s="40">
        <f t="shared" si="6"/>
        <v>148.68</v>
      </c>
      <c r="J131" s="81" t="s">
        <v>2894</v>
      </c>
      <c r="K131" s="34" t="s">
        <v>3653</v>
      </c>
      <c r="L131" s="90">
        <f t="shared" si="5"/>
        <v>0</v>
      </c>
    </row>
    <row r="132" spans="1:12" ht="30" x14ac:dyDescent="0.25">
      <c r="A132" s="38" t="s">
        <v>3954</v>
      </c>
      <c r="B132" s="13" t="s">
        <v>1383</v>
      </c>
      <c r="C132" s="39" t="s">
        <v>3926</v>
      </c>
      <c r="D132" s="40">
        <v>22.7</v>
      </c>
      <c r="E132" s="40">
        <v>26.58</v>
      </c>
      <c r="F132" s="40">
        <f>J132-J132*AUDITORIO!$H$11</f>
        <v>15.3</v>
      </c>
      <c r="G132" s="40"/>
      <c r="H132" s="40">
        <f t="shared" si="4"/>
        <v>19.37</v>
      </c>
      <c r="I132" s="40">
        <f t="shared" si="6"/>
        <v>439.7</v>
      </c>
      <c r="J132" s="81" t="s">
        <v>2837</v>
      </c>
      <c r="K132" s="34" t="s">
        <v>3654</v>
      </c>
      <c r="L132" s="90">
        <f t="shared" si="5"/>
        <v>0</v>
      </c>
    </row>
    <row r="133" spans="1:12" ht="30" x14ac:dyDescent="0.25">
      <c r="A133" s="38" t="s">
        <v>3955</v>
      </c>
      <c r="B133" s="13" t="s">
        <v>1384</v>
      </c>
      <c r="C133" s="39" t="s">
        <v>3926</v>
      </c>
      <c r="D133" s="40">
        <v>31.11</v>
      </c>
      <c r="E133" s="40">
        <v>26.58</v>
      </c>
      <c r="F133" s="40">
        <f>J133-J133*AUDITORIO!$H$11</f>
        <v>17.579999999999998</v>
      </c>
      <c r="G133" s="40"/>
      <c r="H133" s="40">
        <f t="shared" si="4"/>
        <v>22.25</v>
      </c>
      <c r="I133" s="40">
        <f t="shared" si="6"/>
        <v>692.2</v>
      </c>
      <c r="J133" s="81" t="s">
        <v>1758</v>
      </c>
      <c r="K133" s="34" t="s">
        <v>3655</v>
      </c>
      <c r="L133" s="90">
        <f t="shared" si="5"/>
        <v>0</v>
      </c>
    </row>
    <row r="134" spans="1:12" ht="45" x14ac:dyDescent="0.25">
      <c r="A134" s="38" t="s">
        <v>3956</v>
      </c>
      <c r="B134" s="38" t="s">
        <v>3957</v>
      </c>
      <c r="C134" s="48" t="s">
        <v>4459</v>
      </c>
      <c r="D134" s="40">
        <v>113</v>
      </c>
      <c r="E134" s="40">
        <v>26.58</v>
      </c>
      <c r="F134" s="40">
        <f>J134-J134*AUDITORIO!$H$11</f>
        <v>5.39</v>
      </c>
      <c r="G134" s="40"/>
      <c r="H134" s="40">
        <f t="shared" si="4"/>
        <v>6.82</v>
      </c>
      <c r="I134" s="40">
        <f t="shared" si="6"/>
        <v>770.66</v>
      </c>
      <c r="J134" s="81" t="s">
        <v>1651</v>
      </c>
      <c r="K134" s="34" t="s">
        <v>2049</v>
      </c>
      <c r="L134" s="90">
        <f t="shared" si="5"/>
        <v>0</v>
      </c>
    </row>
    <row r="135" spans="1:12" ht="15" customHeight="1" x14ac:dyDescent="0.25">
      <c r="A135" s="43" t="s">
        <v>3958</v>
      </c>
      <c r="B135" s="72" t="s">
        <v>4834</v>
      </c>
      <c r="C135" s="44"/>
      <c r="D135" s="44"/>
      <c r="E135" s="44"/>
      <c r="F135" s="40"/>
      <c r="G135" s="40"/>
      <c r="H135" s="40"/>
      <c r="I135" s="40"/>
      <c r="L135" s="90"/>
    </row>
    <row r="136" spans="1:12" ht="75" x14ac:dyDescent="0.25">
      <c r="A136" s="38" t="s">
        <v>3959</v>
      </c>
      <c r="B136" s="38" t="s">
        <v>3960</v>
      </c>
      <c r="C136" s="39" t="s">
        <v>3811</v>
      </c>
      <c r="D136" s="40">
        <v>3</v>
      </c>
      <c r="E136" s="40">
        <v>26.58</v>
      </c>
      <c r="F136" s="40">
        <f>J136-J136*AUDITORIO!$H$11</f>
        <v>40.4</v>
      </c>
      <c r="G136" s="40"/>
      <c r="H136" s="40">
        <f t="shared" si="4"/>
        <v>51.14</v>
      </c>
      <c r="I136" s="40">
        <f t="shared" si="6"/>
        <v>153.41999999999999</v>
      </c>
      <c r="J136" s="81" t="s">
        <v>3714</v>
      </c>
      <c r="K136" s="34" t="s">
        <v>2021</v>
      </c>
      <c r="L136" s="90">
        <f t="shared" si="5"/>
        <v>0</v>
      </c>
    </row>
    <row r="137" spans="1:12" ht="75" x14ac:dyDescent="0.25">
      <c r="A137" s="38" t="s">
        <v>3961</v>
      </c>
      <c r="B137" s="38" t="s">
        <v>3962</v>
      </c>
      <c r="C137" s="39" t="s">
        <v>3811</v>
      </c>
      <c r="D137" s="40">
        <v>75</v>
      </c>
      <c r="E137" s="40">
        <v>26.58</v>
      </c>
      <c r="F137" s="40">
        <f>J137-J137*AUDITORIO!$H$11</f>
        <v>5.28</v>
      </c>
      <c r="G137" s="40"/>
      <c r="H137" s="40">
        <f t="shared" si="4"/>
        <v>6.68</v>
      </c>
      <c r="I137" s="40">
        <f t="shared" si="6"/>
        <v>501</v>
      </c>
      <c r="J137" s="81" t="s">
        <v>1703</v>
      </c>
      <c r="K137" s="34" t="s">
        <v>2018</v>
      </c>
      <c r="L137" s="90">
        <f t="shared" si="5"/>
        <v>0</v>
      </c>
    </row>
    <row r="138" spans="1:12" ht="75" x14ac:dyDescent="0.25">
      <c r="A138" s="38" t="s">
        <v>3963</v>
      </c>
      <c r="B138" s="38" t="s">
        <v>3964</v>
      </c>
      <c r="C138" s="39" t="s">
        <v>3811</v>
      </c>
      <c r="D138" s="40">
        <v>2</v>
      </c>
      <c r="E138" s="40">
        <v>26.58</v>
      </c>
      <c r="F138" s="40">
        <f>J138-J138*AUDITORIO!$H$11</f>
        <v>6.33</v>
      </c>
      <c r="G138" s="40"/>
      <c r="H138" s="40">
        <f t="shared" si="4"/>
        <v>8.01</v>
      </c>
      <c r="I138" s="40">
        <f t="shared" si="6"/>
        <v>16.02</v>
      </c>
      <c r="J138" s="81" t="s">
        <v>2842</v>
      </c>
      <c r="K138" s="34" t="s">
        <v>2019</v>
      </c>
      <c r="L138" s="90">
        <f t="shared" si="5"/>
        <v>0</v>
      </c>
    </row>
    <row r="139" spans="1:12" ht="59.25" customHeight="1" x14ac:dyDescent="0.25">
      <c r="A139" s="38" t="s">
        <v>3965</v>
      </c>
      <c r="B139" s="38" t="s">
        <v>3966</v>
      </c>
      <c r="C139" s="39" t="s">
        <v>3811</v>
      </c>
      <c r="D139" s="40">
        <v>14</v>
      </c>
      <c r="E139" s="40">
        <v>26.58</v>
      </c>
      <c r="F139" s="40">
        <f>J139-J139*AUDITORIO!$H$11</f>
        <v>9.5</v>
      </c>
      <c r="G139" s="40"/>
      <c r="H139" s="40">
        <f t="shared" si="4"/>
        <v>12.03</v>
      </c>
      <c r="I139" s="40">
        <f t="shared" si="6"/>
        <v>168.42</v>
      </c>
      <c r="J139" s="81" t="s">
        <v>1669</v>
      </c>
      <c r="K139" s="34" t="s">
        <v>3699</v>
      </c>
      <c r="L139" s="90">
        <f t="shared" si="5"/>
        <v>0</v>
      </c>
    </row>
    <row r="140" spans="1:12" ht="45" x14ac:dyDescent="0.25">
      <c r="A140" s="38" t="s">
        <v>3967</v>
      </c>
      <c r="B140" s="13" t="s">
        <v>1392</v>
      </c>
      <c r="C140" s="39" t="s">
        <v>3968</v>
      </c>
      <c r="D140" s="40">
        <v>1</v>
      </c>
      <c r="E140" s="40">
        <v>26.58</v>
      </c>
      <c r="F140" s="40">
        <f>J140-J140*AUDITORIO!$H$11</f>
        <v>11.59</v>
      </c>
      <c r="G140" s="40"/>
      <c r="H140" s="40">
        <f t="shared" si="4"/>
        <v>14.67</v>
      </c>
      <c r="I140" s="40">
        <f t="shared" si="6"/>
        <v>14.67</v>
      </c>
      <c r="J140" s="84">
        <v>11.59</v>
      </c>
      <c r="L140" s="90">
        <f t="shared" si="5"/>
        <v>0</v>
      </c>
    </row>
    <row r="141" spans="1:12" ht="45" x14ac:dyDescent="0.25">
      <c r="A141" s="38" t="s">
        <v>3969</v>
      </c>
      <c r="B141" s="13" t="s">
        <v>1393</v>
      </c>
      <c r="C141" s="39" t="s">
        <v>3968</v>
      </c>
      <c r="D141" s="40">
        <v>1</v>
      </c>
      <c r="E141" s="40">
        <v>26.58</v>
      </c>
      <c r="F141" s="40">
        <f>J141-J141*AUDITORIO!$H$11</f>
        <v>9.27</v>
      </c>
      <c r="G141" s="40"/>
      <c r="H141" s="40">
        <f t="shared" ref="H141:H204" si="7">ROUND(F141*(1+$J$9),2)</f>
        <v>11.73</v>
      </c>
      <c r="I141" s="40">
        <f t="shared" si="6"/>
        <v>11.73</v>
      </c>
      <c r="J141" s="84">
        <v>9.27</v>
      </c>
      <c r="L141" s="90">
        <f t="shared" ref="L141:L204" si="8">F141-J141</f>
        <v>0</v>
      </c>
    </row>
    <row r="142" spans="1:12" ht="45" x14ac:dyDescent="0.25">
      <c r="A142" s="38" t="s">
        <v>3970</v>
      </c>
      <c r="B142" s="38" t="str">
        <f>K142</f>
        <v>TE, PVC, SOLDÁVEL, DN 25MM, INSTALADO EM RAMAL DE DISTRIBUIÇÃO DE ÁGUA - FORNECIMENTO E INSTALAÇÃO. AF_06/2022</v>
      </c>
      <c r="C142" s="39" t="s">
        <v>3968</v>
      </c>
      <c r="D142" s="40">
        <v>1</v>
      </c>
      <c r="E142" s="40">
        <v>26.58</v>
      </c>
      <c r="F142" s="40">
        <f>J142-J142*AUDITORIO!$H$11</f>
        <v>9.36</v>
      </c>
      <c r="G142" s="40"/>
      <c r="H142" s="40">
        <f t="shared" si="7"/>
        <v>11.85</v>
      </c>
      <c r="I142" s="40">
        <f t="shared" si="6"/>
        <v>11.85</v>
      </c>
      <c r="J142" s="81" t="s">
        <v>2911</v>
      </c>
      <c r="K142" s="34" t="s">
        <v>3677</v>
      </c>
      <c r="L142" s="90">
        <f t="shared" si="8"/>
        <v>0</v>
      </c>
    </row>
    <row r="143" spans="1:12" ht="45" x14ac:dyDescent="0.25">
      <c r="A143" s="38" t="s">
        <v>3971</v>
      </c>
      <c r="B143" s="38" t="s">
        <v>3972</v>
      </c>
      <c r="C143" s="39" t="s">
        <v>3811</v>
      </c>
      <c r="D143" s="40">
        <v>3</v>
      </c>
      <c r="E143" s="40">
        <v>26.58</v>
      </c>
      <c r="F143" s="40">
        <f>J143-J143*AUDITORIO!$H$11</f>
        <v>24.01</v>
      </c>
      <c r="G143" s="40"/>
      <c r="H143" s="40">
        <f t="shared" si="7"/>
        <v>30.39</v>
      </c>
      <c r="I143" s="40">
        <f t="shared" si="6"/>
        <v>91.17</v>
      </c>
      <c r="J143" s="81" t="s">
        <v>1655</v>
      </c>
      <c r="K143" s="34" t="s">
        <v>3683</v>
      </c>
      <c r="L143" s="90">
        <f t="shared" si="8"/>
        <v>0</v>
      </c>
    </row>
    <row r="144" spans="1:12" ht="30" x14ac:dyDescent="0.25">
      <c r="A144" s="38" t="s">
        <v>3973</v>
      </c>
      <c r="B144" s="38" t="s">
        <v>3974</v>
      </c>
      <c r="C144" s="39" t="s">
        <v>3811</v>
      </c>
      <c r="D144" s="40">
        <v>29</v>
      </c>
      <c r="E144" s="40">
        <v>26.58</v>
      </c>
      <c r="F144" s="40">
        <f>J144-J144*AUDITORIO!$H$11</f>
        <v>7.72</v>
      </c>
      <c r="G144" s="40"/>
      <c r="H144" s="40">
        <f t="shared" si="7"/>
        <v>9.77</v>
      </c>
      <c r="I144" s="40">
        <f t="shared" si="6"/>
        <v>283.33</v>
      </c>
      <c r="J144" s="81" t="s">
        <v>2886</v>
      </c>
      <c r="K144" s="34" t="s">
        <v>2034</v>
      </c>
      <c r="L144" s="90">
        <f t="shared" si="8"/>
        <v>0</v>
      </c>
    </row>
    <row r="145" spans="1:12" ht="30" x14ac:dyDescent="0.25">
      <c r="A145" s="38" t="s">
        <v>3975</v>
      </c>
      <c r="B145" s="38" t="s">
        <v>3976</v>
      </c>
      <c r="C145" s="39" t="s">
        <v>3811</v>
      </c>
      <c r="D145" s="40">
        <v>13</v>
      </c>
      <c r="E145" s="40">
        <v>26.58</v>
      </c>
      <c r="F145" s="40">
        <f>J145-J145*AUDITORIO!$H$11</f>
        <v>40.880000000000003</v>
      </c>
      <c r="G145" s="40"/>
      <c r="H145" s="40">
        <f t="shared" si="7"/>
        <v>51.75</v>
      </c>
      <c r="I145" s="40">
        <f t="shared" si="6"/>
        <v>672.75</v>
      </c>
      <c r="J145" s="81" t="s">
        <v>3728</v>
      </c>
      <c r="K145" s="34" t="s">
        <v>2035</v>
      </c>
      <c r="L145" s="90">
        <f t="shared" si="8"/>
        <v>0</v>
      </c>
    </row>
    <row r="146" spans="1:12" ht="45" x14ac:dyDescent="0.25">
      <c r="A146" s="38" t="s">
        <v>3977</v>
      </c>
      <c r="B146" s="38" t="s">
        <v>3978</v>
      </c>
      <c r="C146" s="39" t="s">
        <v>3811</v>
      </c>
      <c r="D146" s="40">
        <v>2</v>
      </c>
      <c r="E146" s="40">
        <v>26.58</v>
      </c>
      <c r="F146" s="40">
        <f>J146-J146*AUDITORIO!$H$11</f>
        <v>7.52</v>
      </c>
      <c r="G146" s="40"/>
      <c r="H146" s="40">
        <f t="shared" si="7"/>
        <v>9.52</v>
      </c>
      <c r="I146" s="40">
        <f t="shared" si="6"/>
        <v>19.04</v>
      </c>
      <c r="J146" s="81" t="s">
        <v>3405</v>
      </c>
      <c r="K146" s="34" t="s">
        <v>3674</v>
      </c>
      <c r="L146" s="90">
        <f t="shared" si="8"/>
        <v>0</v>
      </c>
    </row>
    <row r="147" spans="1:12" ht="45" x14ac:dyDescent="0.25">
      <c r="A147" s="38" t="s">
        <v>3979</v>
      </c>
      <c r="B147" s="38" t="s">
        <v>3980</v>
      </c>
      <c r="C147" s="39" t="s">
        <v>3811</v>
      </c>
      <c r="D147" s="40">
        <v>1</v>
      </c>
      <c r="E147" s="40">
        <v>26.58</v>
      </c>
      <c r="F147" s="40">
        <f>J147-J147*AUDITORIO!$H$11</f>
        <v>15.32</v>
      </c>
      <c r="G147" s="40"/>
      <c r="H147" s="40">
        <f t="shared" si="7"/>
        <v>19.39</v>
      </c>
      <c r="I147" s="40">
        <f t="shared" si="6"/>
        <v>19.39</v>
      </c>
      <c r="J147" s="81" t="s">
        <v>1745</v>
      </c>
      <c r="K147" s="34" t="s">
        <v>3682</v>
      </c>
      <c r="L147" s="90">
        <f t="shared" si="8"/>
        <v>0</v>
      </c>
    </row>
    <row r="148" spans="1:12" ht="45" x14ac:dyDescent="0.25">
      <c r="A148" s="38" t="s">
        <v>3981</v>
      </c>
      <c r="B148" s="38" t="s">
        <v>3982</v>
      </c>
      <c r="C148" s="39" t="s">
        <v>3811</v>
      </c>
      <c r="D148" s="40">
        <v>123</v>
      </c>
      <c r="E148" s="40">
        <v>26.58</v>
      </c>
      <c r="F148" s="40">
        <f>J148-J148*AUDITORIO!$H$11</f>
        <v>6.66</v>
      </c>
      <c r="G148" s="40"/>
      <c r="H148" s="40">
        <f t="shared" si="7"/>
        <v>8.43</v>
      </c>
      <c r="I148" s="40">
        <f t="shared" si="6"/>
        <v>1036.8900000000001</v>
      </c>
      <c r="J148" s="81" t="s">
        <v>3469</v>
      </c>
      <c r="K148" s="34" t="s">
        <v>3673</v>
      </c>
      <c r="L148" s="90">
        <f t="shared" si="8"/>
        <v>0</v>
      </c>
    </row>
    <row r="149" spans="1:12" ht="45" x14ac:dyDescent="0.25">
      <c r="A149" s="38" t="s">
        <v>3983</v>
      </c>
      <c r="B149" s="38" t="s">
        <v>3984</v>
      </c>
      <c r="C149" s="39" t="s">
        <v>3811</v>
      </c>
      <c r="D149" s="40">
        <v>4</v>
      </c>
      <c r="E149" s="40">
        <v>26.58</v>
      </c>
      <c r="F149" s="40">
        <f>J149-J149*AUDITORIO!$H$11</f>
        <v>6.83</v>
      </c>
      <c r="G149" s="40"/>
      <c r="H149" s="40">
        <f t="shared" si="7"/>
        <v>8.65</v>
      </c>
      <c r="I149" s="40">
        <f t="shared" si="6"/>
        <v>34.6</v>
      </c>
      <c r="J149" s="81" t="s">
        <v>2862</v>
      </c>
      <c r="K149" s="34" t="s">
        <v>3679</v>
      </c>
      <c r="L149" s="90">
        <f t="shared" si="8"/>
        <v>0</v>
      </c>
    </row>
    <row r="150" spans="1:12" ht="45" x14ac:dyDescent="0.25">
      <c r="A150" s="38" t="s">
        <v>3985</v>
      </c>
      <c r="B150" s="38" t="s">
        <v>3986</v>
      </c>
      <c r="C150" s="39" t="s">
        <v>3811</v>
      </c>
      <c r="D150" s="40">
        <v>13</v>
      </c>
      <c r="E150" s="40">
        <v>26.58</v>
      </c>
      <c r="F150" s="40">
        <f>J150-J150*AUDITORIO!$H$11</f>
        <v>13.33</v>
      </c>
      <c r="G150" s="40"/>
      <c r="H150" s="40">
        <f t="shared" si="7"/>
        <v>16.87</v>
      </c>
      <c r="I150" s="40">
        <f t="shared" ref="I150:I212" si="9">ROUND(H150*D150,2)</f>
        <v>219.31</v>
      </c>
      <c r="J150" s="81" t="s">
        <v>1740</v>
      </c>
      <c r="K150" s="34" t="s">
        <v>3681</v>
      </c>
      <c r="L150" s="90">
        <f t="shared" si="8"/>
        <v>0</v>
      </c>
    </row>
    <row r="151" spans="1:12" ht="45" x14ac:dyDescent="0.25">
      <c r="A151" s="38" t="s">
        <v>3987</v>
      </c>
      <c r="B151" s="38" t="s">
        <v>3988</v>
      </c>
      <c r="C151" s="39" t="s">
        <v>3811</v>
      </c>
      <c r="D151" s="40">
        <v>7</v>
      </c>
      <c r="E151" s="40">
        <v>26.58</v>
      </c>
      <c r="F151" s="40">
        <f>J151-J151*AUDITORIO!$H$11</f>
        <v>36.65</v>
      </c>
      <c r="G151" s="40"/>
      <c r="H151" s="40">
        <f t="shared" si="7"/>
        <v>46.39</v>
      </c>
      <c r="I151" s="40">
        <f t="shared" si="9"/>
        <v>324.73</v>
      </c>
      <c r="J151" s="81" t="s">
        <v>3692</v>
      </c>
      <c r="K151" s="34" t="s">
        <v>3691</v>
      </c>
      <c r="L151" s="90">
        <f t="shared" si="8"/>
        <v>0</v>
      </c>
    </row>
    <row r="152" spans="1:12" ht="60" x14ac:dyDescent="0.25">
      <c r="A152" s="38" t="s">
        <v>3989</v>
      </c>
      <c r="B152" s="38" t="s">
        <v>3990</v>
      </c>
      <c r="C152" s="39" t="s">
        <v>3811</v>
      </c>
      <c r="D152" s="40">
        <v>19</v>
      </c>
      <c r="E152" s="40">
        <v>26.58</v>
      </c>
      <c r="F152" s="40">
        <f>J152-J152*AUDITORIO!$H$11</f>
        <v>14.04</v>
      </c>
      <c r="G152" s="40"/>
      <c r="H152" s="40">
        <f t="shared" si="7"/>
        <v>17.77</v>
      </c>
      <c r="I152" s="40">
        <f t="shared" si="9"/>
        <v>337.63</v>
      </c>
      <c r="J152" s="81" t="s">
        <v>1851</v>
      </c>
      <c r="K152" s="34" t="s">
        <v>3672</v>
      </c>
      <c r="L152" s="90">
        <f t="shared" si="8"/>
        <v>0</v>
      </c>
    </row>
    <row r="153" spans="1:12" ht="30" x14ac:dyDescent="0.25">
      <c r="A153" s="38" t="s">
        <v>3991</v>
      </c>
      <c r="B153" s="38" t="s">
        <v>3992</v>
      </c>
      <c r="C153" s="39" t="s">
        <v>3811</v>
      </c>
      <c r="D153" s="40">
        <v>42</v>
      </c>
      <c r="E153" s="40">
        <v>26.58</v>
      </c>
      <c r="F153" s="40">
        <f>J153-J153*AUDITORIO!$H$11</f>
        <v>15.01</v>
      </c>
      <c r="G153" s="40"/>
      <c r="H153" s="40">
        <f t="shared" si="7"/>
        <v>19</v>
      </c>
      <c r="I153" s="40">
        <f t="shared" si="9"/>
        <v>798</v>
      </c>
      <c r="J153" s="81" t="s">
        <v>1843</v>
      </c>
      <c r="K153" s="34" t="s">
        <v>2020</v>
      </c>
      <c r="L153" s="90">
        <f t="shared" si="8"/>
        <v>0</v>
      </c>
    </row>
    <row r="154" spans="1:12" ht="30" x14ac:dyDescent="0.25">
      <c r="A154" s="38" t="s">
        <v>3993</v>
      </c>
      <c r="B154" s="38" t="s">
        <v>3994</v>
      </c>
      <c r="C154" s="39" t="s">
        <v>3811</v>
      </c>
      <c r="D154" s="40">
        <v>14</v>
      </c>
      <c r="E154" s="40">
        <v>26.58</v>
      </c>
      <c r="F154" s="40">
        <f>J154-J154*AUDITORIO!$H$11</f>
        <v>15.01</v>
      </c>
      <c r="G154" s="40"/>
      <c r="H154" s="40">
        <f t="shared" si="7"/>
        <v>19</v>
      </c>
      <c r="I154" s="40">
        <f t="shared" si="9"/>
        <v>266</v>
      </c>
      <c r="J154" s="81" t="s">
        <v>1843</v>
      </c>
      <c r="K154" s="34" t="s">
        <v>2020</v>
      </c>
      <c r="L154" s="90">
        <f t="shared" si="8"/>
        <v>0</v>
      </c>
    </row>
    <row r="155" spans="1:12" ht="45" x14ac:dyDescent="0.25">
      <c r="A155" s="38" t="s">
        <v>3995</v>
      </c>
      <c r="B155" s="13" t="s">
        <v>1400</v>
      </c>
      <c r="C155" s="39" t="s">
        <v>3968</v>
      </c>
      <c r="D155" s="40">
        <v>64</v>
      </c>
      <c r="E155" s="40">
        <v>26.58</v>
      </c>
      <c r="F155" s="40">
        <f>J155-J155*AUDITORIO!$H$11</f>
        <v>9.36</v>
      </c>
      <c r="G155" s="40"/>
      <c r="H155" s="40">
        <f t="shared" si="7"/>
        <v>11.85</v>
      </c>
      <c r="I155" s="40">
        <f t="shared" si="9"/>
        <v>758.4</v>
      </c>
      <c r="J155" s="81" t="s">
        <v>2911</v>
      </c>
      <c r="K155" s="34" t="s">
        <v>3677</v>
      </c>
      <c r="L155" s="90">
        <f t="shared" si="8"/>
        <v>0</v>
      </c>
    </row>
    <row r="156" spans="1:12" ht="30" x14ac:dyDescent="0.25">
      <c r="A156" s="38" t="s">
        <v>3996</v>
      </c>
      <c r="B156" s="13" t="s">
        <v>1402</v>
      </c>
      <c r="C156" s="39" t="s">
        <v>3968</v>
      </c>
      <c r="D156" s="40">
        <v>12</v>
      </c>
      <c r="E156" s="40">
        <v>26.58</v>
      </c>
      <c r="F156" s="40">
        <f>J156-J156*AUDITORIO!$H$11</f>
        <v>21.14</v>
      </c>
      <c r="G156" s="40"/>
      <c r="H156" s="40">
        <f t="shared" si="7"/>
        <v>26.76</v>
      </c>
      <c r="I156" s="40">
        <f t="shared" si="9"/>
        <v>321.12</v>
      </c>
      <c r="J156" s="81" t="s">
        <v>1698</v>
      </c>
      <c r="K156" s="34" t="s">
        <v>3700</v>
      </c>
      <c r="L156" s="90">
        <f t="shared" si="8"/>
        <v>0</v>
      </c>
    </row>
    <row r="157" spans="1:12" ht="45" x14ac:dyDescent="0.25">
      <c r="A157" s="38" t="s">
        <v>3997</v>
      </c>
      <c r="B157" s="38" t="str">
        <f>K157</f>
        <v>TÊ DE REDUÇÃO, PVC, SOLDÁVEL, DN 50MM X 25MM, INSTALADO EM PRUMADA DE ÁGUA - FORNECIMENTO E INSTALAÇÃO. AF_06/2022</v>
      </c>
      <c r="C157" s="39" t="s">
        <v>3968</v>
      </c>
      <c r="D157" s="40">
        <v>1</v>
      </c>
      <c r="E157" s="40">
        <v>26.58</v>
      </c>
      <c r="F157" s="40">
        <f>J157-J157*AUDITORIO!$H$11</f>
        <v>17.350000000000001</v>
      </c>
      <c r="G157" s="40"/>
      <c r="H157" s="40">
        <f t="shared" si="7"/>
        <v>21.96</v>
      </c>
      <c r="I157" s="40">
        <f t="shared" si="9"/>
        <v>21.96</v>
      </c>
      <c r="J157" s="81" t="s">
        <v>3267</v>
      </c>
      <c r="K157" s="34" t="s">
        <v>3701</v>
      </c>
      <c r="L157" s="90">
        <f t="shared" si="8"/>
        <v>0</v>
      </c>
    </row>
    <row r="158" spans="1:12" ht="45" x14ac:dyDescent="0.25">
      <c r="A158" s="38" t="s">
        <v>3998</v>
      </c>
      <c r="B158" s="38" t="str">
        <f>K158</f>
        <v>JOELHO 90 GRAUS, PVC, SOLDÁVEL, DN 25MM, INSTALADO EM PRUMADA DE ÁGUA - FORNECIMENTO E INSTALAÇÃO. AF_06/2022</v>
      </c>
      <c r="C158" s="39" t="s">
        <v>3968</v>
      </c>
      <c r="D158" s="40">
        <v>1</v>
      </c>
      <c r="E158" s="40">
        <v>26.58</v>
      </c>
      <c r="F158" s="40">
        <f>J158-J158*AUDITORIO!$H$11</f>
        <v>4.29</v>
      </c>
      <c r="G158" s="40"/>
      <c r="H158" s="40">
        <f t="shared" si="7"/>
        <v>5.43</v>
      </c>
      <c r="I158" s="40">
        <f t="shared" si="9"/>
        <v>5.43</v>
      </c>
      <c r="J158" s="81" t="s">
        <v>3537</v>
      </c>
      <c r="K158" s="34" t="s">
        <v>3678</v>
      </c>
      <c r="L158" s="90">
        <f t="shared" si="8"/>
        <v>0</v>
      </c>
    </row>
    <row r="159" spans="1:12" ht="45" x14ac:dyDescent="0.25">
      <c r="A159" s="38" t="s">
        <v>3999</v>
      </c>
      <c r="B159" s="38" t="str">
        <f>K159</f>
        <v>LUVA, PVC, SOLDÁVEL, DN 25MM, INSTALADO EM RAMAL DE DISTRIBUIÇÃO DE ÁGUA - FORNECIMENTO E INSTALAÇÃO. AF_06/2022</v>
      </c>
      <c r="C159" s="39" t="s">
        <v>3968</v>
      </c>
      <c r="D159" s="40">
        <v>1</v>
      </c>
      <c r="E159" s="40">
        <v>26.58</v>
      </c>
      <c r="F159" s="40">
        <f>J159-J159*AUDITORIO!$H$11</f>
        <v>5.1100000000000003</v>
      </c>
      <c r="G159" s="40"/>
      <c r="H159" s="40">
        <f t="shared" si="7"/>
        <v>6.47</v>
      </c>
      <c r="I159" s="40">
        <f t="shared" si="9"/>
        <v>6.47</v>
      </c>
      <c r="J159" s="81" t="s">
        <v>3122</v>
      </c>
      <c r="K159" s="34" t="s">
        <v>3675</v>
      </c>
      <c r="L159" s="90">
        <f t="shared" si="8"/>
        <v>0</v>
      </c>
    </row>
    <row r="160" spans="1:12" ht="15" customHeight="1" x14ac:dyDescent="0.25">
      <c r="A160" s="43" t="s">
        <v>4000</v>
      </c>
      <c r="B160" s="72" t="s">
        <v>4835</v>
      </c>
      <c r="C160" s="44"/>
      <c r="D160" s="44"/>
      <c r="E160" s="44"/>
      <c r="F160" s="40"/>
      <c r="G160" s="40"/>
      <c r="H160" s="40">
        <f t="shared" si="7"/>
        <v>0</v>
      </c>
      <c r="I160" s="40"/>
      <c r="L160" s="90"/>
    </row>
    <row r="161" spans="1:12" ht="30" x14ac:dyDescent="0.25">
      <c r="A161" s="38" t="s">
        <v>4001</v>
      </c>
      <c r="B161" s="38" t="s">
        <v>4002</v>
      </c>
      <c r="C161" s="39" t="s">
        <v>3811</v>
      </c>
      <c r="D161" s="40">
        <v>7</v>
      </c>
      <c r="E161" s="40">
        <v>26.58</v>
      </c>
      <c r="F161" s="40">
        <f>J161-J161*AUDITORIO!$H$11</f>
        <v>105.39</v>
      </c>
      <c r="G161" s="40"/>
      <c r="H161" s="40">
        <f t="shared" si="7"/>
        <v>133.4</v>
      </c>
      <c r="I161" s="40">
        <f t="shared" si="9"/>
        <v>933.8</v>
      </c>
      <c r="J161" s="81" t="s">
        <v>3747</v>
      </c>
      <c r="K161" s="34" t="s">
        <v>3183</v>
      </c>
      <c r="L161" s="90">
        <f t="shared" si="8"/>
        <v>0</v>
      </c>
    </row>
    <row r="162" spans="1:12" ht="45" x14ac:dyDescent="0.25">
      <c r="A162" s="38" t="s">
        <v>4003</v>
      </c>
      <c r="B162" s="38" t="s">
        <v>4004</v>
      </c>
      <c r="C162" s="39" t="s">
        <v>3811</v>
      </c>
      <c r="D162" s="40">
        <v>37</v>
      </c>
      <c r="E162" s="40">
        <v>26.58</v>
      </c>
      <c r="F162" s="40">
        <f>J162-J162*AUDITORIO!$H$11</f>
        <v>94.03</v>
      </c>
      <c r="G162" s="40"/>
      <c r="H162" s="40">
        <f t="shared" si="7"/>
        <v>119.02</v>
      </c>
      <c r="I162" s="40">
        <f t="shared" si="9"/>
        <v>4403.74</v>
      </c>
      <c r="J162" s="81" t="s">
        <v>3746</v>
      </c>
      <c r="K162" s="34" t="s">
        <v>3181</v>
      </c>
      <c r="L162" s="90">
        <f t="shared" si="8"/>
        <v>0</v>
      </c>
    </row>
    <row r="163" spans="1:12" ht="30" x14ac:dyDescent="0.25">
      <c r="A163" s="38" t="s">
        <v>4005</v>
      </c>
      <c r="B163" s="38" t="s">
        <v>4006</v>
      </c>
      <c r="C163" s="39" t="s">
        <v>3811</v>
      </c>
      <c r="D163" s="40">
        <v>1</v>
      </c>
      <c r="E163" s="40">
        <v>26.58</v>
      </c>
      <c r="F163" s="40">
        <f>J163-J163*AUDITORIO!$H$11</f>
        <v>30.91</v>
      </c>
      <c r="G163" s="40"/>
      <c r="H163" s="40">
        <f t="shared" si="7"/>
        <v>39.130000000000003</v>
      </c>
      <c r="I163" s="40">
        <f t="shared" si="9"/>
        <v>39.130000000000003</v>
      </c>
      <c r="J163" s="81" t="s">
        <v>3753</v>
      </c>
      <c r="K163" s="34" t="s">
        <v>3186</v>
      </c>
      <c r="L163" s="90">
        <f t="shared" si="8"/>
        <v>0</v>
      </c>
    </row>
    <row r="164" spans="1:12" ht="30" x14ac:dyDescent="0.25">
      <c r="A164" s="38" t="s">
        <v>4007</v>
      </c>
      <c r="B164" s="38" t="s">
        <v>4008</v>
      </c>
      <c r="C164" s="39" t="s">
        <v>3811</v>
      </c>
      <c r="D164" s="40">
        <v>1</v>
      </c>
      <c r="E164" s="40">
        <v>26.58</v>
      </c>
      <c r="F164" s="40">
        <f>J164-J164*AUDITORIO!$H$11</f>
        <v>61.12</v>
      </c>
      <c r="G164" s="40"/>
      <c r="H164" s="40">
        <f t="shared" si="7"/>
        <v>77.37</v>
      </c>
      <c r="I164" s="40">
        <f t="shared" si="9"/>
        <v>77.37</v>
      </c>
      <c r="J164" s="81" t="s">
        <v>1724</v>
      </c>
      <c r="K164" s="34" t="s">
        <v>3182</v>
      </c>
      <c r="L164" s="90">
        <f t="shared" si="8"/>
        <v>0</v>
      </c>
    </row>
    <row r="165" spans="1:12" x14ac:dyDescent="0.25">
      <c r="A165" s="43" t="s">
        <v>4009</v>
      </c>
      <c r="B165" s="72" t="s">
        <v>4836</v>
      </c>
      <c r="C165" s="44"/>
      <c r="D165" s="44"/>
      <c r="E165" s="44"/>
      <c r="F165" s="40"/>
      <c r="G165" s="40"/>
      <c r="H165" s="40"/>
      <c r="I165" s="40"/>
      <c r="L165" s="90"/>
    </row>
    <row r="166" spans="1:12" s="57" customFormat="1" ht="45" x14ac:dyDescent="0.25">
      <c r="A166" s="58" t="s">
        <v>4010</v>
      </c>
      <c r="B166" s="62" t="str">
        <f>K166</f>
        <v>BOMBA CENTRÍFUGA, TRIFÁSICA, 1,5 CV OU 1,48 HP, HM 10 A 24 M, Q 6,1 A 21,9 M3/H - FORNECIMENTO E INSTALAÇÃO. AF_12/2020</v>
      </c>
      <c r="C166" s="59" t="s">
        <v>3811</v>
      </c>
      <c r="D166" s="56">
        <v>2</v>
      </c>
      <c r="E166" s="56">
        <v>14.74</v>
      </c>
      <c r="F166" s="40">
        <f>J166-J166*AUDITORIO!$H$11</f>
        <v>1702.42</v>
      </c>
      <c r="G166" s="56"/>
      <c r="H166" s="56">
        <f t="shared" si="7"/>
        <v>2154.92</v>
      </c>
      <c r="I166" s="56">
        <f t="shared" si="9"/>
        <v>4309.84</v>
      </c>
      <c r="J166" s="87" t="s">
        <v>3755</v>
      </c>
      <c r="K166" s="57" t="s">
        <v>2053</v>
      </c>
      <c r="L166" s="90">
        <f t="shared" si="8"/>
        <v>0</v>
      </c>
    </row>
    <row r="167" spans="1:12" s="57" customFormat="1" ht="30" x14ac:dyDescent="0.25">
      <c r="A167" s="58" t="s">
        <v>4011</v>
      </c>
      <c r="B167" s="58" t="s">
        <v>4012</v>
      </c>
      <c r="C167" s="59" t="s">
        <v>3811</v>
      </c>
      <c r="D167" s="56">
        <v>2</v>
      </c>
      <c r="E167" s="56">
        <v>26.58</v>
      </c>
      <c r="F167" s="40">
        <f>J167-J167*AUDITORIO!$H$11</f>
        <v>6564.72</v>
      </c>
      <c r="G167" s="56"/>
      <c r="H167" s="56">
        <f t="shared" si="7"/>
        <v>8309.6200000000008</v>
      </c>
      <c r="I167" s="56">
        <f t="shared" si="9"/>
        <v>16619.240000000002</v>
      </c>
      <c r="J167" s="87" t="s">
        <v>3720</v>
      </c>
      <c r="K167" s="57" t="s">
        <v>2850</v>
      </c>
      <c r="L167" s="90">
        <f t="shared" si="8"/>
        <v>0</v>
      </c>
    </row>
    <row r="168" spans="1:12" ht="45" x14ac:dyDescent="0.25">
      <c r="A168" s="38" t="s">
        <v>4013</v>
      </c>
      <c r="B168" s="38" t="s">
        <v>4014</v>
      </c>
      <c r="C168" s="39" t="s">
        <v>3811</v>
      </c>
      <c r="D168" s="40">
        <v>1</v>
      </c>
      <c r="E168" s="40">
        <v>26.58</v>
      </c>
      <c r="F168" s="40">
        <f>J168-J168*AUDITORIO!$H$11</f>
        <v>3114.92</v>
      </c>
      <c r="G168" s="40"/>
      <c r="H168" s="40">
        <f t="shared" si="7"/>
        <v>3942.87</v>
      </c>
      <c r="I168" s="40">
        <f t="shared" si="9"/>
        <v>3942.87</v>
      </c>
      <c r="J168" s="84">
        <v>3114.92</v>
      </c>
      <c r="L168" s="90">
        <f t="shared" si="8"/>
        <v>0</v>
      </c>
    </row>
    <row r="169" spans="1:12" x14ac:dyDescent="0.25">
      <c r="A169" s="43" t="s">
        <v>4015</v>
      </c>
      <c r="B169" s="72" t="s">
        <v>4837</v>
      </c>
      <c r="C169" s="44"/>
      <c r="D169" s="44"/>
      <c r="E169" s="44"/>
      <c r="F169" s="40"/>
      <c r="G169" s="40"/>
      <c r="H169" s="40"/>
      <c r="I169" s="40"/>
      <c r="L169" s="90"/>
    </row>
    <row r="170" spans="1:12" ht="30" x14ac:dyDescent="0.25">
      <c r="A170" s="38" t="s">
        <v>4016</v>
      </c>
      <c r="B170" s="38" t="s">
        <v>4017</v>
      </c>
      <c r="C170" s="39" t="s">
        <v>3811</v>
      </c>
      <c r="D170" s="40">
        <v>13</v>
      </c>
      <c r="E170" s="40">
        <v>26.58</v>
      </c>
      <c r="F170" s="40">
        <f>J170-J170*AUDITORIO!$H$11</f>
        <v>251.68</v>
      </c>
      <c r="G170" s="40"/>
      <c r="H170" s="40">
        <f t="shared" si="7"/>
        <v>318.58</v>
      </c>
      <c r="I170" s="40">
        <f t="shared" si="9"/>
        <v>4141.54</v>
      </c>
      <c r="J170" s="81">
        <v>251.68</v>
      </c>
      <c r="L170" s="90">
        <f t="shared" si="8"/>
        <v>0</v>
      </c>
    </row>
    <row r="171" spans="1:12" ht="45" x14ac:dyDescent="0.25">
      <c r="A171" s="38" t="s">
        <v>4018</v>
      </c>
      <c r="B171" s="38" t="s">
        <v>4019</v>
      </c>
      <c r="C171" s="39" t="s">
        <v>3811</v>
      </c>
      <c r="D171" s="40">
        <v>3</v>
      </c>
      <c r="E171" s="40">
        <v>26.58</v>
      </c>
      <c r="F171" s="40">
        <f>J171-J171*AUDITORIO!$H$11</f>
        <v>119.85</v>
      </c>
      <c r="G171" s="40"/>
      <c r="H171" s="40">
        <f t="shared" si="7"/>
        <v>151.71</v>
      </c>
      <c r="I171" s="40">
        <f t="shared" si="9"/>
        <v>455.13</v>
      </c>
      <c r="J171" s="81" t="s">
        <v>3731</v>
      </c>
      <c r="K171" s="34" t="s">
        <v>2038</v>
      </c>
      <c r="L171" s="90">
        <f t="shared" si="8"/>
        <v>0</v>
      </c>
    </row>
    <row r="172" spans="1:12" ht="45" x14ac:dyDescent="0.25">
      <c r="A172" s="38" t="s">
        <v>4020</v>
      </c>
      <c r="B172" s="38" t="s">
        <v>4021</v>
      </c>
      <c r="C172" s="39" t="s">
        <v>3811</v>
      </c>
      <c r="D172" s="40">
        <v>3</v>
      </c>
      <c r="E172" s="40">
        <v>26.58</v>
      </c>
      <c r="F172" s="40">
        <f>J172-J172*AUDITORIO!$H$11</f>
        <v>118.26</v>
      </c>
      <c r="G172" s="40"/>
      <c r="H172" s="40">
        <f t="shared" si="7"/>
        <v>149.69</v>
      </c>
      <c r="I172" s="40">
        <f t="shared" si="9"/>
        <v>449.07</v>
      </c>
      <c r="J172" s="81" t="s">
        <v>3732</v>
      </c>
      <c r="K172" s="34" t="s">
        <v>2039</v>
      </c>
      <c r="L172" s="90">
        <f t="shared" si="8"/>
        <v>0</v>
      </c>
    </row>
    <row r="173" spans="1:12" ht="45" x14ac:dyDescent="0.25">
      <c r="A173" s="38" t="s">
        <v>4022</v>
      </c>
      <c r="B173" s="38" t="s">
        <v>4023</v>
      </c>
      <c r="C173" s="39" t="s">
        <v>3811</v>
      </c>
      <c r="D173" s="40">
        <v>7</v>
      </c>
      <c r="E173" s="40">
        <v>26.58</v>
      </c>
      <c r="F173" s="40">
        <f>J173-J173*AUDITORIO!$H$11</f>
        <v>132.59</v>
      </c>
      <c r="G173" s="40"/>
      <c r="H173" s="40">
        <f t="shared" si="7"/>
        <v>167.83</v>
      </c>
      <c r="I173" s="40">
        <f t="shared" si="9"/>
        <v>1174.81</v>
      </c>
      <c r="J173" s="81" t="s">
        <v>3132</v>
      </c>
      <c r="K173" s="34" t="s">
        <v>2040</v>
      </c>
      <c r="L173" s="90">
        <f t="shared" si="8"/>
        <v>0</v>
      </c>
    </row>
    <row r="174" spans="1:12" ht="60" x14ac:dyDescent="0.25">
      <c r="A174" s="38" t="s">
        <v>4024</v>
      </c>
      <c r="B174" s="38" t="s">
        <v>4025</v>
      </c>
      <c r="C174" s="39" t="s">
        <v>3811</v>
      </c>
      <c r="D174" s="40">
        <v>23</v>
      </c>
      <c r="E174" s="40">
        <v>26.58</v>
      </c>
      <c r="F174" s="40">
        <f>J174-J174*AUDITORIO!$H$11</f>
        <v>119.85</v>
      </c>
      <c r="G174" s="40"/>
      <c r="H174" s="40">
        <f t="shared" si="7"/>
        <v>151.71</v>
      </c>
      <c r="I174" s="40">
        <f t="shared" si="9"/>
        <v>3489.33</v>
      </c>
      <c r="J174" s="81" t="s">
        <v>3731</v>
      </c>
      <c r="K174" s="34" t="s">
        <v>2038</v>
      </c>
      <c r="L174" s="90">
        <f t="shared" si="8"/>
        <v>0</v>
      </c>
    </row>
    <row r="175" spans="1:12" ht="45" x14ac:dyDescent="0.25">
      <c r="A175" s="38" t="s">
        <v>4026</v>
      </c>
      <c r="B175" s="38" t="s">
        <v>4027</v>
      </c>
      <c r="C175" s="39" t="s">
        <v>3811</v>
      </c>
      <c r="D175" s="40">
        <v>7</v>
      </c>
      <c r="E175" s="40">
        <v>26.58</v>
      </c>
      <c r="F175" s="40">
        <f>J175-J175*AUDITORIO!$H$11</f>
        <v>460.69</v>
      </c>
      <c r="G175" s="40"/>
      <c r="H175" s="40">
        <f t="shared" si="7"/>
        <v>583.14</v>
      </c>
      <c r="I175" s="40">
        <f t="shared" si="9"/>
        <v>4081.98</v>
      </c>
      <c r="J175" s="81" t="s">
        <v>3729</v>
      </c>
      <c r="K175" s="34" t="s">
        <v>2036</v>
      </c>
      <c r="L175" s="90">
        <f t="shared" si="8"/>
        <v>0</v>
      </c>
    </row>
    <row r="176" spans="1:12" ht="45" x14ac:dyDescent="0.25">
      <c r="A176" s="38" t="s">
        <v>4028</v>
      </c>
      <c r="B176" s="38" t="s">
        <v>4029</v>
      </c>
      <c r="C176" s="39" t="s">
        <v>3811</v>
      </c>
      <c r="D176" s="40">
        <v>6</v>
      </c>
      <c r="E176" s="40">
        <v>26.58</v>
      </c>
      <c r="F176" s="40">
        <f>J176-J176*AUDITORIO!$H$11</f>
        <v>728.28</v>
      </c>
      <c r="G176" s="40"/>
      <c r="H176" s="40">
        <f t="shared" si="7"/>
        <v>921.86</v>
      </c>
      <c r="I176" s="40">
        <f t="shared" si="9"/>
        <v>5531.16</v>
      </c>
      <c r="J176" s="81" t="s">
        <v>3737</v>
      </c>
      <c r="K176" s="34" t="s">
        <v>2042</v>
      </c>
      <c r="L176" s="90">
        <f t="shared" si="8"/>
        <v>0</v>
      </c>
    </row>
    <row r="177" spans="1:12" ht="45" x14ac:dyDescent="0.25">
      <c r="A177" s="38" t="s">
        <v>4030</v>
      </c>
      <c r="B177" s="38" t="s">
        <v>4031</v>
      </c>
      <c r="C177" s="39" t="s">
        <v>3811</v>
      </c>
      <c r="D177" s="40">
        <v>6</v>
      </c>
      <c r="E177" s="40">
        <v>26.58</v>
      </c>
      <c r="F177" s="40">
        <f>J177-J177*AUDITORIO!$H$11</f>
        <v>322.83</v>
      </c>
      <c r="G177" s="40"/>
      <c r="H177" s="40">
        <f t="shared" si="7"/>
        <v>408.64</v>
      </c>
      <c r="I177" s="40">
        <f t="shared" si="9"/>
        <v>2451.84</v>
      </c>
      <c r="J177" s="81" t="s">
        <v>3752</v>
      </c>
      <c r="K177" s="34" t="s">
        <v>3185</v>
      </c>
      <c r="L177" s="90">
        <f t="shared" si="8"/>
        <v>0</v>
      </c>
    </row>
    <row r="178" spans="1:12" ht="30" x14ac:dyDescent="0.25">
      <c r="A178" s="38" t="s">
        <v>4032</v>
      </c>
      <c r="B178" s="38" t="s">
        <v>4033</v>
      </c>
      <c r="C178" s="39" t="s">
        <v>3811</v>
      </c>
      <c r="D178" s="40">
        <v>13</v>
      </c>
      <c r="E178" s="40">
        <v>26.58</v>
      </c>
      <c r="F178" s="40">
        <f>J178-J178*AUDITORIO!$H$11</f>
        <v>41.25</v>
      </c>
      <c r="G178" s="40"/>
      <c r="H178" s="40">
        <f t="shared" si="7"/>
        <v>52.21</v>
      </c>
      <c r="I178" s="40">
        <f t="shared" si="9"/>
        <v>678.73</v>
      </c>
      <c r="J178" s="81" t="s">
        <v>3741</v>
      </c>
      <c r="K178" s="34" t="s">
        <v>2045</v>
      </c>
      <c r="L178" s="90">
        <f t="shared" si="8"/>
        <v>0</v>
      </c>
    </row>
    <row r="179" spans="1:12" ht="45" x14ac:dyDescent="0.25">
      <c r="A179" s="38" t="s">
        <v>4034</v>
      </c>
      <c r="B179" s="38" t="s">
        <v>4035</v>
      </c>
      <c r="C179" s="39" t="s">
        <v>3811</v>
      </c>
      <c r="D179" s="40">
        <v>12</v>
      </c>
      <c r="E179" s="40">
        <v>26.58</v>
      </c>
      <c r="F179" s="40">
        <f>J179-J179*AUDITORIO!$H$11</f>
        <v>269.33999999999997</v>
      </c>
      <c r="G179" s="40"/>
      <c r="H179" s="40">
        <f t="shared" si="7"/>
        <v>340.93</v>
      </c>
      <c r="I179" s="40">
        <f t="shared" si="9"/>
        <v>4091.16</v>
      </c>
      <c r="J179" s="81" t="s">
        <v>3743</v>
      </c>
      <c r="K179" s="34" t="s">
        <v>2046</v>
      </c>
      <c r="L179" s="90">
        <f t="shared" si="8"/>
        <v>0</v>
      </c>
    </row>
    <row r="180" spans="1:12" ht="45" x14ac:dyDescent="0.25">
      <c r="A180" s="38" t="s">
        <v>4036</v>
      </c>
      <c r="B180" s="38" t="s">
        <v>4037</v>
      </c>
      <c r="C180" s="39" t="s">
        <v>3811</v>
      </c>
      <c r="D180" s="40">
        <v>18</v>
      </c>
      <c r="E180" s="40">
        <v>26.58</v>
      </c>
      <c r="F180" s="40">
        <f>J180-J180*AUDITORIO!$H$11</f>
        <v>296.81</v>
      </c>
      <c r="G180" s="40"/>
      <c r="H180" s="40">
        <f t="shared" si="7"/>
        <v>375.7</v>
      </c>
      <c r="I180" s="40">
        <f t="shared" si="9"/>
        <v>6762.6</v>
      </c>
      <c r="J180" s="81" t="s">
        <v>3135</v>
      </c>
      <c r="K180" s="34" t="s">
        <v>2047</v>
      </c>
      <c r="L180" s="90">
        <f t="shared" si="8"/>
        <v>0</v>
      </c>
    </row>
    <row r="181" spans="1:12" ht="45" x14ac:dyDescent="0.25">
      <c r="A181" s="38" t="s">
        <v>4038</v>
      </c>
      <c r="B181" s="38" t="s">
        <v>4039</v>
      </c>
      <c r="C181" s="39" t="s">
        <v>3811</v>
      </c>
      <c r="D181" s="40">
        <v>19</v>
      </c>
      <c r="E181" s="40">
        <v>26.58</v>
      </c>
      <c r="F181" s="40">
        <f>J181-J181*AUDITORIO!$H$11</f>
        <v>136.99</v>
      </c>
      <c r="G181" s="40"/>
      <c r="H181" s="40">
        <f t="shared" si="7"/>
        <v>173.4</v>
      </c>
      <c r="I181" s="40">
        <f t="shared" si="9"/>
        <v>3294.6</v>
      </c>
      <c r="J181" s="81" t="s">
        <v>3730</v>
      </c>
      <c r="K181" s="34" t="s">
        <v>2037</v>
      </c>
      <c r="L181" s="90">
        <f t="shared" si="8"/>
        <v>0</v>
      </c>
    </row>
    <row r="182" spans="1:12" ht="45" x14ac:dyDescent="0.25">
      <c r="A182" s="38" t="s">
        <v>4040</v>
      </c>
      <c r="B182" s="38" t="s">
        <v>4041</v>
      </c>
      <c r="C182" s="39" t="s">
        <v>3811</v>
      </c>
      <c r="D182" s="40">
        <v>3</v>
      </c>
      <c r="E182" s="40">
        <v>26.58</v>
      </c>
      <c r="F182" s="40">
        <f>J182-J182*AUDITORIO!$H$11</f>
        <v>676.49</v>
      </c>
      <c r="G182" s="40"/>
      <c r="H182" s="40">
        <f t="shared" si="7"/>
        <v>856.3</v>
      </c>
      <c r="I182" s="40">
        <f t="shared" si="9"/>
        <v>2568.9</v>
      </c>
      <c r="J182" s="81" t="s">
        <v>3725</v>
      </c>
      <c r="K182" s="34" t="s">
        <v>2030</v>
      </c>
      <c r="L182" s="90">
        <f t="shared" si="8"/>
        <v>0</v>
      </c>
    </row>
    <row r="183" spans="1:12" ht="30" x14ac:dyDescent="0.25">
      <c r="A183" s="38" t="s">
        <v>4042</v>
      </c>
      <c r="B183" s="38" t="s">
        <v>4043</v>
      </c>
      <c r="C183" s="39" t="s">
        <v>3811</v>
      </c>
      <c r="D183" s="40">
        <v>28</v>
      </c>
      <c r="E183" s="40">
        <v>26.58</v>
      </c>
      <c r="F183" s="40">
        <f>J183-J183*AUDITORIO!$H$11</f>
        <v>68.959999999999994</v>
      </c>
      <c r="G183" s="40"/>
      <c r="H183" s="40">
        <f t="shared" si="7"/>
        <v>87.29</v>
      </c>
      <c r="I183" s="40">
        <f t="shared" si="9"/>
        <v>2444.12</v>
      </c>
      <c r="J183" s="81" t="s">
        <v>3739</v>
      </c>
      <c r="K183" s="34" t="s">
        <v>2043</v>
      </c>
      <c r="L183" s="90">
        <f t="shared" si="8"/>
        <v>0</v>
      </c>
    </row>
    <row r="184" spans="1:12" ht="30" x14ac:dyDescent="0.25">
      <c r="A184" s="38" t="s">
        <v>4044</v>
      </c>
      <c r="B184" s="38" t="s">
        <v>4045</v>
      </c>
      <c r="C184" s="39" t="s">
        <v>3811</v>
      </c>
      <c r="D184" s="40">
        <v>28</v>
      </c>
      <c r="E184" s="40">
        <v>26.58</v>
      </c>
      <c r="F184" s="40">
        <f>J184-J184*AUDITORIO!$H$11</f>
        <v>67.42</v>
      </c>
      <c r="G184" s="40"/>
      <c r="H184" s="40">
        <f t="shared" si="7"/>
        <v>85.34</v>
      </c>
      <c r="I184" s="40">
        <f t="shared" si="9"/>
        <v>2389.52</v>
      </c>
      <c r="J184" s="81" t="s">
        <v>3671</v>
      </c>
      <c r="K184" s="34" t="s">
        <v>2044</v>
      </c>
      <c r="L184" s="90">
        <f t="shared" si="8"/>
        <v>0</v>
      </c>
    </row>
    <row r="185" spans="1:12" ht="30" x14ac:dyDescent="0.25">
      <c r="A185" s="38" t="s">
        <v>4046</v>
      </c>
      <c r="B185" s="38" t="s">
        <v>4047</v>
      </c>
      <c r="C185" s="39" t="s">
        <v>3811</v>
      </c>
      <c r="D185" s="40">
        <v>28</v>
      </c>
      <c r="E185" s="40">
        <v>26.58</v>
      </c>
      <c r="F185" s="40">
        <f>J185-J185*AUDITORIO!$H$11</f>
        <v>68.959999999999994</v>
      </c>
      <c r="G185" s="40"/>
      <c r="H185" s="40">
        <f t="shared" si="7"/>
        <v>87.29</v>
      </c>
      <c r="I185" s="40">
        <f t="shared" si="9"/>
        <v>2444.12</v>
      </c>
      <c r="J185" s="81" t="s">
        <v>3739</v>
      </c>
      <c r="K185" s="34" t="s">
        <v>2043</v>
      </c>
      <c r="L185" s="90">
        <f t="shared" si="8"/>
        <v>0</v>
      </c>
    </row>
    <row r="186" spans="1:12" ht="60" x14ac:dyDescent="0.25">
      <c r="A186" s="38" t="s">
        <v>4048</v>
      </c>
      <c r="B186" s="38" t="s">
        <v>2041</v>
      </c>
      <c r="C186" s="39" t="s">
        <v>3811</v>
      </c>
      <c r="D186" s="40">
        <v>12</v>
      </c>
      <c r="E186" s="40">
        <v>26.58</v>
      </c>
      <c r="F186" s="40">
        <f>J186-J186*AUDITORIO!$H$11</f>
        <v>401.87</v>
      </c>
      <c r="G186" s="40"/>
      <c r="H186" s="40">
        <f t="shared" si="7"/>
        <v>508.69</v>
      </c>
      <c r="I186" s="40">
        <f t="shared" si="9"/>
        <v>6104.28</v>
      </c>
      <c r="J186" s="81" t="s">
        <v>3734</v>
      </c>
      <c r="K186" s="34" t="s">
        <v>2041</v>
      </c>
      <c r="L186" s="90">
        <f t="shared" si="8"/>
        <v>0</v>
      </c>
    </row>
    <row r="187" spans="1:12" x14ac:dyDescent="0.25">
      <c r="A187" s="38"/>
      <c r="B187" s="38"/>
      <c r="C187" s="39"/>
      <c r="D187" s="40"/>
      <c r="E187" s="40"/>
      <c r="F187" s="40"/>
      <c r="G187" s="40"/>
      <c r="H187" s="40"/>
      <c r="I187" s="40"/>
      <c r="L187" s="90"/>
    </row>
    <row r="188" spans="1:12" s="53" customFormat="1" ht="15" customHeight="1" x14ac:dyDescent="0.25">
      <c r="A188" s="50" t="s">
        <v>4049</v>
      </c>
      <c r="B188" s="74" t="s">
        <v>4838</v>
      </c>
      <c r="C188" s="51"/>
      <c r="D188" s="51"/>
      <c r="E188" s="51"/>
      <c r="F188" s="52"/>
      <c r="G188" s="52"/>
      <c r="H188" s="52"/>
      <c r="I188" s="54">
        <f>SUM(I191:I272)</f>
        <v>520174.01999999996</v>
      </c>
      <c r="J188" s="86"/>
      <c r="L188" s="90"/>
    </row>
    <row r="189" spans="1:12" ht="15" customHeight="1" x14ac:dyDescent="0.25">
      <c r="A189" s="43" t="s">
        <v>4050</v>
      </c>
      <c r="B189" s="72" t="s">
        <v>4839</v>
      </c>
      <c r="C189" s="44"/>
      <c r="D189" s="44"/>
      <c r="E189" s="44"/>
      <c r="F189" s="40"/>
      <c r="G189" s="40"/>
      <c r="H189" s="40"/>
      <c r="I189" s="40"/>
      <c r="L189" s="90"/>
    </row>
    <row r="190" spans="1:12" ht="15" customHeight="1" x14ac:dyDescent="0.25">
      <c r="A190" s="43" t="s">
        <v>4051</v>
      </c>
      <c r="B190" s="72" t="s">
        <v>4833</v>
      </c>
      <c r="C190" s="44"/>
      <c r="D190" s="44"/>
      <c r="E190" s="44"/>
      <c r="F190" s="40"/>
      <c r="G190" s="40"/>
      <c r="H190" s="40"/>
      <c r="I190" s="40"/>
      <c r="L190" s="90"/>
    </row>
    <row r="191" spans="1:12" ht="45" x14ac:dyDescent="0.25">
      <c r="A191" s="38" t="s">
        <v>4052</v>
      </c>
      <c r="B191" s="38" t="s">
        <v>4053</v>
      </c>
      <c r="C191" s="39" t="s">
        <v>3787</v>
      </c>
      <c r="D191" s="40">
        <v>108.2</v>
      </c>
      <c r="E191" s="40">
        <v>26.58</v>
      </c>
      <c r="F191" s="40">
        <f>J191-J191*AUDITORIO!$H$11</f>
        <v>24.16</v>
      </c>
      <c r="G191" s="40"/>
      <c r="H191" s="40">
        <f t="shared" si="7"/>
        <v>30.58</v>
      </c>
      <c r="I191" s="40">
        <f t="shared" si="9"/>
        <v>3308.76</v>
      </c>
      <c r="J191" s="81" t="s">
        <v>3605</v>
      </c>
      <c r="K191" s="34" t="s">
        <v>1981</v>
      </c>
      <c r="L191" s="90">
        <f t="shared" si="8"/>
        <v>0</v>
      </c>
    </row>
    <row r="192" spans="1:12" ht="45" x14ac:dyDescent="0.25">
      <c r="A192" s="38" t="s">
        <v>4054</v>
      </c>
      <c r="B192" s="38" t="s">
        <v>4055</v>
      </c>
      <c r="C192" s="39" t="s">
        <v>3787</v>
      </c>
      <c r="D192" s="40">
        <v>93.7</v>
      </c>
      <c r="E192" s="40">
        <v>26.58</v>
      </c>
      <c r="F192" s="40">
        <f>J192-J192*AUDITORIO!$H$11</f>
        <v>25.56</v>
      </c>
      <c r="G192" s="40"/>
      <c r="H192" s="40">
        <f t="shared" si="7"/>
        <v>32.35</v>
      </c>
      <c r="I192" s="40">
        <f t="shared" si="9"/>
        <v>3031.2</v>
      </c>
      <c r="J192" s="81" t="s">
        <v>3540</v>
      </c>
      <c r="K192" s="34" t="s">
        <v>1978</v>
      </c>
      <c r="L192" s="90">
        <f t="shared" si="8"/>
        <v>0</v>
      </c>
    </row>
    <row r="193" spans="1:12" ht="45" x14ac:dyDescent="0.25">
      <c r="A193" s="38" t="s">
        <v>4056</v>
      </c>
      <c r="B193" s="38" t="s">
        <v>4057</v>
      </c>
      <c r="C193" s="39" t="s">
        <v>3787</v>
      </c>
      <c r="D193" s="40">
        <v>25.7</v>
      </c>
      <c r="E193" s="40">
        <v>26.58</v>
      </c>
      <c r="F193" s="40">
        <f>J193-J193*AUDITORIO!$H$11</f>
        <v>16.760000000000002</v>
      </c>
      <c r="G193" s="40"/>
      <c r="H193" s="40">
        <f t="shared" si="7"/>
        <v>21.21</v>
      </c>
      <c r="I193" s="40">
        <f t="shared" si="9"/>
        <v>545.1</v>
      </c>
      <c r="J193" s="81" t="s">
        <v>1614</v>
      </c>
      <c r="K193" s="34" t="s">
        <v>1977</v>
      </c>
      <c r="L193" s="90">
        <f t="shared" si="8"/>
        <v>0</v>
      </c>
    </row>
    <row r="194" spans="1:12" ht="45" x14ac:dyDescent="0.25">
      <c r="A194" s="38" t="s">
        <v>4058</v>
      </c>
      <c r="B194" s="38" t="s">
        <v>4059</v>
      </c>
      <c r="C194" s="39" t="s">
        <v>3787</v>
      </c>
      <c r="D194" s="40">
        <v>12.3</v>
      </c>
      <c r="E194" s="40">
        <v>26.58</v>
      </c>
      <c r="F194" s="40">
        <f>J194-J194*AUDITORIO!$H$11</f>
        <v>19.8</v>
      </c>
      <c r="G194" s="40"/>
      <c r="H194" s="40">
        <f t="shared" si="7"/>
        <v>25.06</v>
      </c>
      <c r="I194" s="40">
        <f t="shared" si="9"/>
        <v>308.24</v>
      </c>
      <c r="J194" s="81" t="s">
        <v>3125</v>
      </c>
      <c r="K194" s="34" t="s">
        <v>1980</v>
      </c>
      <c r="L194" s="90">
        <f t="shared" si="8"/>
        <v>0</v>
      </c>
    </row>
    <row r="195" spans="1:12" ht="45" x14ac:dyDescent="0.25">
      <c r="A195" s="38" t="s">
        <v>4060</v>
      </c>
      <c r="B195" s="38" t="s">
        <v>3957</v>
      </c>
      <c r="C195" s="48" t="s">
        <v>4459</v>
      </c>
      <c r="D195" s="40">
        <v>142</v>
      </c>
      <c r="E195" s="40">
        <v>26.58</v>
      </c>
      <c r="F195" s="40">
        <f>J195-J195*AUDITORIO!$H$11</f>
        <v>5.39</v>
      </c>
      <c r="G195" s="40"/>
      <c r="H195" s="40">
        <f t="shared" si="7"/>
        <v>6.82</v>
      </c>
      <c r="I195" s="40">
        <f t="shared" si="9"/>
        <v>968.44</v>
      </c>
      <c r="J195" s="81" t="s">
        <v>1651</v>
      </c>
      <c r="K195" s="34" t="s">
        <v>2049</v>
      </c>
      <c r="L195" s="90">
        <f t="shared" si="8"/>
        <v>0</v>
      </c>
    </row>
    <row r="196" spans="1:12" ht="15" customHeight="1" x14ac:dyDescent="0.25">
      <c r="A196" s="43" t="s">
        <v>4061</v>
      </c>
      <c r="B196" s="72" t="s">
        <v>4840</v>
      </c>
      <c r="C196" s="44"/>
      <c r="D196" s="44"/>
      <c r="E196" s="44"/>
      <c r="F196" s="40"/>
      <c r="G196" s="40"/>
      <c r="H196" s="40"/>
      <c r="I196" s="40"/>
      <c r="L196" s="90"/>
    </row>
    <row r="197" spans="1:12" s="57" customFormat="1" ht="45" x14ac:dyDescent="0.25">
      <c r="A197" s="58" t="s">
        <v>4062</v>
      </c>
      <c r="B197" s="62" t="s">
        <v>4470</v>
      </c>
      <c r="C197" s="61" t="s">
        <v>16</v>
      </c>
      <c r="D197" s="56">
        <v>7</v>
      </c>
      <c r="E197" s="56">
        <v>26.58</v>
      </c>
      <c r="F197" s="40">
        <f>J197-J197*AUDITORIO!$H$11</f>
        <v>378.02</v>
      </c>
      <c r="G197" s="56"/>
      <c r="H197" s="40">
        <f t="shared" si="7"/>
        <v>478.5</v>
      </c>
      <c r="I197" s="56">
        <f t="shared" si="9"/>
        <v>3349.5</v>
      </c>
      <c r="J197" s="85">
        <v>378.02</v>
      </c>
      <c r="L197" s="90">
        <f t="shared" si="8"/>
        <v>0</v>
      </c>
    </row>
    <row r="198" spans="1:12" ht="32.25" customHeight="1" x14ac:dyDescent="0.25">
      <c r="A198" s="38" t="s">
        <v>4063</v>
      </c>
      <c r="B198" s="38" t="s">
        <v>4064</v>
      </c>
      <c r="C198" s="39" t="s">
        <v>3968</v>
      </c>
      <c r="D198" s="40">
        <v>28</v>
      </c>
      <c r="E198" s="40">
        <v>26.58</v>
      </c>
      <c r="F198" s="40">
        <f>J198-J198*AUDITORIO!$H$11</f>
        <v>75.69</v>
      </c>
      <c r="G198" s="40"/>
      <c r="H198" s="40">
        <f t="shared" si="7"/>
        <v>95.81</v>
      </c>
      <c r="I198" s="40">
        <f t="shared" si="9"/>
        <v>2682.68</v>
      </c>
      <c r="J198" s="81" t="s">
        <v>3724</v>
      </c>
      <c r="K198" s="34" t="s">
        <v>2029</v>
      </c>
      <c r="L198" s="90">
        <f t="shared" si="8"/>
        <v>0</v>
      </c>
    </row>
    <row r="199" spans="1:12" ht="15" customHeight="1" x14ac:dyDescent="0.25">
      <c r="A199" s="43" t="s">
        <v>4065</v>
      </c>
      <c r="B199" s="72" t="s">
        <v>4841</v>
      </c>
      <c r="C199" s="44"/>
      <c r="D199" s="44"/>
      <c r="E199" s="44"/>
      <c r="F199" s="40"/>
      <c r="G199" s="40"/>
      <c r="H199" s="40"/>
      <c r="I199" s="40"/>
      <c r="L199" s="90"/>
    </row>
    <row r="200" spans="1:12" ht="30" x14ac:dyDescent="0.25">
      <c r="A200" s="38" t="s">
        <v>4066</v>
      </c>
      <c r="B200" s="38" t="s">
        <v>4067</v>
      </c>
      <c r="C200" s="39" t="s">
        <v>3811</v>
      </c>
      <c r="D200" s="40">
        <v>29</v>
      </c>
      <c r="E200" s="40">
        <v>26.58</v>
      </c>
      <c r="F200" s="40">
        <f>J200-J200*AUDITORIO!$H$11</f>
        <v>15.01</v>
      </c>
      <c r="G200" s="40"/>
      <c r="H200" s="40">
        <f t="shared" si="7"/>
        <v>19</v>
      </c>
      <c r="I200" s="40">
        <f t="shared" si="9"/>
        <v>551</v>
      </c>
      <c r="J200" s="81" t="s">
        <v>1843</v>
      </c>
      <c r="K200" s="34" t="s">
        <v>2020</v>
      </c>
      <c r="L200" s="90">
        <f t="shared" si="8"/>
        <v>0</v>
      </c>
    </row>
    <row r="201" spans="1:12" ht="30" x14ac:dyDescent="0.25">
      <c r="A201" s="38" t="s">
        <v>4068</v>
      </c>
      <c r="B201" s="38" t="s">
        <v>4069</v>
      </c>
      <c r="C201" s="39" t="s">
        <v>3811</v>
      </c>
      <c r="D201" s="40">
        <v>3</v>
      </c>
      <c r="E201" s="40">
        <v>26.58</v>
      </c>
      <c r="F201" s="40">
        <f>J201-J201*AUDITORIO!$H$11</f>
        <v>19.11</v>
      </c>
      <c r="G201" s="40"/>
      <c r="H201" s="40">
        <f t="shared" si="7"/>
        <v>24.19</v>
      </c>
      <c r="I201" s="40">
        <f t="shared" si="9"/>
        <v>72.569999999999993</v>
      </c>
      <c r="J201" s="81" t="s">
        <v>3197</v>
      </c>
      <c r="K201" s="34" t="s">
        <v>2032</v>
      </c>
      <c r="L201" s="90">
        <f t="shared" si="8"/>
        <v>0</v>
      </c>
    </row>
    <row r="202" spans="1:12" ht="30" x14ac:dyDescent="0.25">
      <c r="A202" s="38" t="s">
        <v>4070</v>
      </c>
      <c r="B202" s="38" t="s">
        <v>4071</v>
      </c>
      <c r="C202" s="39" t="s">
        <v>3811</v>
      </c>
      <c r="D202" s="40">
        <v>3</v>
      </c>
      <c r="E202" s="40">
        <v>26.58</v>
      </c>
      <c r="F202" s="40">
        <f>J202-J202*AUDITORIO!$H$11</f>
        <v>10.89</v>
      </c>
      <c r="G202" s="40"/>
      <c r="H202" s="40">
        <f t="shared" si="7"/>
        <v>13.78</v>
      </c>
      <c r="I202" s="40">
        <f t="shared" si="9"/>
        <v>41.34</v>
      </c>
      <c r="J202" s="81" t="s">
        <v>1848</v>
      </c>
      <c r="K202" s="34" t="s">
        <v>2033</v>
      </c>
      <c r="L202" s="90">
        <f t="shared" si="8"/>
        <v>0</v>
      </c>
    </row>
    <row r="203" spans="1:12" ht="45" x14ac:dyDescent="0.25">
      <c r="A203" s="38" t="s">
        <v>4072</v>
      </c>
      <c r="B203" s="38" t="s">
        <v>4073</v>
      </c>
      <c r="C203" s="39" t="s">
        <v>3811</v>
      </c>
      <c r="D203" s="40">
        <v>35</v>
      </c>
      <c r="E203" s="40">
        <v>26.58</v>
      </c>
      <c r="F203" s="40">
        <f>J203-J203*AUDITORIO!$H$11</f>
        <v>6.27</v>
      </c>
      <c r="G203" s="40"/>
      <c r="H203" s="40">
        <f t="shared" si="7"/>
        <v>7.94</v>
      </c>
      <c r="I203" s="40">
        <f t="shared" si="9"/>
        <v>277.89999999999998</v>
      </c>
      <c r="J203" s="81" t="s">
        <v>3726</v>
      </c>
      <c r="K203" s="34" t="s">
        <v>2031</v>
      </c>
      <c r="L203" s="90">
        <f t="shared" si="8"/>
        <v>0</v>
      </c>
    </row>
    <row r="204" spans="1:12" ht="60" x14ac:dyDescent="0.25">
      <c r="A204" s="38" t="s">
        <v>4074</v>
      </c>
      <c r="B204" s="38" t="str">
        <f>K204</f>
        <v>CURVA CURTA 90 GRAUS, PVC, SERIE NORMAL, ESGOTO PREDIAL, DN 100 MM, JUNTA ELÁSTICA, FORNECIDO E INSTALADO EM RAMAL DE DESCARGA OU RAMAL DE ESGOTO SANITÁRIO. AF_12/2014</v>
      </c>
      <c r="C204" s="39" t="s">
        <v>3811</v>
      </c>
      <c r="D204" s="40">
        <v>10</v>
      </c>
      <c r="E204" s="40">
        <v>26.58</v>
      </c>
      <c r="F204" s="40">
        <f>J204-J204*AUDITORIO!$H$11</f>
        <v>37.36</v>
      </c>
      <c r="G204" s="40"/>
      <c r="H204" s="40">
        <f t="shared" si="7"/>
        <v>47.29</v>
      </c>
      <c r="I204" s="40">
        <f t="shared" si="9"/>
        <v>472.9</v>
      </c>
      <c r="J204" s="81" t="s">
        <v>3472</v>
      </c>
      <c r="K204" s="34" t="s">
        <v>2000</v>
      </c>
      <c r="L204" s="90">
        <f t="shared" si="8"/>
        <v>0</v>
      </c>
    </row>
    <row r="205" spans="1:12" ht="60" x14ac:dyDescent="0.25">
      <c r="A205" s="38" t="s">
        <v>4075</v>
      </c>
      <c r="B205" s="38" t="str">
        <f>K205</f>
        <v>CURVA LONGA 90 GRAUS, PVC, SERIE NORMAL, ESGOTO PREDIAL, DN 100 MM, JUNTA ELÁSTICA, FORNECIDO E INSTALADO EM RAMAL DE DESCARGA OU RAMAL DE ESGOTO SANITÁRIO. AF_12/2014</v>
      </c>
      <c r="C205" s="39" t="s">
        <v>3811</v>
      </c>
      <c r="D205" s="40">
        <v>8</v>
      </c>
      <c r="E205" s="40">
        <v>26.58</v>
      </c>
      <c r="F205" s="40">
        <f>J205-J205*AUDITORIO!$H$11</f>
        <v>63.28</v>
      </c>
      <c r="G205" s="40"/>
      <c r="H205" s="40">
        <f t="shared" ref="H205:H268" si="10">ROUND(F205*(1+$J$9),2)</f>
        <v>80.099999999999994</v>
      </c>
      <c r="I205" s="40">
        <f t="shared" si="9"/>
        <v>640.79999999999995</v>
      </c>
      <c r="J205" s="81" t="s">
        <v>3706</v>
      </c>
      <c r="K205" s="34" t="s">
        <v>2001</v>
      </c>
      <c r="L205" s="90">
        <f t="shared" ref="L205:L268" si="11">F205-J205</f>
        <v>0</v>
      </c>
    </row>
    <row r="206" spans="1:12" ht="60" x14ac:dyDescent="0.25">
      <c r="A206" s="38" t="s">
        <v>4076</v>
      </c>
      <c r="B206" s="38" t="str">
        <f>K206</f>
        <v>JOELHO 45 GRAUS, PVC, SERIE NORMAL, ESGOTO PREDIAL, DN 50 MM, JUNTA ELÁSTICA, FORNECIDO E INSTALADO EM RAMAL DE DESCARGA OU RAMAL DE ESGOTO SANITÁRIO. AF_12/2014</v>
      </c>
      <c r="C206" s="39" t="s">
        <v>3811</v>
      </c>
      <c r="D206" s="40">
        <v>35</v>
      </c>
      <c r="E206" s="40">
        <v>26.58</v>
      </c>
      <c r="F206" s="40">
        <f>J206-J206*AUDITORIO!$H$11</f>
        <v>10.63</v>
      </c>
      <c r="G206" s="40"/>
      <c r="H206" s="40">
        <f t="shared" si="10"/>
        <v>13.46</v>
      </c>
      <c r="I206" s="40">
        <f t="shared" si="9"/>
        <v>471.1</v>
      </c>
      <c r="J206" s="81" t="s">
        <v>2102</v>
      </c>
      <c r="K206" s="34" t="s">
        <v>1996</v>
      </c>
      <c r="L206" s="90">
        <f t="shared" si="11"/>
        <v>0</v>
      </c>
    </row>
    <row r="207" spans="1:12" ht="60" x14ac:dyDescent="0.25">
      <c r="A207" s="38" t="s">
        <v>4077</v>
      </c>
      <c r="B207" s="38" t="str">
        <f>K207</f>
        <v>JOELHO 90 GRAUS, PVC, SERIE NORMAL, ESGOTO PREDIAL, DN 100 MM, JUNTA ELÁSTICA, FORNECIDO E INSTALADO EM RAMAL DE DESCARGA OU RAMAL DE ESGOTO SANITÁRIO. AF_12/2014</v>
      </c>
      <c r="C207" s="39" t="s">
        <v>3811</v>
      </c>
      <c r="D207" s="40">
        <v>20</v>
      </c>
      <c r="E207" s="40">
        <v>26.58</v>
      </c>
      <c r="F207" s="40">
        <f>J207-J207*AUDITORIO!$H$11</f>
        <v>22.75</v>
      </c>
      <c r="G207" s="40"/>
      <c r="H207" s="40">
        <f t="shared" si="10"/>
        <v>28.8</v>
      </c>
      <c r="I207" s="40">
        <f t="shared" si="9"/>
        <v>576</v>
      </c>
      <c r="J207" s="81" t="s">
        <v>2859</v>
      </c>
      <c r="K207" s="34" t="s">
        <v>1999</v>
      </c>
      <c r="L207" s="90">
        <f t="shared" si="11"/>
        <v>0</v>
      </c>
    </row>
    <row r="208" spans="1:12" ht="60" x14ac:dyDescent="0.25">
      <c r="A208" s="38" t="s">
        <v>4078</v>
      </c>
      <c r="B208" s="38" t="str">
        <f>K208</f>
        <v>CURVA CURTA 90 GRAUS, PVC, SERIE NORMAL, ESGOTO PREDIAL, DN 40 MM, JUNTA SOLDÁVEL, FORNECIDO E INSTALADO EM RAMAL DE DESCARGA OU RAMAL DE ESGOTO SANITÁRIO. AF_12/2014</v>
      </c>
      <c r="C208" s="39" t="s">
        <v>3811</v>
      </c>
      <c r="D208" s="40">
        <v>33</v>
      </c>
      <c r="E208" s="40">
        <v>26.58</v>
      </c>
      <c r="F208" s="40">
        <f>J208-J208*AUDITORIO!$H$11</f>
        <v>9.77</v>
      </c>
      <c r="G208" s="40"/>
      <c r="H208" s="40">
        <f t="shared" si="10"/>
        <v>12.37</v>
      </c>
      <c r="I208" s="40">
        <f t="shared" si="9"/>
        <v>408.21</v>
      </c>
      <c r="J208" s="81" t="s">
        <v>1776</v>
      </c>
      <c r="K208" s="34" t="s">
        <v>1995</v>
      </c>
      <c r="L208" s="90">
        <f t="shared" si="11"/>
        <v>0</v>
      </c>
    </row>
    <row r="209" spans="1:12" ht="59.25" customHeight="1" x14ac:dyDescent="0.25">
      <c r="A209" s="38" t="s">
        <v>4079</v>
      </c>
      <c r="B209" s="38" t="s">
        <v>4080</v>
      </c>
      <c r="C209" s="39" t="s">
        <v>3811</v>
      </c>
      <c r="D209" s="40">
        <v>3</v>
      </c>
      <c r="E209" s="40">
        <v>26.58</v>
      </c>
      <c r="F209" s="40">
        <f>J209-J209*AUDITORIO!$H$11</f>
        <v>7.43</v>
      </c>
      <c r="G209" s="40"/>
      <c r="H209" s="40">
        <f t="shared" si="10"/>
        <v>9.4</v>
      </c>
      <c r="I209" s="40">
        <f t="shared" si="9"/>
        <v>28.2</v>
      </c>
      <c r="J209" s="81" t="s">
        <v>1765</v>
      </c>
      <c r="K209" s="34" t="s">
        <v>2007</v>
      </c>
      <c r="L209" s="90">
        <f t="shared" si="11"/>
        <v>0</v>
      </c>
    </row>
    <row r="210" spans="1:12" ht="60" customHeight="1" x14ac:dyDescent="0.25">
      <c r="A210" s="38" t="s">
        <v>4081</v>
      </c>
      <c r="B210" s="38" t="s">
        <v>4082</v>
      </c>
      <c r="C210" s="39" t="s">
        <v>3811</v>
      </c>
      <c r="D210" s="40">
        <v>28</v>
      </c>
      <c r="E210" s="40">
        <v>26.58</v>
      </c>
      <c r="F210" s="40">
        <f>J210-J210*AUDITORIO!$H$11</f>
        <v>6.77</v>
      </c>
      <c r="G210" s="40"/>
      <c r="H210" s="40">
        <f t="shared" si="10"/>
        <v>8.57</v>
      </c>
      <c r="I210" s="40">
        <f t="shared" si="9"/>
        <v>239.96</v>
      </c>
      <c r="J210" s="81" t="s">
        <v>2864</v>
      </c>
      <c r="K210" s="34" t="s">
        <v>2006</v>
      </c>
      <c r="L210" s="90">
        <f t="shared" si="11"/>
        <v>0</v>
      </c>
    </row>
    <row r="211" spans="1:12" ht="54.75" customHeight="1" x14ac:dyDescent="0.25">
      <c r="A211" s="38" t="s">
        <v>4083</v>
      </c>
      <c r="B211" s="38" t="s">
        <v>4084</v>
      </c>
      <c r="C211" s="39" t="s">
        <v>3811</v>
      </c>
      <c r="D211" s="40">
        <v>8</v>
      </c>
      <c r="E211" s="40">
        <v>26.58</v>
      </c>
      <c r="F211" s="40">
        <f>J211-J211*AUDITORIO!$H$11</f>
        <v>18.14</v>
      </c>
      <c r="G211" s="40"/>
      <c r="H211" s="40">
        <f t="shared" si="10"/>
        <v>22.96</v>
      </c>
      <c r="I211" s="40">
        <f t="shared" si="9"/>
        <v>183.68</v>
      </c>
      <c r="J211" s="81" t="s">
        <v>1692</v>
      </c>
      <c r="K211" s="34" t="s">
        <v>2010</v>
      </c>
      <c r="L211" s="90">
        <f t="shared" si="11"/>
        <v>0</v>
      </c>
    </row>
    <row r="212" spans="1:12" ht="60" x14ac:dyDescent="0.25">
      <c r="A212" s="38" t="s">
        <v>4085</v>
      </c>
      <c r="B212" s="49" t="s">
        <v>4460</v>
      </c>
      <c r="C212" s="39" t="s">
        <v>3811</v>
      </c>
      <c r="D212" s="40">
        <v>32</v>
      </c>
      <c r="E212" s="40">
        <v>26.58</v>
      </c>
      <c r="F212" s="40">
        <f>J212-J212*AUDITORIO!$H$11</f>
        <v>6.77</v>
      </c>
      <c r="G212" s="40"/>
      <c r="H212" s="40">
        <f t="shared" si="10"/>
        <v>8.57</v>
      </c>
      <c r="I212" s="40">
        <f t="shared" si="9"/>
        <v>274.24</v>
      </c>
      <c r="J212" s="81" t="s">
        <v>2864</v>
      </c>
      <c r="K212" s="34" t="s">
        <v>2006</v>
      </c>
      <c r="L212" s="90">
        <f t="shared" si="11"/>
        <v>0</v>
      </c>
    </row>
    <row r="213" spans="1:12" ht="61.5" customHeight="1" x14ac:dyDescent="0.25">
      <c r="A213" s="38" t="s">
        <v>4086</v>
      </c>
      <c r="B213" s="38" t="str">
        <f>K213</f>
        <v>JUNÇÃO SIMPLES, PVC, SERIE NORMAL, ESGOTO PREDIAL, DN 50 X 50 MM, JUNTA ELÁSTICA, FORNECIDO E INSTALADO EM RAMAL DE DESCARGA OU RAMAL DE ESGOTO SANITÁRIO. AF_12/2014</v>
      </c>
      <c r="C213" s="39" t="s">
        <v>3811</v>
      </c>
      <c r="D213" s="40">
        <v>1</v>
      </c>
      <c r="E213" s="40">
        <v>26.58</v>
      </c>
      <c r="F213" s="40">
        <f>J213-J213*AUDITORIO!$H$11</f>
        <v>20.84</v>
      </c>
      <c r="G213" s="40"/>
      <c r="H213" s="40">
        <f t="shared" si="10"/>
        <v>26.38</v>
      </c>
      <c r="I213" s="40">
        <f t="shared" ref="I213:I272" si="12">ROUND(H213*D213,2)</f>
        <v>26.38</v>
      </c>
      <c r="J213" s="81" t="s">
        <v>2921</v>
      </c>
      <c r="K213" s="34" t="s">
        <v>2004</v>
      </c>
      <c r="L213" s="90">
        <f t="shared" si="11"/>
        <v>0</v>
      </c>
    </row>
    <row r="214" spans="1:12" ht="60" x14ac:dyDescent="0.25">
      <c r="A214" s="38" t="s">
        <v>4087</v>
      </c>
      <c r="B214" s="38" t="str">
        <f>K214</f>
        <v>JUNÇÃO SIMPLES, PVC, SERIE NORMAL, ESGOTO PREDIAL, DN 100 X 100 MM, JUNTA ELÁSTICA, FORNECIDO E INSTALADO EM RAMAL DE DESCARGA OU RAMAL DE ESGOTO SANITÁRIO. AF_12/2014</v>
      </c>
      <c r="C214" s="39" t="s">
        <v>3811</v>
      </c>
      <c r="D214" s="40">
        <v>4</v>
      </c>
      <c r="E214" s="40">
        <v>26.58</v>
      </c>
      <c r="F214" s="40">
        <f>J214-J214*AUDITORIO!$H$11</f>
        <v>44.83</v>
      </c>
      <c r="G214" s="40"/>
      <c r="H214" s="40">
        <f t="shared" si="10"/>
        <v>56.75</v>
      </c>
      <c r="I214" s="40">
        <f t="shared" si="12"/>
        <v>227</v>
      </c>
      <c r="J214" s="81" t="s">
        <v>3443</v>
      </c>
      <c r="K214" s="34" t="s">
        <v>2005</v>
      </c>
      <c r="L214" s="90">
        <f t="shared" si="11"/>
        <v>0</v>
      </c>
    </row>
    <row r="215" spans="1:12" ht="60" x14ac:dyDescent="0.25">
      <c r="A215" s="38" t="s">
        <v>4088</v>
      </c>
      <c r="B215" s="38" t="str">
        <f>K215</f>
        <v>LUVA SIMPLES, PVC, SERIE NORMAL, ESGOTO PREDIAL, DN 100 MM, JUNTA ELÁSTICA, FORNECIDO E INSTALADO EM RAMAL DE DESCARGA OU RAMAL DE ESGOTO SANITÁRIO. AF_12/2014</v>
      </c>
      <c r="C215" s="39" t="s">
        <v>3811</v>
      </c>
      <c r="D215" s="40">
        <v>24</v>
      </c>
      <c r="E215" s="40">
        <v>26.58</v>
      </c>
      <c r="F215" s="40">
        <f>J215-J215*AUDITORIO!$H$11</f>
        <v>17.8</v>
      </c>
      <c r="G215" s="40"/>
      <c r="H215" s="40">
        <f t="shared" si="10"/>
        <v>22.53</v>
      </c>
      <c r="I215" s="40">
        <f t="shared" si="12"/>
        <v>540.72</v>
      </c>
      <c r="J215" s="81" t="s">
        <v>3448</v>
      </c>
      <c r="K215" s="34" t="s">
        <v>2003</v>
      </c>
      <c r="L215" s="90">
        <f t="shared" si="11"/>
        <v>0</v>
      </c>
    </row>
    <row r="216" spans="1:12" ht="60" x14ac:dyDescent="0.25">
      <c r="A216" s="38" t="s">
        <v>4089</v>
      </c>
      <c r="B216" s="38" t="str">
        <f>K216</f>
        <v>LUVA SIMPLES, PVC, SERIE NORMAL, ESGOTO PREDIAL, DN 50 MM, JUNTA ELÁSTICA, FORNECIDO E INSTALADO EM RAMAL DE DESCARGA OU RAMAL DE ESGOTO SANITÁRIO. AF_12/2014</v>
      </c>
      <c r="C216" s="39" t="s">
        <v>3811</v>
      </c>
      <c r="D216" s="40">
        <v>16</v>
      </c>
      <c r="E216" s="40">
        <v>26.58</v>
      </c>
      <c r="F216" s="40">
        <f>J216-J216*AUDITORIO!$H$11</f>
        <v>8.59</v>
      </c>
      <c r="G216" s="40"/>
      <c r="H216" s="40">
        <f t="shared" si="10"/>
        <v>10.87</v>
      </c>
      <c r="I216" s="40">
        <f t="shared" si="12"/>
        <v>173.92</v>
      </c>
      <c r="J216" s="81" t="s">
        <v>3199</v>
      </c>
      <c r="K216" s="34" t="s">
        <v>2002</v>
      </c>
      <c r="L216" s="90">
        <f t="shared" si="11"/>
        <v>0</v>
      </c>
    </row>
    <row r="217" spans="1:12" s="57" customFormat="1" x14ac:dyDescent="0.25">
      <c r="A217" s="58" t="s">
        <v>4090</v>
      </c>
      <c r="B217" s="62" t="s">
        <v>4502</v>
      </c>
      <c r="C217" s="59" t="s">
        <v>3811</v>
      </c>
      <c r="D217" s="56">
        <v>1</v>
      </c>
      <c r="E217" s="56">
        <v>26.58</v>
      </c>
      <c r="F217" s="40">
        <f>J217-J217*AUDITORIO!$H$11</f>
        <v>28.93</v>
      </c>
      <c r="G217" s="56"/>
      <c r="H217" s="40">
        <f t="shared" si="10"/>
        <v>36.619999999999997</v>
      </c>
      <c r="I217" s="56">
        <f t="shared" si="12"/>
        <v>36.619999999999997</v>
      </c>
      <c r="J217" s="85">
        <v>28.93</v>
      </c>
      <c r="K217" s="57" t="e">
        <v>#N/A</v>
      </c>
      <c r="L217" s="90">
        <f t="shared" si="11"/>
        <v>0</v>
      </c>
    </row>
    <row r="218" spans="1:12" ht="60" x14ac:dyDescent="0.25">
      <c r="A218" s="38" t="s">
        <v>4091</v>
      </c>
      <c r="B218" s="38" t="s">
        <v>4092</v>
      </c>
      <c r="C218" s="39" t="s">
        <v>3811</v>
      </c>
      <c r="D218" s="40">
        <v>14</v>
      </c>
      <c r="E218" s="40">
        <v>26.58</v>
      </c>
      <c r="F218" s="40">
        <f>J218-J218*AUDITORIO!$H$11</f>
        <v>15.07</v>
      </c>
      <c r="G218" s="40"/>
      <c r="H218" s="40">
        <f t="shared" si="10"/>
        <v>19.079999999999998</v>
      </c>
      <c r="I218" s="40">
        <f t="shared" si="12"/>
        <v>267.12</v>
      </c>
      <c r="J218" s="81" t="s">
        <v>2891</v>
      </c>
      <c r="K218" s="34" t="s">
        <v>2012</v>
      </c>
      <c r="L218" s="90">
        <f t="shared" si="11"/>
        <v>0</v>
      </c>
    </row>
    <row r="219" spans="1:12" ht="30" x14ac:dyDescent="0.25">
      <c r="A219" s="38" t="s">
        <v>4093</v>
      </c>
      <c r="B219" s="38" t="s">
        <v>4094</v>
      </c>
      <c r="C219" s="39" t="s">
        <v>3811</v>
      </c>
      <c r="D219" s="40">
        <v>7</v>
      </c>
      <c r="E219" s="40">
        <v>26.58</v>
      </c>
      <c r="F219" s="40">
        <f>J219-J219*AUDITORIO!$H$11</f>
        <v>15.01</v>
      </c>
      <c r="G219" s="40"/>
      <c r="H219" s="40">
        <f t="shared" si="10"/>
        <v>19</v>
      </c>
      <c r="I219" s="40">
        <f t="shared" si="12"/>
        <v>133</v>
      </c>
      <c r="J219" s="81" t="s">
        <v>1843</v>
      </c>
      <c r="K219" s="34" t="s">
        <v>2020</v>
      </c>
      <c r="L219" s="90">
        <f t="shared" si="11"/>
        <v>0</v>
      </c>
    </row>
    <row r="220" spans="1:12" ht="60" x14ac:dyDescent="0.25">
      <c r="A220" s="38" t="s">
        <v>4095</v>
      </c>
      <c r="B220" s="38" t="str">
        <f>K220</f>
        <v>CURVA CURTA 90 GRAUS, PVC, SERIE NORMAL, ESGOTO PREDIAL, DN 50 MM, JUNTA ELÁSTICA, FORNECIDO E INSTALADO EM RAMAL DE DESCARGA OU RAMAL DE ESGOTO SANITÁRIO. AF_12/2014</v>
      </c>
      <c r="C220" s="39" t="s">
        <v>3811</v>
      </c>
      <c r="D220" s="40">
        <v>1</v>
      </c>
      <c r="E220" s="40">
        <v>26.58</v>
      </c>
      <c r="F220" s="40">
        <f>J220-J220*AUDITORIO!$H$11</f>
        <v>17.72</v>
      </c>
      <c r="G220" s="40"/>
      <c r="H220" s="40">
        <f t="shared" si="10"/>
        <v>22.43</v>
      </c>
      <c r="I220" s="40">
        <f t="shared" si="12"/>
        <v>22.43</v>
      </c>
      <c r="J220" s="81" t="s">
        <v>1697</v>
      </c>
      <c r="K220" s="34" t="s">
        <v>1997</v>
      </c>
      <c r="L220" s="90">
        <f t="shared" si="11"/>
        <v>0</v>
      </c>
    </row>
    <row r="221" spans="1:12" ht="60" x14ac:dyDescent="0.25">
      <c r="A221" s="38" t="s">
        <v>4096</v>
      </c>
      <c r="B221" s="38" t="str">
        <f>K221</f>
        <v>CURVA CURTA 90 GRAUS, PVC, SERIE NORMAL, ESGOTO PREDIAL, DN 75 MM, JUNTA ELÁSTICA, FORNECIDO E INSTALADO EM RAMAL DE DESCARGA OU RAMAL DE ESGOTO SANITÁRIO. AF_12/2014</v>
      </c>
      <c r="C221" s="39" t="s">
        <v>3811</v>
      </c>
      <c r="D221" s="40">
        <v>2</v>
      </c>
      <c r="E221" s="40">
        <v>26.58</v>
      </c>
      <c r="F221" s="40">
        <f>J221-J221*AUDITORIO!$H$11</f>
        <v>31.1</v>
      </c>
      <c r="G221" s="40"/>
      <c r="H221" s="40">
        <f t="shared" si="10"/>
        <v>39.369999999999997</v>
      </c>
      <c r="I221" s="40">
        <f t="shared" si="12"/>
        <v>78.739999999999995</v>
      </c>
      <c r="J221" s="81" t="s">
        <v>3569</v>
      </c>
      <c r="K221" s="34" t="s">
        <v>1998</v>
      </c>
      <c r="L221" s="90">
        <f t="shared" si="11"/>
        <v>0</v>
      </c>
    </row>
    <row r="222" spans="1:12" ht="63" customHeight="1" x14ac:dyDescent="0.25">
      <c r="A222" s="38" t="s">
        <v>4097</v>
      </c>
      <c r="B222" s="38" t="s">
        <v>4098</v>
      </c>
      <c r="C222" s="39" t="s">
        <v>3811</v>
      </c>
      <c r="D222" s="40">
        <v>1</v>
      </c>
      <c r="E222" s="40">
        <v>26.58</v>
      </c>
      <c r="F222" s="40">
        <f>J222-J222*AUDITORIO!$H$11</f>
        <v>18.079999999999998</v>
      </c>
      <c r="G222" s="40"/>
      <c r="H222" s="40">
        <f t="shared" si="10"/>
        <v>22.89</v>
      </c>
      <c r="I222" s="40">
        <f t="shared" si="12"/>
        <v>22.89</v>
      </c>
      <c r="J222" s="81" t="s">
        <v>1743</v>
      </c>
      <c r="K222" s="34" t="s">
        <v>2011</v>
      </c>
      <c r="L222" s="90">
        <f t="shared" si="11"/>
        <v>0</v>
      </c>
    </row>
    <row r="223" spans="1:12" ht="60" x14ac:dyDescent="0.25">
      <c r="A223" s="38" t="s">
        <v>4099</v>
      </c>
      <c r="B223" s="38" t="str">
        <f>K223</f>
        <v>JUNÇÃO SIMPLES, PVC, SERIE R, ÁGUA PLUVIAL, DN 100 X 100 MM, JUNTA ELÁSTICA, FORNECIDO E INSTALADO EM CONDUTORES VERTICAIS DE ÁGUAS PLUVIAIS. AF_06/2022</v>
      </c>
      <c r="C223" s="39" t="s">
        <v>3811</v>
      </c>
      <c r="D223" s="40">
        <v>21</v>
      </c>
      <c r="E223" s="40">
        <v>26.58</v>
      </c>
      <c r="F223" s="40">
        <f>J223-J223*AUDITORIO!$H$11</f>
        <v>93.43</v>
      </c>
      <c r="G223" s="40"/>
      <c r="H223" s="40">
        <f t="shared" si="10"/>
        <v>118.26</v>
      </c>
      <c r="I223" s="40">
        <f t="shared" si="12"/>
        <v>2483.46</v>
      </c>
      <c r="J223" s="81" t="s">
        <v>3705</v>
      </c>
      <c r="K223" s="34" t="s">
        <v>3704</v>
      </c>
      <c r="L223" s="90">
        <f t="shared" si="11"/>
        <v>0</v>
      </c>
    </row>
    <row r="224" spans="1:12" ht="45" x14ac:dyDescent="0.25">
      <c r="A224" s="38" t="s">
        <v>4100</v>
      </c>
      <c r="B224" s="38" t="str">
        <f>K224</f>
        <v>JUNÇÃO SIMPLES, PVC, SERIE R, ÁGUA PLUVIAL, DN 100 X 75 MM, JUNTA ELÁSTICA, FORNECIDO E INSTALADO EM RAMAL DE ENCAMINHAMENTO. AF_06/2022</v>
      </c>
      <c r="C224" s="39" t="s">
        <v>3811</v>
      </c>
      <c r="D224" s="40">
        <v>1</v>
      </c>
      <c r="E224" s="40">
        <v>26.58</v>
      </c>
      <c r="F224" s="40">
        <f>J224-J224*AUDITORIO!$H$11</f>
        <v>84.27</v>
      </c>
      <c r="G224" s="40"/>
      <c r="H224" s="40">
        <f t="shared" si="10"/>
        <v>106.67</v>
      </c>
      <c r="I224" s="40">
        <f t="shared" si="12"/>
        <v>106.67</v>
      </c>
      <c r="J224" s="81" t="s">
        <v>3193</v>
      </c>
      <c r="K224" s="34" t="s">
        <v>3689</v>
      </c>
      <c r="L224" s="90">
        <f t="shared" si="11"/>
        <v>0</v>
      </c>
    </row>
    <row r="225" spans="1:12" ht="59.25" customHeight="1" x14ac:dyDescent="0.25">
      <c r="A225" s="38" t="s">
        <v>4101</v>
      </c>
      <c r="B225" s="38" t="s">
        <v>4102</v>
      </c>
      <c r="C225" s="39" t="s">
        <v>3811</v>
      </c>
      <c r="D225" s="40">
        <v>5</v>
      </c>
      <c r="E225" s="40">
        <v>26.58</v>
      </c>
      <c r="F225" s="40">
        <f>J225-J225*AUDITORIO!$H$11</f>
        <v>16.940000000000001</v>
      </c>
      <c r="G225" s="40"/>
      <c r="H225" s="40">
        <f t="shared" si="10"/>
        <v>21.44</v>
      </c>
      <c r="I225" s="40">
        <f t="shared" si="12"/>
        <v>107.2</v>
      </c>
      <c r="J225" s="81" t="s">
        <v>3708</v>
      </c>
      <c r="K225" s="34" t="s">
        <v>2013</v>
      </c>
      <c r="L225" s="90">
        <f t="shared" si="11"/>
        <v>0</v>
      </c>
    </row>
    <row r="226" spans="1:12" ht="60" x14ac:dyDescent="0.25">
      <c r="A226" s="38" t="s">
        <v>4103</v>
      </c>
      <c r="B226" s="38" t="str">
        <f>K226</f>
        <v>JUNÇÃO SIMPLES, PVC, SERIE R, ÁGUA PLUVIAL, DN 75 X 75 MM, JUNTA ELÁSTICA, FORNECIDO E INSTALADO EM CONDUTORES VERTICAIS DE ÁGUAS PLUVIAIS. AF_06/2022</v>
      </c>
      <c r="C226" s="39" t="s">
        <v>3811</v>
      </c>
      <c r="D226" s="40">
        <v>1</v>
      </c>
      <c r="E226" s="40">
        <v>26.58</v>
      </c>
      <c r="F226" s="40">
        <f>J226-J226*AUDITORIO!$H$11</f>
        <v>61.51</v>
      </c>
      <c r="G226" s="40"/>
      <c r="H226" s="40">
        <f t="shared" si="10"/>
        <v>77.86</v>
      </c>
      <c r="I226" s="40">
        <f t="shared" si="12"/>
        <v>77.86</v>
      </c>
      <c r="J226" s="81" t="s">
        <v>3202</v>
      </c>
      <c r="K226" s="34" t="s">
        <v>3703</v>
      </c>
      <c r="L226" s="90">
        <f t="shared" si="11"/>
        <v>0</v>
      </c>
    </row>
    <row r="227" spans="1:12" ht="60" x14ac:dyDescent="0.25">
      <c r="A227" s="38" t="s">
        <v>4104</v>
      </c>
      <c r="B227" s="38" t="str">
        <f>K227</f>
        <v>REDUÇÃO EXCÊNTRICA, PVC, SERIE R, ÁGUA PLUVIAL, DN 75 X 50 MM, JUNTA ELÁSTICA, FORNECIDO E INSTALADO EM RAMAL DE ENCAMINHAMENTO. AF_06/2022</v>
      </c>
      <c r="C227" s="39" t="s">
        <v>3811</v>
      </c>
      <c r="D227" s="40">
        <v>1</v>
      </c>
      <c r="E227" s="40">
        <v>26.58</v>
      </c>
      <c r="F227" s="40">
        <f>J227-J227*AUDITORIO!$H$11</f>
        <v>17.829999999999998</v>
      </c>
      <c r="G227" s="40"/>
      <c r="H227" s="40">
        <f t="shared" si="10"/>
        <v>22.57</v>
      </c>
      <c r="I227" s="40">
        <f t="shared" si="12"/>
        <v>22.57</v>
      </c>
      <c r="J227" s="81" t="s">
        <v>1994</v>
      </c>
      <c r="K227" s="34" t="s">
        <v>3687</v>
      </c>
      <c r="L227" s="90">
        <f t="shared" si="11"/>
        <v>0</v>
      </c>
    </row>
    <row r="228" spans="1:12" ht="30" x14ac:dyDescent="0.25">
      <c r="A228" s="38" t="s">
        <v>4105</v>
      </c>
      <c r="B228" s="38" t="s">
        <v>4094</v>
      </c>
      <c r="C228" s="39" t="s">
        <v>3811</v>
      </c>
      <c r="D228" s="40">
        <v>7</v>
      </c>
      <c r="E228" s="40">
        <v>26.58</v>
      </c>
      <c r="F228" s="40">
        <f>J228-J228*AUDITORIO!$H$11</f>
        <v>15.01</v>
      </c>
      <c r="G228" s="40"/>
      <c r="H228" s="40">
        <f t="shared" si="10"/>
        <v>19</v>
      </c>
      <c r="I228" s="40">
        <f t="shared" si="12"/>
        <v>133</v>
      </c>
      <c r="J228" s="81" t="s">
        <v>1843</v>
      </c>
      <c r="K228" s="34" t="s">
        <v>2020</v>
      </c>
      <c r="L228" s="90">
        <f t="shared" si="11"/>
        <v>0</v>
      </c>
    </row>
    <row r="229" spans="1:12" ht="15" customHeight="1" x14ac:dyDescent="0.25">
      <c r="A229" s="43" t="s">
        <v>4106</v>
      </c>
      <c r="B229" s="44" t="s">
        <v>4842</v>
      </c>
      <c r="C229" s="44"/>
      <c r="D229" s="44"/>
      <c r="E229" s="44"/>
      <c r="F229" s="40"/>
      <c r="G229" s="40"/>
      <c r="H229" s="40"/>
      <c r="I229" s="40"/>
      <c r="L229" s="90"/>
    </row>
    <row r="230" spans="1:12" s="57" customFormat="1" ht="15" customHeight="1" x14ac:dyDescent="0.25">
      <c r="A230" s="58" t="s">
        <v>4107</v>
      </c>
      <c r="B230" s="58" t="s">
        <v>4108</v>
      </c>
      <c r="C230" s="59" t="s">
        <v>3811</v>
      </c>
      <c r="D230" s="56">
        <v>1</v>
      </c>
      <c r="E230" s="56">
        <v>26.58</v>
      </c>
      <c r="F230" s="40">
        <f>J230-J230*AUDITORIO!$H$11</f>
        <v>3490</v>
      </c>
      <c r="G230" s="56"/>
      <c r="H230" s="40">
        <f t="shared" si="10"/>
        <v>4417.6400000000003</v>
      </c>
      <c r="I230" s="56">
        <f t="shared" si="12"/>
        <v>4417.6400000000003</v>
      </c>
      <c r="J230" s="85">
        <v>3490</v>
      </c>
      <c r="K230" s="57" t="e">
        <v>#N/A</v>
      </c>
      <c r="L230" s="90">
        <f t="shared" si="11"/>
        <v>0</v>
      </c>
    </row>
    <row r="231" spans="1:12" ht="66.75" customHeight="1" x14ac:dyDescent="0.25">
      <c r="A231" s="38" t="s">
        <v>4109</v>
      </c>
      <c r="B231" s="38" t="s">
        <v>4110</v>
      </c>
      <c r="C231" s="39" t="s">
        <v>3784</v>
      </c>
      <c r="D231" s="40">
        <v>34</v>
      </c>
      <c r="E231" s="40">
        <v>26.58</v>
      </c>
      <c r="F231" s="40">
        <f>J231-J231*AUDITORIO!$H$11</f>
        <v>0.54</v>
      </c>
      <c r="G231" s="40"/>
      <c r="H231" s="40">
        <f t="shared" si="10"/>
        <v>0.68</v>
      </c>
      <c r="I231" s="40">
        <f t="shared" si="12"/>
        <v>23.12</v>
      </c>
      <c r="J231" s="81" t="s">
        <v>2099</v>
      </c>
      <c r="K231" s="34" t="s">
        <v>3137</v>
      </c>
      <c r="L231" s="90">
        <f t="shared" si="11"/>
        <v>0</v>
      </c>
    </row>
    <row r="232" spans="1:12" ht="70.5" customHeight="1" x14ac:dyDescent="0.25">
      <c r="A232" s="38" t="s">
        <v>4111</v>
      </c>
      <c r="B232" s="38" t="s">
        <v>4112</v>
      </c>
      <c r="C232" s="39" t="s">
        <v>3784</v>
      </c>
      <c r="D232" s="40">
        <v>8.4</v>
      </c>
      <c r="E232" s="40">
        <v>26.58</v>
      </c>
      <c r="F232" s="40">
        <f>J232-J232*AUDITORIO!$H$11</f>
        <v>107.91</v>
      </c>
      <c r="G232" s="40"/>
      <c r="H232" s="40">
        <f t="shared" si="10"/>
        <v>136.59</v>
      </c>
      <c r="I232" s="40">
        <f t="shared" si="12"/>
        <v>1147.3599999999999</v>
      </c>
      <c r="J232" s="81" t="s">
        <v>1878</v>
      </c>
      <c r="K232" s="34" t="s">
        <v>2060</v>
      </c>
      <c r="L232" s="90">
        <f t="shared" si="11"/>
        <v>0</v>
      </c>
    </row>
    <row r="233" spans="1:12" ht="45" x14ac:dyDescent="0.25">
      <c r="A233" s="38" t="s">
        <v>4113</v>
      </c>
      <c r="B233" s="38" t="s">
        <v>4114</v>
      </c>
      <c r="C233" s="39" t="s">
        <v>3784</v>
      </c>
      <c r="D233" s="40">
        <v>34</v>
      </c>
      <c r="E233" s="40">
        <v>26.58</v>
      </c>
      <c r="F233" s="40">
        <f>J233-J233*AUDITORIO!$H$11</f>
        <v>293.83999999999997</v>
      </c>
      <c r="G233" s="40"/>
      <c r="H233" s="40">
        <f t="shared" si="10"/>
        <v>371.94</v>
      </c>
      <c r="I233" s="40">
        <f t="shared" si="12"/>
        <v>12645.96</v>
      </c>
      <c r="J233" s="81" t="s">
        <v>3559</v>
      </c>
      <c r="K233" s="34" t="s">
        <v>3138</v>
      </c>
      <c r="L233" s="90">
        <f t="shared" si="11"/>
        <v>0</v>
      </c>
    </row>
    <row r="234" spans="1:12" ht="58.5" customHeight="1" x14ac:dyDescent="0.25">
      <c r="A234" s="38" t="s">
        <v>4115</v>
      </c>
      <c r="B234" s="38" t="s">
        <v>4116</v>
      </c>
      <c r="C234" s="39" t="s">
        <v>3784</v>
      </c>
      <c r="D234" s="40">
        <v>16.8</v>
      </c>
      <c r="E234" s="40">
        <v>26.58</v>
      </c>
      <c r="F234" s="40">
        <f>J234-J234*AUDITORIO!$H$11</f>
        <v>8.9700000000000006</v>
      </c>
      <c r="G234" s="40"/>
      <c r="H234" s="40">
        <f t="shared" si="10"/>
        <v>11.35</v>
      </c>
      <c r="I234" s="40">
        <f t="shared" si="12"/>
        <v>190.68</v>
      </c>
      <c r="J234" s="81" t="s">
        <v>1793</v>
      </c>
      <c r="K234" s="34" t="s">
        <v>2081</v>
      </c>
      <c r="L234" s="90">
        <f t="shared" si="11"/>
        <v>0</v>
      </c>
    </row>
    <row r="235" spans="1:12" ht="75" x14ac:dyDescent="0.25">
      <c r="A235" s="38" t="s">
        <v>4117</v>
      </c>
      <c r="B235" s="38" t="s">
        <v>4118</v>
      </c>
      <c r="C235" s="39" t="s">
        <v>3784</v>
      </c>
      <c r="D235" s="40">
        <v>16.8</v>
      </c>
      <c r="E235" s="40">
        <v>26.58</v>
      </c>
      <c r="F235" s="40">
        <f>J235-J235*AUDITORIO!$H$11</f>
        <v>33.770000000000003</v>
      </c>
      <c r="G235" s="40"/>
      <c r="H235" s="40">
        <f t="shared" si="10"/>
        <v>42.75</v>
      </c>
      <c r="I235" s="40">
        <f t="shared" si="12"/>
        <v>718.2</v>
      </c>
      <c r="J235" s="81" t="s">
        <v>3766</v>
      </c>
      <c r="K235" s="34" t="s">
        <v>2082</v>
      </c>
      <c r="L235" s="90">
        <f t="shared" si="11"/>
        <v>0</v>
      </c>
    </row>
    <row r="236" spans="1:12" ht="45" x14ac:dyDescent="0.25">
      <c r="A236" s="38" t="s">
        <v>4119</v>
      </c>
      <c r="B236" s="38" t="s">
        <v>4120</v>
      </c>
      <c r="C236" s="39" t="s">
        <v>3784</v>
      </c>
      <c r="D236" s="40">
        <v>16.8</v>
      </c>
      <c r="E236" s="40">
        <v>26.58</v>
      </c>
      <c r="F236" s="40">
        <f>J236-J236*AUDITORIO!$H$11</f>
        <v>13.71</v>
      </c>
      <c r="G236" s="40"/>
      <c r="H236" s="40">
        <f t="shared" si="10"/>
        <v>17.350000000000001</v>
      </c>
      <c r="I236" s="40">
        <f t="shared" si="12"/>
        <v>291.48</v>
      </c>
      <c r="J236" s="81" t="s">
        <v>1618</v>
      </c>
      <c r="K236" s="34" t="s">
        <v>2063</v>
      </c>
      <c r="L236" s="90">
        <f t="shared" si="11"/>
        <v>0</v>
      </c>
    </row>
    <row r="237" spans="1:12" ht="45" x14ac:dyDescent="0.25">
      <c r="A237" s="38" t="s">
        <v>4121</v>
      </c>
      <c r="B237" s="38" t="s">
        <v>4122</v>
      </c>
      <c r="C237" s="39" t="s">
        <v>3784</v>
      </c>
      <c r="D237" s="40">
        <v>2.16</v>
      </c>
      <c r="E237" s="40">
        <v>26.58</v>
      </c>
      <c r="F237" s="40">
        <f>J237-J237*AUDITORIO!$H$11</f>
        <v>166.66</v>
      </c>
      <c r="G237" s="40"/>
      <c r="H237" s="40">
        <f t="shared" si="10"/>
        <v>210.96</v>
      </c>
      <c r="I237" s="40">
        <f t="shared" si="12"/>
        <v>455.67</v>
      </c>
      <c r="J237" s="81" t="s">
        <v>3516</v>
      </c>
      <c r="K237" s="34" t="s">
        <v>1852</v>
      </c>
      <c r="L237" s="90">
        <f t="shared" si="11"/>
        <v>0</v>
      </c>
    </row>
    <row r="238" spans="1:12" s="57" customFormat="1" ht="45" x14ac:dyDescent="0.25">
      <c r="A238" s="58" t="s">
        <v>4123</v>
      </c>
      <c r="B238" s="58" t="s">
        <v>4124</v>
      </c>
      <c r="C238" s="59" t="s">
        <v>3811</v>
      </c>
      <c r="D238" s="56">
        <v>1</v>
      </c>
      <c r="E238" s="56">
        <v>14.74</v>
      </c>
      <c r="F238" s="40">
        <f>J238-J238*AUDITORIO!$H$11</f>
        <v>356670</v>
      </c>
      <c r="G238" s="56"/>
      <c r="H238" s="56">
        <f>ROUND(F238*(1+$J$10),2)</f>
        <v>409243.16</v>
      </c>
      <c r="I238" s="56">
        <f t="shared" si="12"/>
        <v>409243.16</v>
      </c>
      <c r="J238" s="85">
        <v>356670</v>
      </c>
      <c r="L238" s="90">
        <f t="shared" si="11"/>
        <v>0</v>
      </c>
    </row>
    <row r="239" spans="1:12" s="57" customFormat="1" x14ac:dyDescent="0.25">
      <c r="A239" s="58" t="s">
        <v>4125</v>
      </c>
      <c r="B239" s="58" t="s">
        <v>4126</v>
      </c>
      <c r="C239" s="59" t="s">
        <v>3926</v>
      </c>
      <c r="D239" s="56">
        <v>3</v>
      </c>
      <c r="E239" s="56">
        <v>26.58</v>
      </c>
      <c r="F239" s="40">
        <f>J239-J239*AUDITORIO!$H$11</f>
        <v>385.29</v>
      </c>
      <c r="G239" s="56"/>
      <c r="H239" s="40">
        <f t="shared" si="10"/>
        <v>487.7</v>
      </c>
      <c r="I239" s="56">
        <f t="shared" si="12"/>
        <v>1463.1</v>
      </c>
      <c r="J239" s="85">
        <v>385.29</v>
      </c>
      <c r="L239" s="90">
        <f t="shared" si="11"/>
        <v>0</v>
      </c>
    </row>
    <row r="240" spans="1:12" s="57" customFormat="1" ht="45" x14ac:dyDescent="0.25">
      <c r="A240" s="58" t="s">
        <v>4127</v>
      </c>
      <c r="B240" s="58" t="s">
        <v>4128</v>
      </c>
      <c r="C240" s="59" t="s">
        <v>3926</v>
      </c>
      <c r="D240" s="56">
        <v>3</v>
      </c>
      <c r="E240" s="56">
        <v>26.58</v>
      </c>
      <c r="F240" s="40">
        <f>J240-J240*AUDITORIO!$H$11</f>
        <v>107.15</v>
      </c>
      <c r="G240" s="56"/>
      <c r="H240" s="40">
        <f t="shared" si="10"/>
        <v>135.63</v>
      </c>
      <c r="I240" s="56">
        <f t="shared" si="12"/>
        <v>406.89</v>
      </c>
      <c r="J240" s="85">
        <v>107.15</v>
      </c>
      <c r="L240" s="90">
        <f t="shared" si="11"/>
        <v>0</v>
      </c>
    </row>
    <row r="241" spans="1:12" ht="15" customHeight="1" x14ac:dyDescent="0.25">
      <c r="A241" s="43" t="s">
        <v>4129</v>
      </c>
      <c r="B241" s="72" t="s">
        <v>4843</v>
      </c>
      <c r="C241" s="44"/>
      <c r="D241" s="44"/>
      <c r="E241" s="44"/>
      <c r="F241" s="40"/>
      <c r="G241" s="40"/>
      <c r="H241" s="40"/>
      <c r="I241" s="40"/>
      <c r="L241" s="90"/>
    </row>
    <row r="242" spans="1:12" ht="15" customHeight="1" x14ac:dyDescent="0.25">
      <c r="A242" s="43" t="s">
        <v>4130</v>
      </c>
      <c r="B242" s="72" t="s">
        <v>4833</v>
      </c>
      <c r="C242" s="44"/>
      <c r="D242" s="44"/>
      <c r="E242" s="44"/>
      <c r="F242" s="40"/>
      <c r="G242" s="40"/>
      <c r="H242" s="40"/>
      <c r="I242" s="40"/>
      <c r="L242" s="90"/>
    </row>
    <row r="243" spans="1:12" ht="45" x14ac:dyDescent="0.25">
      <c r="A243" s="38" t="s">
        <v>4131</v>
      </c>
      <c r="B243" s="38" t="s">
        <v>4132</v>
      </c>
      <c r="C243" s="39" t="s">
        <v>3787</v>
      </c>
      <c r="D243" s="40">
        <v>407.7</v>
      </c>
      <c r="E243" s="40">
        <v>26.58</v>
      </c>
      <c r="F243" s="40">
        <f>J243-J243*AUDITORIO!$H$11</f>
        <v>61.55</v>
      </c>
      <c r="G243" s="40"/>
      <c r="H243" s="40">
        <f t="shared" si="10"/>
        <v>77.91</v>
      </c>
      <c r="I243" s="40">
        <f t="shared" si="12"/>
        <v>31763.91</v>
      </c>
      <c r="J243" s="81" t="s">
        <v>3534</v>
      </c>
      <c r="K243" s="34" t="s">
        <v>3657</v>
      </c>
      <c r="L243" s="90">
        <f t="shared" si="11"/>
        <v>0</v>
      </c>
    </row>
    <row r="244" spans="1:12" ht="45" x14ac:dyDescent="0.25">
      <c r="A244" s="38" t="s">
        <v>4133</v>
      </c>
      <c r="B244" s="38" t="s">
        <v>4134</v>
      </c>
      <c r="C244" s="39" t="s">
        <v>3787</v>
      </c>
      <c r="D244" s="40">
        <v>314.3</v>
      </c>
      <c r="E244" s="40">
        <v>26.58</v>
      </c>
      <c r="F244" s="40">
        <f>J244-J244*AUDITORIO!$H$11</f>
        <v>19.16</v>
      </c>
      <c r="G244" s="40"/>
      <c r="H244" s="40">
        <f t="shared" si="10"/>
        <v>24.25</v>
      </c>
      <c r="I244" s="40">
        <f t="shared" si="12"/>
        <v>7621.78</v>
      </c>
      <c r="J244" s="81" t="s">
        <v>1764</v>
      </c>
      <c r="K244" s="34" t="s">
        <v>3656</v>
      </c>
      <c r="L244" s="90">
        <f t="shared" si="11"/>
        <v>0</v>
      </c>
    </row>
    <row r="245" spans="1:12" ht="15" customHeight="1" x14ac:dyDescent="0.25">
      <c r="A245" s="43" t="s">
        <v>4135</v>
      </c>
      <c r="B245" s="72" t="s">
        <v>4748</v>
      </c>
      <c r="C245" s="44"/>
      <c r="D245" s="44"/>
      <c r="E245" s="44"/>
      <c r="F245" s="40"/>
      <c r="G245" s="40"/>
      <c r="H245" s="40"/>
      <c r="I245" s="40"/>
      <c r="L245" s="90"/>
    </row>
    <row r="246" spans="1:12" s="57" customFormat="1" ht="59.25" customHeight="1" x14ac:dyDescent="0.25">
      <c r="A246" s="58" t="s">
        <v>4136</v>
      </c>
      <c r="B246" s="58" t="str">
        <f>K246</f>
        <v>CAIXA COM GRELHA RETANGULAR DE FERRO FUNDIDO, EM ALVENARIA COM TIJOLOS CERÂMICOS MACIÇOS, DIMENSÕES INTERNAS: 0,30 X 1,00 X 1,00. AF_12/2020</v>
      </c>
      <c r="C246" s="59" t="s">
        <v>3811</v>
      </c>
      <c r="D246" s="56">
        <v>9</v>
      </c>
      <c r="E246" s="56">
        <v>26.58</v>
      </c>
      <c r="F246" s="56">
        <f>J246-J246*AUDITORIO!$H$11</f>
        <v>1396.67</v>
      </c>
      <c r="G246" s="56"/>
      <c r="H246" s="40">
        <f t="shared" si="10"/>
        <v>1767.9</v>
      </c>
      <c r="I246" s="56">
        <f t="shared" si="12"/>
        <v>15911.1</v>
      </c>
      <c r="J246" s="87" t="s">
        <v>3545</v>
      </c>
      <c r="K246" s="57" t="s">
        <v>1859</v>
      </c>
      <c r="L246" s="90">
        <f t="shared" si="11"/>
        <v>0</v>
      </c>
    </row>
    <row r="247" spans="1:12" ht="15" customHeight="1" x14ac:dyDescent="0.25">
      <c r="A247" s="43" t="s">
        <v>4137</v>
      </c>
      <c r="B247" s="72" t="s">
        <v>4841</v>
      </c>
      <c r="C247" s="44"/>
      <c r="D247" s="44"/>
      <c r="E247" s="44"/>
      <c r="F247" s="40"/>
      <c r="G247" s="40"/>
      <c r="H247" s="40"/>
      <c r="I247" s="40"/>
      <c r="L247" s="90"/>
    </row>
    <row r="248" spans="1:12" ht="60" x14ac:dyDescent="0.25">
      <c r="A248" s="38" t="s">
        <v>4138</v>
      </c>
      <c r="B248" s="38" t="str">
        <f>K248</f>
        <v>CURVAR 45 GRAUS, PVC, SERIE R, ÁGUA PLUVIAL, DN 100 MM, JUNTA ELÁSTICA, FORNECIDO E INSTALADO EM CONDUTORES VERTICAIS DE ÁGUAS PLUVIAIS. AF_06/2022</v>
      </c>
      <c r="C248" s="39" t="s">
        <v>3811</v>
      </c>
      <c r="D248" s="40">
        <v>1</v>
      </c>
      <c r="E248" s="40">
        <v>26.58</v>
      </c>
      <c r="F248" s="40">
        <f>J248-J248*AUDITORIO!$H$11</f>
        <v>48.66</v>
      </c>
      <c r="G248" s="40"/>
      <c r="H248" s="40">
        <f t="shared" si="10"/>
        <v>61.59</v>
      </c>
      <c r="I248" s="40">
        <f t="shared" si="12"/>
        <v>61.59</v>
      </c>
      <c r="J248" s="81" t="s">
        <v>2887</v>
      </c>
      <c r="K248" s="34" t="s">
        <v>3697</v>
      </c>
      <c r="L248" s="90">
        <f t="shared" si="11"/>
        <v>0</v>
      </c>
    </row>
    <row r="249" spans="1:12" ht="60" x14ac:dyDescent="0.25">
      <c r="A249" s="38" t="s">
        <v>4139</v>
      </c>
      <c r="B249" s="38" t="str">
        <f>K249</f>
        <v>CURVA 90 GRAUS, PVC, SERIE R, ÁGUA PLUVIAL, DN 100 MM, JUNTA ELÁSTICA, FORNECIDO E INSTALADO EM CONDUTORES VERTICAIS DE ÁGUAS PLUVIAIS. AF_06/2022</v>
      </c>
      <c r="C249" s="39" t="s">
        <v>3811</v>
      </c>
      <c r="D249" s="40">
        <v>18</v>
      </c>
      <c r="E249" s="40">
        <v>26.58</v>
      </c>
      <c r="F249" s="40">
        <f>J249-J249*AUDITORIO!$H$11</f>
        <v>82.9</v>
      </c>
      <c r="G249" s="40"/>
      <c r="H249" s="40">
        <f t="shared" si="10"/>
        <v>104.93</v>
      </c>
      <c r="I249" s="40">
        <f t="shared" si="12"/>
        <v>1888.74</v>
      </c>
      <c r="J249" s="81" t="s">
        <v>3716</v>
      </c>
      <c r="K249" s="34" t="s">
        <v>3715</v>
      </c>
      <c r="L249" s="90">
        <f t="shared" si="11"/>
        <v>0</v>
      </c>
    </row>
    <row r="250" spans="1:12" ht="60" x14ac:dyDescent="0.25">
      <c r="A250" s="38" t="s">
        <v>4140</v>
      </c>
      <c r="B250" s="38" t="str">
        <f>K250</f>
        <v>JOELHO 45 GRAUS, PVC, SERIE R, ÁGUA PLUVIAL, DN 100 MM, JUNTA ELÁSTICA, FORNECIDO E INSTALADO EM CONDUTORES VERTICAIS DE ÁGUAS PLUVIAIS. AF_06/2022</v>
      </c>
      <c r="C250" s="39" t="s">
        <v>3811</v>
      </c>
      <c r="D250" s="40">
        <v>3</v>
      </c>
      <c r="E250" s="40">
        <v>26.58</v>
      </c>
      <c r="F250" s="40">
        <f>J250-J250*AUDITORIO!$H$11</f>
        <v>46.27</v>
      </c>
      <c r="G250" s="40"/>
      <c r="H250" s="40">
        <f t="shared" si="10"/>
        <v>58.57</v>
      </c>
      <c r="I250" s="40">
        <f t="shared" si="12"/>
        <v>175.71</v>
      </c>
      <c r="J250" s="81" t="s">
        <v>3696</v>
      </c>
      <c r="K250" s="34" t="s">
        <v>3695</v>
      </c>
      <c r="L250" s="90">
        <f t="shared" si="11"/>
        <v>0</v>
      </c>
    </row>
    <row r="251" spans="1:12" ht="60" x14ac:dyDescent="0.25">
      <c r="A251" s="38" t="s">
        <v>4141</v>
      </c>
      <c r="B251" s="38" t="s">
        <v>4142</v>
      </c>
      <c r="C251" s="39" t="s">
        <v>3811</v>
      </c>
      <c r="D251" s="40">
        <v>2</v>
      </c>
      <c r="E251" s="40">
        <v>26.58</v>
      </c>
      <c r="F251" s="40">
        <f>J251-J251*AUDITORIO!$H$11</f>
        <v>93.43</v>
      </c>
      <c r="G251" s="40"/>
      <c r="H251" s="40">
        <f t="shared" si="10"/>
        <v>118.26</v>
      </c>
      <c r="I251" s="40">
        <f t="shared" si="12"/>
        <v>236.52</v>
      </c>
      <c r="J251" s="81" t="s">
        <v>3705</v>
      </c>
      <c r="K251" s="34" t="s">
        <v>3704</v>
      </c>
      <c r="L251" s="90">
        <f t="shared" si="11"/>
        <v>0</v>
      </c>
    </row>
    <row r="252" spans="1:12" ht="45" x14ac:dyDescent="0.25">
      <c r="A252" s="38" t="s">
        <v>4143</v>
      </c>
      <c r="B252" s="38" t="str">
        <f>K252</f>
        <v>CURVA 90 GRAUS, PVC, SOLDÁVEL, DN 40MM, INSTALADO EM PRUMADA DE ÁGUA - FORNECIMENTO E INSTALAÇÃO. AF_06/2022</v>
      </c>
      <c r="C252" s="39" t="s">
        <v>3811</v>
      </c>
      <c r="D252" s="40">
        <v>43</v>
      </c>
      <c r="E252" s="40">
        <v>26.58</v>
      </c>
      <c r="F252" s="40">
        <f>J252-J252*AUDITORIO!$H$11</f>
        <v>19.32</v>
      </c>
      <c r="G252" s="40"/>
      <c r="H252" s="40">
        <f t="shared" si="10"/>
        <v>24.46</v>
      </c>
      <c r="I252" s="40">
        <f t="shared" si="12"/>
        <v>1051.78</v>
      </c>
      <c r="J252" s="81" t="s">
        <v>1731</v>
      </c>
      <c r="K252" s="34" t="s">
        <v>3680</v>
      </c>
      <c r="L252" s="90">
        <f t="shared" si="11"/>
        <v>0</v>
      </c>
    </row>
    <row r="253" spans="1:12" ht="45" x14ac:dyDescent="0.25">
      <c r="A253" s="38" t="s">
        <v>4144</v>
      </c>
      <c r="B253" s="38" t="s">
        <v>4145</v>
      </c>
      <c r="C253" s="39" t="s">
        <v>3811</v>
      </c>
      <c r="D253" s="40">
        <v>4</v>
      </c>
      <c r="E253" s="40">
        <v>26.58</v>
      </c>
      <c r="F253" s="40">
        <f>J253-J253*AUDITORIO!$H$11</f>
        <v>8.23</v>
      </c>
      <c r="G253" s="40"/>
      <c r="H253" s="40">
        <f t="shared" si="10"/>
        <v>10.42</v>
      </c>
      <c r="I253" s="40">
        <f t="shared" si="12"/>
        <v>41.68</v>
      </c>
      <c r="J253" s="81" t="s">
        <v>1914</v>
      </c>
      <c r="K253" s="34" t="s">
        <v>3686</v>
      </c>
      <c r="L253" s="90">
        <f t="shared" si="11"/>
        <v>0</v>
      </c>
    </row>
    <row r="254" spans="1:12" ht="45" x14ac:dyDescent="0.25">
      <c r="A254" s="38" t="s">
        <v>4146</v>
      </c>
      <c r="B254" s="38" t="s">
        <v>4147</v>
      </c>
      <c r="C254" s="39" t="s">
        <v>3811</v>
      </c>
      <c r="D254" s="40">
        <f>35+43</f>
        <v>78</v>
      </c>
      <c r="E254" s="40">
        <v>26.58</v>
      </c>
      <c r="F254" s="40">
        <f>J254-J254*AUDITORIO!$H$11</f>
        <v>9.6300000000000008</v>
      </c>
      <c r="G254" s="40"/>
      <c r="H254" s="40">
        <f t="shared" si="10"/>
        <v>12.19</v>
      </c>
      <c r="I254" s="40">
        <f t="shared" si="12"/>
        <v>950.82</v>
      </c>
      <c r="J254" s="81" t="s">
        <v>1845</v>
      </c>
      <c r="K254" s="34" t="s">
        <v>3685</v>
      </c>
      <c r="L254" s="90">
        <f t="shared" si="11"/>
        <v>0</v>
      </c>
    </row>
    <row r="255" spans="1:12" ht="45" x14ac:dyDescent="0.25">
      <c r="A255" s="38" t="s">
        <v>4148</v>
      </c>
      <c r="B255" s="38" t="s">
        <v>4149</v>
      </c>
      <c r="C255" s="39" t="s">
        <v>3811</v>
      </c>
      <c r="D255" s="40">
        <v>3</v>
      </c>
      <c r="E255" s="40">
        <v>26.58</v>
      </c>
      <c r="F255" s="40">
        <f>J255-J255*AUDITORIO!$H$11</f>
        <v>12.2</v>
      </c>
      <c r="G255" s="40"/>
      <c r="H255" s="40">
        <f t="shared" si="10"/>
        <v>15.44</v>
      </c>
      <c r="I255" s="40">
        <f t="shared" si="12"/>
        <v>46.32</v>
      </c>
      <c r="J255" s="81" t="s">
        <v>1717</v>
      </c>
      <c r="K255" s="34" t="s">
        <v>3688</v>
      </c>
      <c r="L255" s="90">
        <f t="shared" si="11"/>
        <v>0</v>
      </c>
    </row>
    <row r="256" spans="1:12" s="57" customFormat="1" ht="15" customHeight="1" x14ac:dyDescent="0.25">
      <c r="A256" s="38" t="s">
        <v>4617</v>
      </c>
      <c r="B256" s="58" t="s">
        <v>4150</v>
      </c>
      <c r="C256" s="59" t="s">
        <v>3811</v>
      </c>
      <c r="D256" s="56">
        <v>16</v>
      </c>
      <c r="E256" s="56">
        <v>26.58</v>
      </c>
      <c r="F256" s="40">
        <f>J256-J256*AUDITORIO!$H$11</f>
        <v>29.85</v>
      </c>
      <c r="G256" s="56"/>
      <c r="H256" s="40">
        <f t="shared" si="10"/>
        <v>37.78</v>
      </c>
      <c r="I256" s="56">
        <f t="shared" si="12"/>
        <v>604.48</v>
      </c>
      <c r="J256" s="85">
        <v>29.85</v>
      </c>
      <c r="K256" s="57" t="e">
        <v>#N/A</v>
      </c>
      <c r="L256" s="90">
        <f t="shared" si="11"/>
        <v>0</v>
      </c>
    </row>
    <row r="257" spans="1:12" ht="45" x14ac:dyDescent="0.25">
      <c r="A257" s="38" t="s">
        <v>4618</v>
      </c>
      <c r="B257" s="38" t="str">
        <f>K257</f>
        <v>CAIXA SIFONADA, PVC, DN 100 X 100 X 50 MM, FORNECIDA E INSTALADA EM RAMAIS DE ENCAMINHAMENTO DE ÁGUA PLUVIAL. AF_06/2022</v>
      </c>
      <c r="C257" s="39" t="s">
        <v>3811</v>
      </c>
      <c r="D257" s="40">
        <v>16</v>
      </c>
      <c r="E257" s="40">
        <v>26.58</v>
      </c>
      <c r="F257" s="40">
        <f>J257-J257*AUDITORIO!$H$11</f>
        <v>35.29</v>
      </c>
      <c r="G257" s="40"/>
      <c r="H257" s="40">
        <f t="shared" si="10"/>
        <v>44.67</v>
      </c>
      <c r="I257" s="40">
        <f t="shared" si="12"/>
        <v>714.72</v>
      </c>
      <c r="J257" s="81" t="s">
        <v>3722</v>
      </c>
      <c r="K257" s="34" t="s">
        <v>3721</v>
      </c>
      <c r="L257" s="90">
        <f t="shared" si="11"/>
        <v>0</v>
      </c>
    </row>
    <row r="258" spans="1:12" s="57" customFormat="1" ht="45" x14ac:dyDescent="0.25">
      <c r="A258" s="38" t="s">
        <v>4619</v>
      </c>
      <c r="B258" s="58" t="str">
        <f>K258</f>
        <v>RALO SIFONADO, PVC, DN 100 X 40 MM, JUNTA SOLDÁVEL, FORNECIDO E INSTALADO EM RAMAIS DE ENCAMINHAMENTO DE ÁGUA PLUVIAL. AF_06/2022</v>
      </c>
      <c r="C258" s="59" t="s">
        <v>3811</v>
      </c>
      <c r="D258" s="56">
        <v>16</v>
      </c>
      <c r="E258" s="56">
        <v>26.58</v>
      </c>
      <c r="F258" s="40">
        <f>J258-J258*AUDITORIO!$H$11</f>
        <v>14.53</v>
      </c>
      <c r="G258" s="56"/>
      <c r="H258" s="40">
        <f t="shared" si="10"/>
        <v>18.39</v>
      </c>
      <c r="I258" s="56">
        <f t="shared" si="12"/>
        <v>294.24</v>
      </c>
      <c r="J258" s="87" t="s">
        <v>1626</v>
      </c>
      <c r="K258" s="57" t="s">
        <v>3723</v>
      </c>
      <c r="L258" s="90">
        <f t="shared" si="11"/>
        <v>0</v>
      </c>
    </row>
    <row r="259" spans="1:12" s="57" customFormat="1" ht="15" customHeight="1" x14ac:dyDescent="0.25">
      <c r="A259" s="38" t="s">
        <v>4620</v>
      </c>
      <c r="B259" s="58" t="s">
        <v>4151</v>
      </c>
      <c r="C259" s="59" t="s">
        <v>3811</v>
      </c>
      <c r="D259" s="56">
        <v>16</v>
      </c>
      <c r="E259" s="56">
        <v>26.58</v>
      </c>
      <c r="F259" s="40">
        <f>J259-J259*AUDITORIO!$H$11</f>
        <v>6.78</v>
      </c>
      <c r="G259" s="56"/>
      <c r="H259" s="40">
        <f t="shared" si="10"/>
        <v>8.58</v>
      </c>
      <c r="I259" s="56">
        <f t="shared" si="12"/>
        <v>137.28</v>
      </c>
      <c r="J259" s="85">
        <v>6.78</v>
      </c>
      <c r="L259" s="90">
        <f t="shared" si="11"/>
        <v>0</v>
      </c>
    </row>
    <row r="260" spans="1:12" ht="15" customHeight="1" x14ac:dyDescent="0.25">
      <c r="A260" s="43" t="s">
        <v>4152</v>
      </c>
      <c r="B260" s="72" t="s">
        <v>4844</v>
      </c>
      <c r="C260" s="44"/>
      <c r="D260" s="44"/>
      <c r="E260" s="44"/>
      <c r="F260" s="40"/>
      <c r="G260" s="40"/>
      <c r="H260" s="40"/>
      <c r="I260" s="40"/>
      <c r="L260" s="90"/>
    </row>
    <row r="261" spans="1:12" ht="45" x14ac:dyDescent="0.25">
      <c r="A261" s="38" t="s">
        <v>4153</v>
      </c>
      <c r="B261" s="38" t="s">
        <v>4154</v>
      </c>
      <c r="C261" s="39" t="s">
        <v>3787</v>
      </c>
      <c r="D261" s="40">
        <v>204.5</v>
      </c>
      <c r="E261" s="40">
        <v>26.58</v>
      </c>
      <c r="F261" s="40">
        <f>J261-J261*AUDITORIO!$H$11</f>
        <v>12.37</v>
      </c>
      <c r="G261" s="40"/>
      <c r="H261" s="40">
        <f t="shared" si="10"/>
        <v>15.66</v>
      </c>
      <c r="I261" s="40">
        <f t="shared" si="12"/>
        <v>3202.47</v>
      </c>
      <c r="J261" s="81" t="s">
        <v>2877</v>
      </c>
      <c r="K261" s="34" t="s">
        <v>1979</v>
      </c>
      <c r="L261" s="90">
        <f t="shared" si="11"/>
        <v>0</v>
      </c>
    </row>
    <row r="262" spans="1:12" ht="45" x14ac:dyDescent="0.25">
      <c r="A262" s="38" t="s">
        <v>4155</v>
      </c>
      <c r="B262" s="38" t="s">
        <v>4156</v>
      </c>
      <c r="C262" s="39" t="s">
        <v>3787</v>
      </c>
      <c r="D262" s="40">
        <v>0.6</v>
      </c>
      <c r="E262" s="40">
        <v>26.58</v>
      </c>
      <c r="F262" s="40">
        <f>J262-J262*AUDITORIO!$H$11</f>
        <v>16.760000000000002</v>
      </c>
      <c r="G262" s="40"/>
      <c r="H262" s="40">
        <f t="shared" si="10"/>
        <v>21.21</v>
      </c>
      <c r="I262" s="40">
        <f t="shared" si="12"/>
        <v>12.73</v>
      </c>
      <c r="J262" s="81" t="s">
        <v>1614</v>
      </c>
      <c r="K262" s="34" t="s">
        <v>1977</v>
      </c>
      <c r="L262" s="90">
        <f t="shared" si="11"/>
        <v>0</v>
      </c>
    </row>
    <row r="263" spans="1:12" ht="60" x14ac:dyDescent="0.25">
      <c r="A263" s="38" t="s">
        <v>4157</v>
      </c>
      <c r="B263" s="38" t="str">
        <f>K263</f>
        <v>CURVA CURTA 90 GRAUS, PVC, SERIE NORMAL, ESGOTO PREDIAL, DN 50 MM, JUNTA ELÁSTICA, FORNECIDO E INSTALADO EM PRUMADA DE ESGOTO SANITÁRIO OU VENTILAÇÃO. AF_12/2014</v>
      </c>
      <c r="C263" s="39" t="s">
        <v>3811</v>
      </c>
      <c r="D263" s="40">
        <v>40</v>
      </c>
      <c r="E263" s="40">
        <v>26.58</v>
      </c>
      <c r="F263" s="40">
        <f>J263-J263*AUDITORIO!$H$11</f>
        <v>14.52</v>
      </c>
      <c r="G263" s="40"/>
      <c r="H263" s="40">
        <f t="shared" si="10"/>
        <v>18.38</v>
      </c>
      <c r="I263" s="40">
        <f t="shared" si="12"/>
        <v>735.2</v>
      </c>
      <c r="J263" s="81" t="s">
        <v>3189</v>
      </c>
      <c r="K263" s="34" t="s">
        <v>2008</v>
      </c>
      <c r="L263" s="90">
        <f t="shared" si="11"/>
        <v>0</v>
      </c>
    </row>
    <row r="264" spans="1:12" ht="72" customHeight="1" x14ac:dyDescent="0.25">
      <c r="A264" s="38" t="s">
        <v>4158</v>
      </c>
      <c r="B264" s="38" t="s">
        <v>4080</v>
      </c>
      <c r="C264" s="39" t="s">
        <v>3811</v>
      </c>
      <c r="D264" s="40">
        <v>7</v>
      </c>
      <c r="E264" s="40">
        <v>26.58</v>
      </c>
      <c r="F264" s="40">
        <f>J264-J264*AUDITORIO!$H$11</f>
        <v>7.43</v>
      </c>
      <c r="G264" s="40"/>
      <c r="H264" s="40">
        <f t="shared" si="10"/>
        <v>9.4</v>
      </c>
      <c r="I264" s="40">
        <f t="shared" si="12"/>
        <v>65.8</v>
      </c>
      <c r="J264" s="81" t="s">
        <v>1765</v>
      </c>
      <c r="K264" s="34" t="s">
        <v>2007</v>
      </c>
      <c r="L264" s="90">
        <f t="shared" si="11"/>
        <v>0</v>
      </c>
    </row>
    <row r="265" spans="1:12" ht="52.15" customHeight="1" x14ac:dyDescent="0.25">
      <c r="A265" s="38" t="s">
        <v>4159</v>
      </c>
      <c r="B265" s="38" t="s">
        <v>4082</v>
      </c>
      <c r="C265" s="39" t="s">
        <v>3811</v>
      </c>
      <c r="D265" s="40">
        <v>19</v>
      </c>
      <c r="E265" s="40">
        <v>26.58</v>
      </c>
      <c r="F265" s="40">
        <f>J265-J265*AUDITORIO!$H$11</f>
        <v>6.77</v>
      </c>
      <c r="G265" s="40"/>
      <c r="H265" s="40">
        <f t="shared" si="10"/>
        <v>8.57</v>
      </c>
      <c r="I265" s="40">
        <f t="shared" si="12"/>
        <v>162.83000000000001</v>
      </c>
      <c r="J265" s="81" t="s">
        <v>2864</v>
      </c>
      <c r="K265" s="34" t="s">
        <v>2006</v>
      </c>
      <c r="L265" s="90">
        <f t="shared" si="11"/>
        <v>0</v>
      </c>
    </row>
    <row r="266" spans="1:12" ht="60" x14ac:dyDescent="0.25">
      <c r="A266" s="38" t="s">
        <v>4160</v>
      </c>
      <c r="B266" s="38" t="s">
        <v>4092</v>
      </c>
      <c r="C266" s="39" t="s">
        <v>3811</v>
      </c>
      <c r="D266" s="40">
        <v>19</v>
      </c>
      <c r="E266" s="40">
        <v>26.58</v>
      </c>
      <c r="F266" s="40">
        <f>J266-J266*AUDITORIO!$H$11</f>
        <v>15.07</v>
      </c>
      <c r="G266" s="40"/>
      <c r="H266" s="40">
        <f t="shared" si="10"/>
        <v>19.079999999999998</v>
      </c>
      <c r="I266" s="40">
        <f t="shared" si="12"/>
        <v>362.52</v>
      </c>
      <c r="J266" s="81" t="s">
        <v>2891</v>
      </c>
      <c r="K266" s="34" t="s">
        <v>2012</v>
      </c>
      <c r="L266" s="90">
        <f t="shared" si="11"/>
        <v>0</v>
      </c>
    </row>
    <row r="267" spans="1:12" ht="60" x14ac:dyDescent="0.25">
      <c r="A267" s="38" t="s">
        <v>4161</v>
      </c>
      <c r="B267" s="38" t="str">
        <f>K267</f>
        <v>JOELHO 45 GRAUS, PVC, SERIE NORMAL, ESGOTO PREDIAL, DN 50 MM, JUNTA ELÁSTICA, FORNECIDO E INSTALADO EM PRUMADA DE ESGOTO SANITÁRIO OU VENTILAÇÃO. AF_12/2014</v>
      </c>
      <c r="C267" s="39" t="s">
        <v>3811</v>
      </c>
      <c r="D267" s="40">
        <v>4</v>
      </c>
      <c r="E267" s="40">
        <v>26.58</v>
      </c>
      <c r="F267" s="40">
        <f>J267-J267*AUDITORIO!$H$11</f>
        <v>7.43</v>
      </c>
      <c r="G267" s="40"/>
      <c r="H267" s="40">
        <f t="shared" si="10"/>
        <v>9.4</v>
      </c>
      <c r="I267" s="40">
        <f t="shared" si="12"/>
        <v>37.6</v>
      </c>
      <c r="J267" s="81" t="s">
        <v>1765</v>
      </c>
      <c r="K267" s="34" t="s">
        <v>2007</v>
      </c>
      <c r="L267" s="90">
        <f t="shared" si="11"/>
        <v>0</v>
      </c>
    </row>
    <row r="268" spans="1:12" ht="60" x14ac:dyDescent="0.25">
      <c r="A268" s="38" t="s">
        <v>4461</v>
      </c>
      <c r="B268" s="38" t="str">
        <f>K268</f>
        <v>CURVA LONGA 90 GRAUS, PVC, SERIE NORMAL, ESGOTO PREDIAL, DN 50 MM, JUNTA ELÁSTICA, FORNECIDO E INSTALADO EM PRUMADA DE ESGOTO SANITÁRIO OU VENTILAÇÃO. AF_12/2014</v>
      </c>
      <c r="C268" s="39" t="s">
        <v>3811</v>
      </c>
      <c r="D268" s="40">
        <v>4</v>
      </c>
      <c r="E268" s="40">
        <v>26.58</v>
      </c>
      <c r="F268" s="40">
        <f>J268-J268*AUDITORIO!$H$11</f>
        <v>15.61</v>
      </c>
      <c r="G268" s="40"/>
      <c r="H268" s="40">
        <f t="shared" si="10"/>
        <v>19.760000000000002</v>
      </c>
      <c r="I268" s="40">
        <f t="shared" si="12"/>
        <v>79.040000000000006</v>
      </c>
      <c r="J268" s="81" t="s">
        <v>3498</v>
      </c>
      <c r="K268" s="34" t="s">
        <v>2009</v>
      </c>
      <c r="L268" s="90">
        <f t="shared" si="11"/>
        <v>0</v>
      </c>
    </row>
    <row r="269" spans="1:12" ht="45" x14ac:dyDescent="0.25">
      <c r="A269" s="38" t="s">
        <v>4462</v>
      </c>
      <c r="B269" s="38" t="str">
        <f>K269</f>
        <v>JOELHO 90 GRAUS, CPVC, SOLDÁVEL, DN 42MM, INSTALADO EM PRUMADA DE ÁGUA   FORNECIMENTO E INSTALAÇÃO. AF_06/2022</v>
      </c>
      <c r="C269" s="39" t="s">
        <v>3811</v>
      </c>
      <c r="D269" s="40">
        <v>1</v>
      </c>
      <c r="E269" s="40">
        <v>26.58</v>
      </c>
      <c r="F269" s="40">
        <f>J269-J269*AUDITORIO!$H$11</f>
        <v>32.229999999999997</v>
      </c>
      <c r="G269" s="40"/>
      <c r="H269" s="40">
        <f t="shared" ref="H269:H332" si="13">ROUND(F269*(1+$J$9),2)</f>
        <v>40.799999999999997</v>
      </c>
      <c r="I269" s="40">
        <f t="shared" si="12"/>
        <v>40.799999999999997</v>
      </c>
      <c r="J269" s="81" t="s">
        <v>2104</v>
      </c>
      <c r="K269" s="34" t="s">
        <v>3707</v>
      </c>
      <c r="L269" s="90">
        <f t="shared" ref="L269:L332" si="14">F269-J269</f>
        <v>0</v>
      </c>
    </row>
    <row r="270" spans="1:12" ht="60" x14ac:dyDescent="0.25">
      <c r="A270" s="38" t="s">
        <v>4463</v>
      </c>
      <c r="B270" s="38" t="str">
        <f>K270</f>
        <v>JUNÇÃO SIMPLES, PVC, SERIE NORMAL, ESGOTO PREDIAL, DN 50 X 50 MM, JUNTA ELÁSTICA, FORNECIDO E INSTALADO EM RAMAL DE DESCARGA OU RAMAL DE ESGOTO SANITÁRIO. AF_12/2014</v>
      </c>
      <c r="C270" s="39" t="s">
        <v>3811</v>
      </c>
      <c r="D270" s="40">
        <v>2</v>
      </c>
      <c r="E270" s="40">
        <v>26.58</v>
      </c>
      <c r="F270" s="40">
        <f>J270-J270*AUDITORIO!$H$11</f>
        <v>20.84</v>
      </c>
      <c r="G270" s="40"/>
      <c r="H270" s="40">
        <f t="shared" si="13"/>
        <v>26.38</v>
      </c>
      <c r="I270" s="40">
        <f t="shared" si="12"/>
        <v>52.76</v>
      </c>
      <c r="J270" s="81" t="s">
        <v>2921</v>
      </c>
      <c r="K270" s="34" t="s">
        <v>2004</v>
      </c>
      <c r="L270" s="90">
        <f t="shared" si="14"/>
        <v>0</v>
      </c>
    </row>
    <row r="271" spans="1:12" ht="32.25" customHeight="1" x14ac:dyDescent="0.25">
      <c r="A271" s="38" t="s">
        <v>4464</v>
      </c>
      <c r="B271" s="38" t="s">
        <v>4067</v>
      </c>
      <c r="C271" s="39" t="s">
        <v>3811</v>
      </c>
      <c r="D271" s="40">
        <v>1</v>
      </c>
      <c r="E271" s="40">
        <v>26.58</v>
      </c>
      <c r="F271" s="40">
        <f>J271-J271*AUDITORIO!$H$11</f>
        <v>15.01</v>
      </c>
      <c r="G271" s="40"/>
      <c r="H271" s="40">
        <f t="shared" si="13"/>
        <v>19</v>
      </c>
      <c r="I271" s="40">
        <f t="shared" si="12"/>
        <v>19</v>
      </c>
      <c r="J271" s="81" t="s">
        <v>1843</v>
      </c>
      <c r="K271" s="34" t="s">
        <v>2020</v>
      </c>
      <c r="L271" s="90">
        <f t="shared" si="14"/>
        <v>0</v>
      </c>
    </row>
    <row r="272" spans="1:12" ht="45" x14ac:dyDescent="0.25">
      <c r="A272" s="38" t="s">
        <v>4465</v>
      </c>
      <c r="B272" s="38" t="s">
        <v>4073</v>
      </c>
      <c r="C272" s="39" t="s">
        <v>3811</v>
      </c>
      <c r="D272" s="40">
        <v>1</v>
      </c>
      <c r="E272" s="40">
        <v>26.58</v>
      </c>
      <c r="F272" s="40">
        <f>J272-J272*AUDITORIO!$H$11</f>
        <v>6.27</v>
      </c>
      <c r="G272" s="40"/>
      <c r="H272" s="40">
        <f t="shared" si="13"/>
        <v>7.94</v>
      </c>
      <c r="I272" s="40">
        <f t="shared" si="12"/>
        <v>7.94</v>
      </c>
      <c r="J272" s="81" t="s">
        <v>3726</v>
      </c>
      <c r="K272" s="34" t="s">
        <v>2031</v>
      </c>
      <c r="L272" s="90">
        <f t="shared" si="14"/>
        <v>0</v>
      </c>
    </row>
    <row r="273" spans="1:12" ht="24" customHeight="1" x14ac:dyDescent="0.25">
      <c r="A273" s="38"/>
      <c r="B273" s="38"/>
      <c r="C273" s="39"/>
      <c r="D273" s="40"/>
      <c r="E273" s="40"/>
      <c r="F273" s="40"/>
      <c r="G273" s="40"/>
      <c r="H273" s="40"/>
      <c r="I273" s="40"/>
      <c r="L273" s="90"/>
    </row>
    <row r="274" spans="1:12" s="53" customFormat="1" ht="15" customHeight="1" x14ac:dyDescent="0.25">
      <c r="A274" s="50" t="s">
        <v>4162</v>
      </c>
      <c r="B274" s="76" t="s">
        <v>4845</v>
      </c>
      <c r="C274" s="51"/>
      <c r="D274" s="51"/>
      <c r="E274" s="51"/>
      <c r="F274" s="52"/>
      <c r="G274" s="52"/>
      <c r="H274" s="52"/>
      <c r="I274" s="54">
        <f>SUM(I276:I445)</f>
        <v>846848.13999999978</v>
      </c>
      <c r="J274" s="86"/>
      <c r="L274" s="90"/>
    </row>
    <row r="275" spans="1:12" ht="15" customHeight="1" x14ac:dyDescent="0.25">
      <c r="A275" s="43" t="s">
        <v>4163</v>
      </c>
      <c r="B275" s="75" t="s">
        <v>4846</v>
      </c>
      <c r="C275" s="44"/>
      <c r="D275" s="44"/>
      <c r="E275" s="44"/>
      <c r="F275" s="40"/>
      <c r="G275" s="40"/>
      <c r="H275" s="40"/>
      <c r="I275" s="40"/>
      <c r="L275" s="90"/>
    </row>
    <row r="276" spans="1:12" ht="48" customHeight="1" x14ac:dyDescent="0.25">
      <c r="A276" s="38" t="s">
        <v>4164</v>
      </c>
      <c r="B276" s="38" t="s">
        <v>4165</v>
      </c>
      <c r="C276" s="39" t="s">
        <v>3787</v>
      </c>
      <c r="D276" s="40">
        <v>4823.1099999999997</v>
      </c>
      <c r="E276" s="40">
        <v>26.58</v>
      </c>
      <c r="F276" s="40">
        <f>J276-J276*AUDITORIO!$H$11</f>
        <v>3.75</v>
      </c>
      <c r="G276" s="40"/>
      <c r="H276" s="40">
        <f t="shared" si="13"/>
        <v>4.75</v>
      </c>
      <c r="I276" s="40">
        <f t="shared" ref="I276:I335" si="15">ROUND(H276*D276,2)</f>
        <v>22909.77</v>
      </c>
      <c r="J276" s="81" t="s">
        <v>2876</v>
      </c>
      <c r="K276" s="34" t="s">
        <v>1925</v>
      </c>
      <c r="L276" s="90">
        <f t="shared" si="14"/>
        <v>0</v>
      </c>
    </row>
    <row r="277" spans="1:12" ht="45.75" customHeight="1" x14ac:dyDescent="0.25">
      <c r="A277" s="38" t="s">
        <v>4506</v>
      </c>
      <c r="B277" s="38" t="s">
        <v>4166</v>
      </c>
      <c r="C277" s="39" t="s">
        <v>3787</v>
      </c>
      <c r="D277" s="40">
        <v>6124.4</v>
      </c>
      <c r="E277" s="40">
        <v>26.58</v>
      </c>
      <c r="F277" s="40">
        <f>J277-J277*AUDITORIO!$H$11</f>
        <v>6.19</v>
      </c>
      <c r="G277" s="40"/>
      <c r="H277" s="40">
        <f t="shared" si="13"/>
        <v>7.84</v>
      </c>
      <c r="I277" s="40">
        <f t="shared" si="15"/>
        <v>48015.3</v>
      </c>
      <c r="J277" s="81" t="s">
        <v>3421</v>
      </c>
      <c r="K277" s="34" t="s">
        <v>1926</v>
      </c>
      <c r="L277" s="90">
        <f t="shared" si="14"/>
        <v>0</v>
      </c>
    </row>
    <row r="278" spans="1:12" ht="48.75" customHeight="1" x14ac:dyDescent="0.25">
      <c r="A278" s="38" t="s">
        <v>4507</v>
      </c>
      <c r="B278" s="38" t="s">
        <v>4167</v>
      </c>
      <c r="C278" s="39" t="s">
        <v>3787</v>
      </c>
      <c r="D278" s="40">
        <v>22.02</v>
      </c>
      <c r="E278" s="40">
        <v>26.58</v>
      </c>
      <c r="F278" s="40">
        <f>J278-J278*AUDITORIO!$H$11</f>
        <v>8.51</v>
      </c>
      <c r="G278" s="40"/>
      <c r="H278" s="40">
        <f t="shared" si="13"/>
        <v>10.77</v>
      </c>
      <c r="I278" s="40">
        <f t="shared" si="15"/>
        <v>237.16</v>
      </c>
      <c r="J278" s="81" t="s">
        <v>1649</v>
      </c>
      <c r="K278" s="34" t="s">
        <v>1927</v>
      </c>
      <c r="L278" s="90">
        <f t="shared" si="14"/>
        <v>0</v>
      </c>
    </row>
    <row r="279" spans="1:12" ht="47.25" customHeight="1" x14ac:dyDescent="0.25">
      <c r="A279" s="38" t="s">
        <v>4508</v>
      </c>
      <c r="B279" s="38" t="s">
        <v>4168</v>
      </c>
      <c r="C279" s="39" t="s">
        <v>3787</v>
      </c>
      <c r="D279" s="40">
        <v>152.66</v>
      </c>
      <c r="E279" s="40">
        <v>26.58</v>
      </c>
      <c r="F279" s="40">
        <f>J279-J279*AUDITORIO!$H$11</f>
        <v>9.58</v>
      </c>
      <c r="G279" s="40"/>
      <c r="H279" s="40">
        <f t="shared" si="13"/>
        <v>12.13</v>
      </c>
      <c r="I279" s="40">
        <f t="shared" si="15"/>
        <v>1851.77</v>
      </c>
      <c r="J279" s="81" t="s">
        <v>2054</v>
      </c>
      <c r="K279" s="34" t="s">
        <v>1928</v>
      </c>
      <c r="L279" s="90">
        <f t="shared" si="14"/>
        <v>0</v>
      </c>
    </row>
    <row r="280" spans="1:12" ht="45" x14ac:dyDescent="0.25">
      <c r="A280" s="38" t="s">
        <v>4509</v>
      </c>
      <c r="B280" s="38" t="s">
        <v>4169</v>
      </c>
      <c r="C280" s="39" t="s">
        <v>3787</v>
      </c>
      <c r="D280" s="40">
        <v>261.57</v>
      </c>
      <c r="E280" s="40">
        <v>26.58</v>
      </c>
      <c r="F280" s="40">
        <f>J280-J280*AUDITORIO!$H$11</f>
        <v>15.1</v>
      </c>
      <c r="G280" s="40"/>
      <c r="H280" s="40">
        <f t="shared" si="13"/>
        <v>19.11</v>
      </c>
      <c r="I280" s="40">
        <f t="shared" si="15"/>
        <v>4998.6000000000004</v>
      </c>
      <c r="J280" s="81" t="s">
        <v>1936</v>
      </c>
      <c r="K280" s="34" t="s">
        <v>1929</v>
      </c>
      <c r="L280" s="90">
        <f t="shared" si="14"/>
        <v>0</v>
      </c>
    </row>
    <row r="281" spans="1:12" ht="45" x14ac:dyDescent="0.25">
      <c r="A281" s="38" t="s">
        <v>4510</v>
      </c>
      <c r="B281" s="38" t="s">
        <v>4170</v>
      </c>
      <c r="C281" s="39" t="s">
        <v>3787</v>
      </c>
      <c r="D281" s="40">
        <v>321.01</v>
      </c>
      <c r="E281" s="40">
        <v>26.58</v>
      </c>
      <c r="F281" s="40">
        <f>J281-J281*AUDITORIO!$H$11</f>
        <v>23.03</v>
      </c>
      <c r="G281" s="40"/>
      <c r="H281" s="40">
        <f t="shared" si="13"/>
        <v>29.15</v>
      </c>
      <c r="I281" s="40">
        <f t="shared" si="15"/>
        <v>9357.44</v>
      </c>
      <c r="J281" s="81" t="s">
        <v>3541</v>
      </c>
      <c r="K281" s="34" t="s">
        <v>1930</v>
      </c>
      <c r="L281" s="90">
        <f t="shared" si="14"/>
        <v>0</v>
      </c>
    </row>
    <row r="282" spans="1:12" ht="60" x14ac:dyDescent="0.25">
      <c r="A282" s="38" t="s">
        <v>4511</v>
      </c>
      <c r="B282" s="38" t="s">
        <v>4171</v>
      </c>
      <c r="C282" s="39" t="s">
        <v>3787</v>
      </c>
      <c r="D282" s="40">
        <v>40.11</v>
      </c>
      <c r="E282" s="40">
        <v>26.58</v>
      </c>
      <c r="F282" s="40">
        <f>J282-J282*AUDITORIO!$H$11</f>
        <v>26.61</v>
      </c>
      <c r="G282" s="40"/>
      <c r="H282" s="40">
        <f t="shared" si="13"/>
        <v>33.68</v>
      </c>
      <c r="I282" s="40">
        <f t="shared" si="15"/>
        <v>1350.9</v>
      </c>
      <c r="J282" s="81" t="s">
        <v>3336</v>
      </c>
      <c r="K282" s="34" t="s">
        <v>3151</v>
      </c>
      <c r="L282" s="90">
        <f t="shared" si="14"/>
        <v>0</v>
      </c>
    </row>
    <row r="283" spans="1:12" ht="60" x14ac:dyDescent="0.25">
      <c r="A283" s="38" t="s">
        <v>4512</v>
      </c>
      <c r="B283" s="38" t="s">
        <v>4172</v>
      </c>
      <c r="C283" s="39" t="s">
        <v>3787</v>
      </c>
      <c r="D283" s="40">
        <v>300.77999999999997</v>
      </c>
      <c r="E283" s="40">
        <v>26.58</v>
      </c>
      <c r="F283" s="40">
        <f>J283-J283*AUDITORIO!$H$11</f>
        <v>36.159999999999997</v>
      </c>
      <c r="G283" s="40"/>
      <c r="H283" s="40">
        <f t="shared" si="13"/>
        <v>45.77</v>
      </c>
      <c r="I283" s="40">
        <f t="shared" si="15"/>
        <v>13766.7</v>
      </c>
      <c r="J283" s="81" t="s">
        <v>3547</v>
      </c>
      <c r="K283" s="34" t="s">
        <v>3152</v>
      </c>
      <c r="L283" s="90">
        <f t="shared" si="14"/>
        <v>0</v>
      </c>
    </row>
    <row r="284" spans="1:12" ht="60" x14ac:dyDescent="0.25">
      <c r="A284" s="38" t="s">
        <v>4513</v>
      </c>
      <c r="B284" s="38" t="s">
        <v>4173</v>
      </c>
      <c r="C284" s="39" t="s">
        <v>3787</v>
      </c>
      <c r="D284" s="40">
        <v>483.21</v>
      </c>
      <c r="E284" s="40">
        <v>26.58</v>
      </c>
      <c r="F284" s="40">
        <f>J284-J284*AUDITORIO!$H$11</f>
        <v>50.92</v>
      </c>
      <c r="G284" s="40"/>
      <c r="H284" s="40">
        <f t="shared" si="13"/>
        <v>64.45</v>
      </c>
      <c r="I284" s="40">
        <f t="shared" si="15"/>
        <v>31142.880000000001</v>
      </c>
      <c r="J284" s="81" t="s">
        <v>3600</v>
      </c>
      <c r="K284" s="34" t="s">
        <v>3153</v>
      </c>
      <c r="L284" s="90">
        <f t="shared" si="14"/>
        <v>0</v>
      </c>
    </row>
    <row r="285" spans="1:12" ht="60" x14ac:dyDescent="0.25">
      <c r="A285" s="38" t="s">
        <v>4514</v>
      </c>
      <c r="B285" s="38" t="s">
        <v>4174</v>
      </c>
      <c r="C285" s="39" t="s">
        <v>3787</v>
      </c>
      <c r="D285" s="40">
        <v>360.05</v>
      </c>
      <c r="E285" s="40">
        <v>26.58</v>
      </c>
      <c r="F285" s="40">
        <f>J285-J285*AUDITORIO!$H$11</f>
        <v>70</v>
      </c>
      <c r="G285" s="40"/>
      <c r="H285" s="40">
        <f t="shared" si="13"/>
        <v>88.61</v>
      </c>
      <c r="I285" s="40">
        <f t="shared" si="15"/>
        <v>31904.03</v>
      </c>
      <c r="J285" s="81" t="s">
        <v>1805</v>
      </c>
      <c r="K285" s="34" t="s">
        <v>3154</v>
      </c>
      <c r="L285" s="90">
        <f t="shared" si="14"/>
        <v>0</v>
      </c>
    </row>
    <row r="286" spans="1:12" ht="45" x14ac:dyDescent="0.25">
      <c r="A286" s="38" t="s">
        <v>4515</v>
      </c>
      <c r="B286" s="38" t="s">
        <v>4175</v>
      </c>
      <c r="C286" s="39" t="s">
        <v>3811</v>
      </c>
      <c r="D286" s="40">
        <v>2</v>
      </c>
      <c r="E286" s="40">
        <v>26.58</v>
      </c>
      <c r="F286" s="40">
        <f>J286-J286*AUDITORIO!$H$11</f>
        <v>15.45</v>
      </c>
      <c r="G286" s="40"/>
      <c r="H286" s="40">
        <f t="shared" si="13"/>
        <v>19.559999999999999</v>
      </c>
      <c r="I286" s="40">
        <f t="shared" si="15"/>
        <v>39.119999999999997</v>
      </c>
      <c r="J286" s="81" t="s">
        <v>1723</v>
      </c>
      <c r="K286" s="34" t="s">
        <v>1942</v>
      </c>
      <c r="L286" s="90">
        <f t="shared" si="14"/>
        <v>0</v>
      </c>
    </row>
    <row r="287" spans="1:12" ht="30" x14ac:dyDescent="0.25">
      <c r="A287" s="38" t="s">
        <v>4516</v>
      </c>
      <c r="B287" s="38" t="s">
        <v>4176</v>
      </c>
      <c r="C287" s="39" t="s">
        <v>3811</v>
      </c>
      <c r="D287" s="40">
        <v>1</v>
      </c>
      <c r="E287" s="40">
        <v>26.58</v>
      </c>
      <c r="F287" s="40">
        <f>J287-J287*AUDITORIO!$H$11</f>
        <v>66.790000000000006</v>
      </c>
      <c r="G287" s="40"/>
      <c r="H287" s="40">
        <f t="shared" si="13"/>
        <v>84.54</v>
      </c>
      <c r="I287" s="40">
        <f t="shared" si="15"/>
        <v>84.54</v>
      </c>
      <c r="J287" s="81" t="s">
        <v>3196</v>
      </c>
      <c r="K287" s="34" t="s">
        <v>1944</v>
      </c>
      <c r="L287" s="90">
        <f t="shared" si="14"/>
        <v>0</v>
      </c>
    </row>
    <row r="288" spans="1:12" ht="45" x14ac:dyDescent="0.25">
      <c r="A288" s="38" t="s">
        <v>4517</v>
      </c>
      <c r="B288" s="38" t="s">
        <v>4177</v>
      </c>
      <c r="C288" s="39" t="s">
        <v>3811</v>
      </c>
      <c r="D288" s="40">
        <v>57</v>
      </c>
      <c r="E288" s="40">
        <v>26.58</v>
      </c>
      <c r="F288" s="40">
        <f>J288-J288*AUDITORIO!$H$11</f>
        <v>13.19</v>
      </c>
      <c r="G288" s="40"/>
      <c r="H288" s="40">
        <f t="shared" si="13"/>
        <v>16.7</v>
      </c>
      <c r="I288" s="40">
        <f t="shared" si="15"/>
        <v>951.9</v>
      </c>
      <c r="J288" s="81" t="s">
        <v>1682</v>
      </c>
      <c r="K288" s="34" t="s">
        <v>1940</v>
      </c>
      <c r="L288" s="90">
        <f t="shared" si="14"/>
        <v>0</v>
      </c>
    </row>
    <row r="289" spans="1:12" ht="45" x14ac:dyDescent="0.25">
      <c r="A289" s="38" t="s">
        <v>4518</v>
      </c>
      <c r="B289" s="38" t="s">
        <v>4178</v>
      </c>
      <c r="C289" s="39" t="s">
        <v>3811</v>
      </c>
      <c r="D289" s="40">
        <v>34</v>
      </c>
      <c r="E289" s="40">
        <v>26.58</v>
      </c>
      <c r="F289" s="40">
        <f>J289-J289*AUDITORIO!$H$11</f>
        <v>14.23</v>
      </c>
      <c r="G289" s="40"/>
      <c r="H289" s="40">
        <f t="shared" si="13"/>
        <v>18.010000000000002</v>
      </c>
      <c r="I289" s="40">
        <f t="shared" si="15"/>
        <v>612.34</v>
      </c>
      <c r="J289" s="81" t="s">
        <v>3141</v>
      </c>
      <c r="K289" s="34" t="s">
        <v>1941</v>
      </c>
      <c r="L289" s="90">
        <f t="shared" si="14"/>
        <v>0</v>
      </c>
    </row>
    <row r="290" spans="1:12" ht="30" x14ac:dyDescent="0.25">
      <c r="A290" s="38" t="s">
        <v>4519</v>
      </c>
      <c r="B290" s="38" t="s">
        <v>4179</v>
      </c>
      <c r="C290" s="39" t="s">
        <v>3811</v>
      </c>
      <c r="D290" s="40">
        <v>4</v>
      </c>
      <c r="E290" s="40">
        <v>26.58</v>
      </c>
      <c r="F290" s="40">
        <f>J290-J290*AUDITORIO!$H$11</f>
        <v>100.12</v>
      </c>
      <c r="G290" s="40"/>
      <c r="H290" s="40">
        <f t="shared" si="13"/>
        <v>126.73</v>
      </c>
      <c r="I290" s="40">
        <f t="shared" si="15"/>
        <v>506.92</v>
      </c>
      <c r="J290" s="81" t="s">
        <v>3613</v>
      </c>
      <c r="K290" s="34" t="s">
        <v>1946</v>
      </c>
      <c r="L290" s="90">
        <f t="shared" si="14"/>
        <v>0</v>
      </c>
    </row>
    <row r="291" spans="1:12" ht="45" x14ac:dyDescent="0.25">
      <c r="A291" s="38" t="s">
        <v>4520</v>
      </c>
      <c r="B291" s="38" t="s">
        <v>4180</v>
      </c>
      <c r="C291" s="39" t="s">
        <v>3811</v>
      </c>
      <c r="D291" s="40">
        <v>9</v>
      </c>
      <c r="E291" s="40">
        <v>26.58</v>
      </c>
      <c r="F291" s="40">
        <f>J291-J291*AUDITORIO!$H$11</f>
        <v>24.55</v>
      </c>
      <c r="G291" s="40"/>
      <c r="H291" s="40">
        <f t="shared" si="13"/>
        <v>31.08</v>
      </c>
      <c r="I291" s="40">
        <f t="shared" si="15"/>
        <v>279.72000000000003</v>
      </c>
      <c r="J291" s="81" t="s">
        <v>3146</v>
      </c>
      <c r="K291" s="34" t="s">
        <v>1943</v>
      </c>
      <c r="L291" s="90">
        <f t="shared" si="14"/>
        <v>0</v>
      </c>
    </row>
    <row r="292" spans="1:12" ht="30" x14ac:dyDescent="0.25">
      <c r="A292" s="38" t="s">
        <v>4521</v>
      </c>
      <c r="B292" s="38" t="s">
        <v>4181</v>
      </c>
      <c r="C292" s="39" t="s">
        <v>3811</v>
      </c>
      <c r="D292" s="40">
        <v>2</v>
      </c>
      <c r="E292" s="40">
        <v>26.58</v>
      </c>
      <c r="F292" s="40">
        <f>J292-J292*AUDITORIO!$H$11</f>
        <v>93.01</v>
      </c>
      <c r="G292" s="40"/>
      <c r="H292" s="40">
        <f t="shared" si="13"/>
        <v>117.73</v>
      </c>
      <c r="I292" s="40">
        <f t="shared" si="15"/>
        <v>235.46</v>
      </c>
      <c r="J292" s="81" t="s">
        <v>3172</v>
      </c>
      <c r="K292" s="34" t="s">
        <v>1945</v>
      </c>
      <c r="L292" s="90">
        <f t="shared" si="14"/>
        <v>0</v>
      </c>
    </row>
    <row r="293" spans="1:12" ht="30" x14ac:dyDescent="0.25">
      <c r="A293" s="38" t="s">
        <v>4522</v>
      </c>
      <c r="B293" s="38" t="s">
        <v>4182</v>
      </c>
      <c r="C293" s="39" t="s">
        <v>3811</v>
      </c>
      <c r="D293" s="40">
        <v>2</v>
      </c>
      <c r="E293" s="40">
        <v>26.58</v>
      </c>
      <c r="F293" s="40">
        <f>J293-J293*AUDITORIO!$H$11</f>
        <v>704.36</v>
      </c>
      <c r="G293" s="40"/>
      <c r="H293" s="40">
        <f t="shared" si="13"/>
        <v>891.58</v>
      </c>
      <c r="I293" s="40">
        <f t="shared" si="15"/>
        <v>1783.16</v>
      </c>
      <c r="J293" s="81" t="s">
        <v>3622</v>
      </c>
      <c r="K293" s="34" t="s">
        <v>1952</v>
      </c>
      <c r="L293" s="90">
        <f t="shared" si="14"/>
        <v>0</v>
      </c>
    </row>
    <row r="294" spans="1:12" ht="45" x14ac:dyDescent="0.25">
      <c r="A294" s="38" t="s">
        <v>4523</v>
      </c>
      <c r="B294" s="49" t="s">
        <v>2380</v>
      </c>
      <c r="C294" s="39" t="s">
        <v>3811</v>
      </c>
      <c r="D294" s="40">
        <v>2</v>
      </c>
      <c r="E294" s="40">
        <v>26.58</v>
      </c>
      <c r="F294" s="40">
        <f>J294-J294*AUDITORIO!$H$11</f>
        <v>170.82</v>
      </c>
      <c r="G294" s="40"/>
      <c r="H294" s="40">
        <f t="shared" si="13"/>
        <v>216.22</v>
      </c>
      <c r="I294" s="40">
        <f t="shared" si="15"/>
        <v>432.44</v>
      </c>
      <c r="J294" s="81">
        <v>170.82</v>
      </c>
      <c r="K294" s="34" t="e">
        <v>#N/A</v>
      </c>
      <c r="L294" s="90">
        <f t="shared" si="14"/>
        <v>0</v>
      </c>
    </row>
    <row r="295" spans="1:12" ht="30" x14ac:dyDescent="0.25">
      <c r="A295" s="38" t="s">
        <v>4524</v>
      </c>
      <c r="B295" s="49" t="s">
        <v>2378</v>
      </c>
      <c r="C295" s="39" t="s">
        <v>3811</v>
      </c>
      <c r="D295" s="40">
        <f>4+8+12</f>
        <v>24</v>
      </c>
      <c r="E295" s="40">
        <v>26.58</v>
      </c>
      <c r="F295" s="40">
        <f>J295-J295*AUDITORIO!$H$11</f>
        <v>109</v>
      </c>
      <c r="G295" s="40"/>
      <c r="H295" s="40">
        <f t="shared" si="13"/>
        <v>137.97</v>
      </c>
      <c r="I295" s="40">
        <f t="shared" si="15"/>
        <v>3311.28</v>
      </c>
      <c r="J295" s="81">
        <v>109</v>
      </c>
      <c r="K295" s="34" t="e">
        <v>#N/A</v>
      </c>
      <c r="L295" s="90">
        <f t="shared" si="14"/>
        <v>0</v>
      </c>
    </row>
    <row r="296" spans="1:12" ht="33" customHeight="1" x14ac:dyDescent="0.25">
      <c r="A296" s="38" t="s">
        <v>4525</v>
      </c>
      <c r="B296" s="38" t="s">
        <v>4183</v>
      </c>
      <c r="C296" s="39" t="s">
        <v>3811</v>
      </c>
      <c r="D296" s="40">
        <v>5</v>
      </c>
      <c r="E296" s="40">
        <v>26.58</v>
      </c>
      <c r="F296" s="40">
        <f>J296-J296*AUDITORIO!$H$11</f>
        <v>44.79</v>
      </c>
      <c r="G296" s="40"/>
      <c r="H296" s="40">
        <f t="shared" si="13"/>
        <v>56.7</v>
      </c>
      <c r="I296" s="40">
        <f t="shared" si="15"/>
        <v>283.5</v>
      </c>
      <c r="J296" s="81" t="s">
        <v>2900</v>
      </c>
      <c r="K296" s="34" t="s">
        <v>1961</v>
      </c>
      <c r="L296" s="90">
        <f t="shared" si="14"/>
        <v>0</v>
      </c>
    </row>
    <row r="297" spans="1:12" ht="45" x14ac:dyDescent="0.25">
      <c r="A297" s="38" t="s">
        <v>4526</v>
      </c>
      <c r="B297" s="38" t="s">
        <v>4184</v>
      </c>
      <c r="C297" s="39" t="s">
        <v>3811</v>
      </c>
      <c r="D297" s="40">
        <v>125</v>
      </c>
      <c r="E297" s="40">
        <v>26.58</v>
      </c>
      <c r="F297" s="40">
        <f>J297-J297*AUDITORIO!$H$11</f>
        <v>35.9</v>
      </c>
      <c r="G297" s="40"/>
      <c r="H297" s="40">
        <f t="shared" si="13"/>
        <v>45.44</v>
      </c>
      <c r="I297" s="40">
        <f t="shared" si="15"/>
        <v>5680</v>
      </c>
      <c r="J297" s="81" t="s">
        <v>3173</v>
      </c>
      <c r="K297" s="34" t="s">
        <v>1934</v>
      </c>
      <c r="L297" s="90">
        <f t="shared" si="14"/>
        <v>0</v>
      </c>
    </row>
    <row r="298" spans="1:12" ht="30" x14ac:dyDescent="0.25">
      <c r="A298" s="38" t="s">
        <v>4527</v>
      </c>
      <c r="B298" s="49" t="s">
        <v>1293</v>
      </c>
      <c r="C298" s="48" t="s">
        <v>16</v>
      </c>
      <c r="D298" s="40">
        <v>25</v>
      </c>
      <c r="E298" s="40">
        <v>26.58</v>
      </c>
      <c r="F298" s="40">
        <f>J298-J298*AUDITORIO!$H$11</f>
        <v>93.57</v>
      </c>
      <c r="G298" s="40"/>
      <c r="H298" s="40">
        <f t="shared" si="13"/>
        <v>118.44</v>
      </c>
      <c r="I298" s="40">
        <f t="shared" si="15"/>
        <v>2961</v>
      </c>
      <c r="J298" s="84">
        <v>93.57</v>
      </c>
      <c r="L298" s="90">
        <f t="shared" si="14"/>
        <v>0</v>
      </c>
    </row>
    <row r="299" spans="1:12" ht="15" customHeight="1" x14ac:dyDescent="0.25">
      <c r="A299" s="38" t="s">
        <v>4528</v>
      </c>
      <c r="B299" s="60" t="str">
        <f>COMPOSIÇÕES!A1937</f>
        <v>JUNÇÃO INTERNA TIPO "T" PARA PERFILADO</v>
      </c>
      <c r="C299" s="39" t="s">
        <v>3811</v>
      </c>
      <c r="D299" s="40">
        <v>4</v>
      </c>
      <c r="E299" s="40">
        <v>26.58</v>
      </c>
      <c r="F299" s="40">
        <f>J299-J299*AUDITORIO!$H$11</f>
        <v>14.01</v>
      </c>
      <c r="G299" s="40"/>
      <c r="H299" s="40">
        <f t="shared" si="13"/>
        <v>17.73</v>
      </c>
      <c r="I299" s="40">
        <f t="shared" si="15"/>
        <v>70.92</v>
      </c>
      <c r="J299" s="84">
        <v>14.01</v>
      </c>
      <c r="L299" s="90">
        <f t="shared" si="14"/>
        <v>0</v>
      </c>
    </row>
    <row r="300" spans="1:12" ht="30" x14ac:dyDescent="0.25">
      <c r="A300" s="38" t="s">
        <v>4529</v>
      </c>
      <c r="B300" s="49" t="s">
        <v>2293</v>
      </c>
      <c r="C300" s="39" t="s">
        <v>3811</v>
      </c>
      <c r="D300" s="40">
        <v>50</v>
      </c>
      <c r="E300" s="40">
        <v>26.58</v>
      </c>
      <c r="F300" s="40">
        <f>J300-J300*AUDITORIO!$H$11</f>
        <v>6.57</v>
      </c>
      <c r="G300" s="40"/>
      <c r="H300" s="40">
        <f t="shared" si="13"/>
        <v>8.32</v>
      </c>
      <c r="I300" s="40">
        <f t="shared" si="15"/>
        <v>416</v>
      </c>
      <c r="J300" s="84">
        <v>6.57</v>
      </c>
      <c r="L300" s="90">
        <f t="shared" si="14"/>
        <v>0</v>
      </c>
    </row>
    <row r="301" spans="1:12" s="57" customFormat="1" ht="30" x14ac:dyDescent="0.25">
      <c r="A301" s="38" t="s">
        <v>4530</v>
      </c>
      <c r="B301" s="62" t="s">
        <v>1294</v>
      </c>
      <c r="C301" s="59" t="s">
        <v>3811</v>
      </c>
      <c r="D301" s="56">
        <v>31</v>
      </c>
      <c r="E301" s="56">
        <v>26.58</v>
      </c>
      <c r="F301" s="40">
        <f>J301-J301*AUDITORIO!$H$11</f>
        <v>114.95</v>
      </c>
      <c r="G301" s="56"/>
      <c r="H301" s="40">
        <f t="shared" si="13"/>
        <v>145.5</v>
      </c>
      <c r="I301" s="56">
        <f t="shared" si="15"/>
        <v>4510.5</v>
      </c>
      <c r="J301" s="87">
        <v>114.95</v>
      </c>
      <c r="L301" s="90">
        <f t="shared" si="14"/>
        <v>0</v>
      </c>
    </row>
    <row r="302" spans="1:12" ht="30" x14ac:dyDescent="0.25">
      <c r="A302" s="38" t="s">
        <v>4531</v>
      </c>
      <c r="B302" s="49" t="s">
        <v>4468</v>
      </c>
      <c r="C302" s="39" t="s">
        <v>3811</v>
      </c>
      <c r="D302" s="40">
        <v>187</v>
      </c>
      <c r="E302" s="40">
        <v>26.58</v>
      </c>
      <c r="F302" s="40">
        <f>J302-J302*AUDITORIO!$H$11</f>
        <v>240.13</v>
      </c>
      <c r="G302" s="40"/>
      <c r="H302" s="40">
        <f t="shared" si="13"/>
        <v>303.95999999999998</v>
      </c>
      <c r="I302" s="40">
        <f t="shared" si="15"/>
        <v>56840.52</v>
      </c>
      <c r="J302" s="81">
        <v>240.13</v>
      </c>
      <c r="L302" s="90">
        <f t="shared" si="14"/>
        <v>0</v>
      </c>
    </row>
    <row r="303" spans="1:12" s="57" customFormat="1" ht="30" x14ac:dyDescent="0.25">
      <c r="A303" s="38" t="s">
        <v>4532</v>
      </c>
      <c r="B303" s="62" t="s">
        <v>4471</v>
      </c>
      <c r="C303" s="39" t="s">
        <v>3811</v>
      </c>
      <c r="D303" s="56">
        <v>8</v>
      </c>
      <c r="E303" s="56">
        <v>26.58</v>
      </c>
      <c r="F303" s="40">
        <f>J303-J303*AUDITORIO!$H$11</f>
        <v>152</v>
      </c>
      <c r="G303" s="56"/>
      <c r="H303" s="40">
        <f t="shared" si="13"/>
        <v>192.4</v>
      </c>
      <c r="I303" s="56">
        <f t="shared" si="15"/>
        <v>1539.2</v>
      </c>
      <c r="J303" s="87">
        <v>152</v>
      </c>
      <c r="L303" s="90">
        <f t="shared" si="14"/>
        <v>0</v>
      </c>
    </row>
    <row r="304" spans="1:12" ht="45" x14ac:dyDescent="0.25">
      <c r="A304" s="38" t="s">
        <v>4533</v>
      </c>
      <c r="B304" s="38" t="s">
        <v>4185</v>
      </c>
      <c r="C304" s="39" t="s">
        <v>3811</v>
      </c>
      <c r="D304" s="40">
        <v>17</v>
      </c>
      <c r="E304" s="40">
        <v>26.58</v>
      </c>
      <c r="F304" s="40">
        <f>J304-J304*AUDITORIO!$H$11</f>
        <v>28.88</v>
      </c>
      <c r="G304" s="40"/>
      <c r="H304" s="40">
        <f t="shared" si="13"/>
        <v>36.56</v>
      </c>
      <c r="I304" s="40">
        <f t="shared" si="15"/>
        <v>621.52</v>
      </c>
      <c r="J304" s="81" t="s">
        <v>3629</v>
      </c>
      <c r="K304" s="34" t="s">
        <v>1962</v>
      </c>
      <c r="L304" s="90">
        <f t="shared" si="14"/>
        <v>0</v>
      </c>
    </row>
    <row r="305" spans="1:12" ht="45" x14ac:dyDescent="0.25">
      <c r="A305" s="38" t="s">
        <v>4534</v>
      </c>
      <c r="B305" s="38" t="s">
        <v>4186</v>
      </c>
      <c r="C305" s="39" t="s">
        <v>3811</v>
      </c>
      <c r="D305" s="40">
        <v>3</v>
      </c>
      <c r="E305" s="40">
        <v>26.58</v>
      </c>
      <c r="F305" s="40">
        <f>J305-J305*AUDITORIO!$H$11</f>
        <v>72.400000000000006</v>
      </c>
      <c r="G305" s="40"/>
      <c r="H305" s="40">
        <f t="shared" si="13"/>
        <v>91.64</v>
      </c>
      <c r="I305" s="40">
        <f t="shared" si="15"/>
        <v>274.92</v>
      </c>
      <c r="J305" s="81" t="s">
        <v>3205</v>
      </c>
      <c r="K305" s="34" t="s">
        <v>1963</v>
      </c>
      <c r="L305" s="90">
        <f t="shared" si="14"/>
        <v>0</v>
      </c>
    </row>
    <row r="306" spans="1:12" ht="30" x14ac:dyDescent="0.25">
      <c r="A306" s="38" t="s">
        <v>4535</v>
      </c>
      <c r="B306" s="38" t="s">
        <v>4187</v>
      </c>
      <c r="C306" s="39" t="s">
        <v>3811</v>
      </c>
      <c r="D306" s="40">
        <v>8</v>
      </c>
      <c r="E306" s="40">
        <v>26.58</v>
      </c>
      <c r="F306" s="40">
        <f>J306-J306*AUDITORIO!$H$11</f>
        <v>7.04</v>
      </c>
      <c r="G306" s="40"/>
      <c r="H306" s="40">
        <f t="shared" si="13"/>
        <v>8.91</v>
      </c>
      <c r="I306" s="40">
        <f t="shared" si="15"/>
        <v>71.28</v>
      </c>
      <c r="J306" s="81" t="s">
        <v>2847</v>
      </c>
      <c r="K306" s="34" t="s">
        <v>1932</v>
      </c>
      <c r="L306" s="90">
        <f t="shared" si="14"/>
        <v>0</v>
      </c>
    </row>
    <row r="307" spans="1:12" ht="45" x14ac:dyDescent="0.25">
      <c r="A307" s="38" t="s">
        <v>4536</v>
      </c>
      <c r="B307" s="38" t="s">
        <v>4188</v>
      </c>
      <c r="C307" s="39" t="s">
        <v>3811</v>
      </c>
      <c r="D307" s="40">
        <v>52</v>
      </c>
      <c r="E307" s="40">
        <v>26.58</v>
      </c>
      <c r="F307" s="40">
        <f>J307-J307*AUDITORIO!$H$11</f>
        <v>37.32</v>
      </c>
      <c r="G307" s="40"/>
      <c r="H307" s="40">
        <f t="shared" si="13"/>
        <v>47.24</v>
      </c>
      <c r="I307" s="40">
        <f t="shared" si="15"/>
        <v>2456.48</v>
      </c>
      <c r="J307" s="81" t="s">
        <v>3628</v>
      </c>
      <c r="K307" s="34" t="s">
        <v>1957</v>
      </c>
      <c r="L307" s="90">
        <f t="shared" si="14"/>
        <v>0</v>
      </c>
    </row>
    <row r="308" spans="1:12" ht="45" x14ac:dyDescent="0.25">
      <c r="A308" s="38" t="s">
        <v>4537</v>
      </c>
      <c r="B308" s="38" t="s">
        <v>4189</v>
      </c>
      <c r="C308" s="39" t="s">
        <v>3811</v>
      </c>
      <c r="D308" s="40">
        <v>60</v>
      </c>
      <c r="E308" s="40">
        <v>26.58</v>
      </c>
      <c r="F308" s="40">
        <f>J308-J308*AUDITORIO!$H$11</f>
        <v>40.54</v>
      </c>
      <c r="G308" s="40"/>
      <c r="H308" s="40">
        <f t="shared" si="13"/>
        <v>51.32</v>
      </c>
      <c r="I308" s="40">
        <f t="shared" si="15"/>
        <v>3079.2</v>
      </c>
      <c r="J308" s="81" t="s">
        <v>3473</v>
      </c>
      <c r="K308" s="34" t="s">
        <v>1960</v>
      </c>
      <c r="L308" s="90">
        <f t="shared" si="14"/>
        <v>0</v>
      </c>
    </row>
    <row r="309" spans="1:12" ht="45" x14ac:dyDescent="0.25">
      <c r="A309" s="38" t="s">
        <v>4538</v>
      </c>
      <c r="B309" s="38" t="s">
        <v>4190</v>
      </c>
      <c r="C309" s="39" t="s">
        <v>3811</v>
      </c>
      <c r="D309" s="40">
        <v>123</v>
      </c>
      <c r="E309" s="40">
        <v>26.58</v>
      </c>
      <c r="F309" s="40">
        <f>J309-J309*AUDITORIO!$H$11</f>
        <v>25.17</v>
      </c>
      <c r="G309" s="40"/>
      <c r="H309" s="40">
        <f t="shared" si="13"/>
        <v>31.86</v>
      </c>
      <c r="I309" s="40">
        <f t="shared" si="15"/>
        <v>3918.78</v>
      </c>
      <c r="J309" s="81" t="s">
        <v>2915</v>
      </c>
      <c r="K309" s="34" t="s">
        <v>1959</v>
      </c>
      <c r="L309" s="90">
        <f t="shared" si="14"/>
        <v>0</v>
      </c>
    </row>
    <row r="310" spans="1:12" ht="45" x14ac:dyDescent="0.25">
      <c r="A310" s="38" t="s">
        <v>4539</v>
      </c>
      <c r="B310" s="38" t="s">
        <v>4191</v>
      </c>
      <c r="C310" s="39" t="s">
        <v>3811</v>
      </c>
      <c r="D310" s="40">
        <v>52</v>
      </c>
      <c r="E310" s="40">
        <v>26.58</v>
      </c>
      <c r="F310" s="40">
        <f>J310-J310*AUDITORIO!$H$11</f>
        <v>27.87</v>
      </c>
      <c r="G310" s="40"/>
      <c r="H310" s="40">
        <f t="shared" si="13"/>
        <v>35.28</v>
      </c>
      <c r="I310" s="40">
        <f t="shared" si="15"/>
        <v>1834.56</v>
      </c>
      <c r="J310" s="81" t="s">
        <v>2839</v>
      </c>
      <c r="K310" s="34" t="s">
        <v>1958</v>
      </c>
      <c r="L310" s="90">
        <f t="shared" si="14"/>
        <v>0</v>
      </c>
    </row>
    <row r="311" spans="1:12" ht="30" x14ac:dyDescent="0.25">
      <c r="A311" s="38" t="s">
        <v>4540</v>
      </c>
      <c r="B311" s="49" t="s">
        <v>2384</v>
      </c>
      <c r="C311" s="39" t="s">
        <v>3811</v>
      </c>
      <c r="D311" s="40">
        <v>6</v>
      </c>
      <c r="E311" s="40">
        <v>26.58</v>
      </c>
      <c r="F311" s="40">
        <f>J311-J311*AUDITORIO!$H$11</f>
        <v>79.819999999999993</v>
      </c>
      <c r="G311" s="40"/>
      <c r="H311" s="40">
        <f t="shared" si="13"/>
        <v>101.04</v>
      </c>
      <c r="I311" s="40">
        <f t="shared" si="15"/>
        <v>606.24</v>
      </c>
      <c r="J311" s="81">
        <v>79.819999999999993</v>
      </c>
      <c r="L311" s="90">
        <f t="shared" si="14"/>
        <v>0</v>
      </c>
    </row>
    <row r="312" spans="1:12" ht="52.5" customHeight="1" x14ac:dyDescent="0.25">
      <c r="A312" s="38" t="s">
        <v>4541</v>
      </c>
      <c r="B312" s="38" t="s">
        <v>4192</v>
      </c>
      <c r="C312" s="39" t="s">
        <v>3811</v>
      </c>
      <c r="D312" s="40">
        <v>301</v>
      </c>
      <c r="E312" s="40">
        <v>26.58</v>
      </c>
      <c r="F312" s="40">
        <f>J312-J312*AUDITORIO!$H$11</f>
        <v>11.5</v>
      </c>
      <c r="G312" s="40"/>
      <c r="H312" s="40">
        <f t="shared" si="13"/>
        <v>14.56</v>
      </c>
      <c r="I312" s="40">
        <f t="shared" si="15"/>
        <v>4382.5600000000004</v>
      </c>
      <c r="J312" s="81" t="s">
        <v>1678</v>
      </c>
      <c r="K312" s="34" t="s">
        <v>1933</v>
      </c>
      <c r="L312" s="90">
        <f t="shared" si="14"/>
        <v>0</v>
      </c>
    </row>
    <row r="313" spans="1:12" ht="43.5" customHeight="1" x14ac:dyDescent="0.25">
      <c r="A313" s="38" t="s">
        <v>4542</v>
      </c>
      <c r="B313" s="38" t="s">
        <v>4193</v>
      </c>
      <c r="C313" s="39" t="s">
        <v>3811</v>
      </c>
      <c r="D313" s="40">
        <v>51</v>
      </c>
      <c r="E313" s="40">
        <v>26.58</v>
      </c>
      <c r="F313" s="40">
        <f>J313-J313*AUDITORIO!$H$11</f>
        <v>23.71</v>
      </c>
      <c r="G313" s="40"/>
      <c r="H313" s="40">
        <f t="shared" si="13"/>
        <v>30.01</v>
      </c>
      <c r="I313" s="40">
        <f t="shared" si="15"/>
        <v>1530.51</v>
      </c>
      <c r="J313" s="81" t="s">
        <v>1716</v>
      </c>
      <c r="K313" s="34" t="s">
        <v>1953</v>
      </c>
      <c r="L313" s="90">
        <f t="shared" si="14"/>
        <v>0</v>
      </c>
    </row>
    <row r="314" spans="1:12" ht="49.5" customHeight="1" x14ac:dyDescent="0.25">
      <c r="A314" s="38" t="s">
        <v>4543</v>
      </c>
      <c r="B314" s="38" t="s">
        <v>4194</v>
      </c>
      <c r="C314" s="39" t="s">
        <v>3811</v>
      </c>
      <c r="D314" s="40">
        <v>1</v>
      </c>
      <c r="E314" s="40">
        <v>26.58</v>
      </c>
      <c r="F314" s="40">
        <f>J314-J314*AUDITORIO!$H$11</f>
        <v>51.61</v>
      </c>
      <c r="G314" s="40"/>
      <c r="H314" s="40">
        <f t="shared" si="13"/>
        <v>65.33</v>
      </c>
      <c r="I314" s="40">
        <f t="shared" si="15"/>
        <v>65.33</v>
      </c>
      <c r="J314" s="81" t="s">
        <v>3627</v>
      </c>
      <c r="K314" s="34" t="s">
        <v>1956</v>
      </c>
      <c r="L314" s="90">
        <f t="shared" si="14"/>
        <v>0</v>
      </c>
    </row>
    <row r="315" spans="1:12" ht="51" customHeight="1" x14ac:dyDescent="0.25">
      <c r="A315" s="38" t="s">
        <v>4544</v>
      </c>
      <c r="B315" s="38" t="s">
        <v>4195</v>
      </c>
      <c r="C315" s="39" t="s">
        <v>3811</v>
      </c>
      <c r="D315" s="40">
        <v>5</v>
      </c>
      <c r="E315" s="40">
        <v>26.58</v>
      </c>
      <c r="F315" s="40">
        <f>J315-J315*AUDITORIO!$H$11</f>
        <v>29.16</v>
      </c>
      <c r="G315" s="40"/>
      <c r="H315" s="40">
        <f t="shared" si="13"/>
        <v>36.909999999999997</v>
      </c>
      <c r="I315" s="40">
        <f t="shared" si="15"/>
        <v>184.55</v>
      </c>
      <c r="J315" s="81" t="s">
        <v>3539</v>
      </c>
      <c r="K315" s="34" t="s">
        <v>1954</v>
      </c>
      <c r="L315" s="90">
        <f t="shared" si="14"/>
        <v>0</v>
      </c>
    </row>
    <row r="316" spans="1:12" ht="45" x14ac:dyDescent="0.25">
      <c r="A316" s="38" t="s">
        <v>4545</v>
      </c>
      <c r="B316" s="38" t="s">
        <v>4196</v>
      </c>
      <c r="C316" s="39" t="s">
        <v>3811</v>
      </c>
      <c r="D316" s="40">
        <v>11</v>
      </c>
      <c r="E316" s="40">
        <v>26.58</v>
      </c>
      <c r="F316" s="40">
        <f>J316-J316*AUDITORIO!$H$11</f>
        <v>37.65</v>
      </c>
      <c r="G316" s="40"/>
      <c r="H316" s="40">
        <f t="shared" si="13"/>
        <v>47.66</v>
      </c>
      <c r="I316" s="40">
        <f t="shared" si="15"/>
        <v>524.26</v>
      </c>
      <c r="J316" s="81" t="s">
        <v>3625</v>
      </c>
      <c r="K316" s="34" t="s">
        <v>1955</v>
      </c>
      <c r="L316" s="90">
        <f t="shared" si="14"/>
        <v>0</v>
      </c>
    </row>
    <row r="317" spans="1:12" ht="30" x14ac:dyDescent="0.25">
      <c r="A317" s="38" t="s">
        <v>4546</v>
      </c>
      <c r="B317" s="49" t="s">
        <v>2517</v>
      </c>
      <c r="C317" s="39" t="s">
        <v>3811</v>
      </c>
      <c r="D317" s="40">
        <v>13.2</v>
      </c>
      <c r="E317" s="40">
        <v>26.58</v>
      </c>
      <c r="F317" s="40">
        <f>J317-J317*AUDITORIO!$H$11</f>
        <v>58.22</v>
      </c>
      <c r="G317" s="40"/>
      <c r="H317" s="40">
        <f t="shared" si="13"/>
        <v>73.69</v>
      </c>
      <c r="I317" s="40">
        <f t="shared" si="15"/>
        <v>972.71</v>
      </c>
      <c r="J317" s="84">
        <v>58.22</v>
      </c>
      <c r="L317" s="90">
        <f t="shared" si="14"/>
        <v>0</v>
      </c>
    </row>
    <row r="318" spans="1:12" ht="30" x14ac:dyDescent="0.25">
      <c r="A318" s="38" t="s">
        <v>4547</v>
      </c>
      <c r="B318" s="49" t="s">
        <v>4466</v>
      </c>
      <c r="C318" s="39" t="s">
        <v>3811</v>
      </c>
      <c r="D318" s="40">
        <v>5</v>
      </c>
      <c r="E318" s="40">
        <v>26.58</v>
      </c>
      <c r="F318" s="40">
        <f>J318-J318*AUDITORIO!$H$11</f>
        <v>123.05</v>
      </c>
      <c r="G318" s="40"/>
      <c r="H318" s="40">
        <f t="shared" si="13"/>
        <v>155.76</v>
      </c>
      <c r="I318" s="40">
        <f t="shared" si="15"/>
        <v>778.8</v>
      </c>
      <c r="J318" s="84">
        <v>123.05</v>
      </c>
      <c r="L318" s="90">
        <f t="shared" si="14"/>
        <v>0</v>
      </c>
    </row>
    <row r="319" spans="1:12" ht="30" x14ac:dyDescent="0.25">
      <c r="A319" s="38" t="s">
        <v>4548</v>
      </c>
      <c r="B319" s="49" t="s">
        <v>4469</v>
      </c>
      <c r="C319" s="39" t="s">
        <v>3811</v>
      </c>
      <c r="D319" s="40">
        <v>20</v>
      </c>
      <c r="E319" s="40">
        <v>26.58</v>
      </c>
      <c r="F319" s="40">
        <f>J319-J319*AUDITORIO!$H$11</f>
        <v>142.05000000000001</v>
      </c>
      <c r="G319" s="40"/>
      <c r="H319" s="40">
        <f t="shared" si="13"/>
        <v>179.81</v>
      </c>
      <c r="I319" s="40">
        <f t="shared" si="15"/>
        <v>3596.2</v>
      </c>
      <c r="J319" s="84">
        <v>142.05000000000001</v>
      </c>
      <c r="L319" s="90">
        <f t="shared" si="14"/>
        <v>0</v>
      </c>
    </row>
    <row r="320" spans="1:12" ht="30" x14ac:dyDescent="0.25">
      <c r="A320" s="38" t="s">
        <v>4549</v>
      </c>
      <c r="B320" s="49" t="s">
        <v>4467</v>
      </c>
      <c r="C320" s="39" t="s">
        <v>3811</v>
      </c>
      <c r="D320" s="40">
        <v>4</v>
      </c>
      <c r="E320" s="40">
        <v>26.58</v>
      </c>
      <c r="F320" s="40">
        <f>J320-J320*AUDITORIO!$H$11</f>
        <v>51.12</v>
      </c>
      <c r="G320" s="40"/>
      <c r="H320" s="40">
        <f t="shared" si="13"/>
        <v>64.709999999999994</v>
      </c>
      <c r="I320" s="40">
        <f t="shared" si="15"/>
        <v>258.83999999999997</v>
      </c>
      <c r="J320" s="84">
        <v>51.12</v>
      </c>
      <c r="L320" s="90">
        <f t="shared" si="14"/>
        <v>0</v>
      </c>
    </row>
    <row r="321" spans="1:12" ht="30" x14ac:dyDescent="0.25">
      <c r="A321" s="38" t="s">
        <v>4550</v>
      </c>
      <c r="B321" s="49" t="s">
        <v>2515</v>
      </c>
      <c r="C321" s="39" t="s">
        <v>3811</v>
      </c>
      <c r="D321" s="40">
        <v>2</v>
      </c>
      <c r="E321" s="40">
        <v>26.58</v>
      </c>
      <c r="F321" s="40">
        <f>J321-J321*AUDITORIO!$H$11</f>
        <v>17.399999999999999</v>
      </c>
      <c r="G321" s="40"/>
      <c r="H321" s="40">
        <f t="shared" si="13"/>
        <v>22.02</v>
      </c>
      <c r="I321" s="40">
        <f t="shared" si="15"/>
        <v>44.04</v>
      </c>
      <c r="J321" s="84">
        <v>17.399999999999999</v>
      </c>
      <c r="L321" s="90">
        <f t="shared" si="14"/>
        <v>0</v>
      </c>
    </row>
    <row r="322" spans="1:12" ht="60" x14ac:dyDescent="0.25">
      <c r="A322" s="38" t="s">
        <v>4551</v>
      </c>
      <c r="B322" s="38" t="s">
        <v>4197</v>
      </c>
      <c r="C322" s="39" t="s">
        <v>3787</v>
      </c>
      <c r="D322" s="40">
        <v>1483.97</v>
      </c>
      <c r="E322" s="40">
        <v>26.58</v>
      </c>
      <c r="F322" s="40">
        <f>J322-J322*AUDITORIO!$H$11</f>
        <v>8.51</v>
      </c>
      <c r="G322" s="40"/>
      <c r="H322" s="40">
        <f t="shared" si="13"/>
        <v>10.77</v>
      </c>
      <c r="I322" s="40">
        <f t="shared" si="15"/>
        <v>15982.36</v>
      </c>
      <c r="J322" s="81" t="s">
        <v>1649</v>
      </c>
      <c r="K322" s="34" t="s">
        <v>1910</v>
      </c>
      <c r="L322" s="90">
        <f t="shared" si="14"/>
        <v>0</v>
      </c>
    </row>
    <row r="323" spans="1:12" ht="45" x14ac:dyDescent="0.25">
      <c r="A323" s="38" t="s">
        <v>4552</v>
      </c>
      <c r="B323" s="38" t="s">
        <v>4198</v>
      </c>
      <c r="C323" s="39" t="s">
        <v>3787</v>
      </c>
      <c r="D323" s="40">
        <v>330.99</v>
      </c>
      <c r="E323" s="40">
        <v>26.58</v>
      </c>
      <c r="F323" s="40">
        <f>J323-J323*AUDITORIO!$H$11</f>
        <v>27.38</v>
      </c>
      <c r="G323" s="40"/>
      <c r="H323" s="40">
        <f t="shared" si="13"/>
        <v>34.659999999999997</v>
      </c>
      <c r="I323" s="40">
        <f t="shared" si="15"/>
        <v>11472.11</v>
      </c>
      <c r="J323" s="81" t="s">
        <v>3497</v>
      </c>
      <c r="K323" s="34" t="s">
        <v>1917</v>
      </c>
      <c r="L323" s="90">
        <f t="shared" si="14"/>
        <v>0</v>
      </c>
    </row>
    <row r="324" spans="1:12" s="57" customFormat="1" ht="45" x14ac:dyDescent="0.25">
      <c r="A324" s="38" t="s">
        <v>4553</v>
      </c>
      <c r="B324" s="58" t="s">
        <v>4199</v>
      </c>
      <c r="C324" s="59" t="s">
        <v>3811</v>
      </c>
      <c r="D324" s="56">
        <v>50</v>
      </c>
      <c r="E324" s="56">
        <v>26.58</v>
      </c>
      <c r="F324" s="40">
        <f>J324-J324*AUDITORIO!$H$11</f>
        <v>47.06</v>
      </c>
      <c r="G324" s="56"/>
      <c r="H324" s="40">
        <f t="shared" si="13"/>
        <v>59.57</v>
      </c>
      <c r="I324" s="56">
        <f t="shared" si="15"/>
        <v>2978.5</v>
      </c>
      <c r="J324" s="87" t="s">
        <v>3719</v>
      </c>
      <c r="K324" s="57" t="s">
        <v>2027</v>
      </c>
      <c r="L324" s="90">
        <f t="shared" si="14"/>
        <v>0</v>
      </c>
    </row>
    <row r="325" spans="1:12" ht="45" x14ac:dyDescent="0.25">
      <c r="A325" s="38" t="s">
        <v>4554</v>
      </c>
      <c r="B325" s="38" t="s">
        <v>4200</v>
      </c>
      <c r="C325" s="39" t="s">
        <v>3811</v>
      </c>
      <c r="D325" s="40">
        <v>100</v>
      </c>
      <c r="E325" s="40">
        <v>26.58</v>
      </c>
      <c r="F325" s="40">
        <f>J325-J325*AUDITORIO!$H$11</f>
        <v>6.46</v>
      </c>
      <c r="G325" s="40"/>
      <c r="H325" s="40">
        <f t="shared" si="13"/>
        <v>8.18</v>
      </c>
      <c r="I325" s="40">
        <f t="shared" si="15"/>
        <v>818</v>
      </c>
      <c r="J325" s="81" t="s">
        <v>2880</v>
      </c>
      <c r="K325" s="34" t="s">
        <v>1921</v>
      </c>
      <c r="L325" s="90">
        <f t="shared" si="14"/>
        <v>0</v>
      </c>
    </row>
    <row r="326" spans="1:12" ht="60" x14ac:dyDescent="0.25">
      <c r="A326" s="38" t="s">
        <v>4555</v>
      </c>
      <c r="B326" s="38" t="s">
        <v>4201</v>
      </c>
      <c r="C326" s="39" t="s">
        <v>3787</v>
      </c>
      <c r="D326" s="40">
        <v>36.5</v>
      </c>
      <c r="E326" s="40">
        <v>26.58</v>
      </c>
      <c r="F326" s="40">
        <f>J326-J326*AUDITORIO!$H$11</f>
        <v>12.46</v>
      </c>
      <c r="G326" s="40"/>
      <c r="H326" s="40">
        <f t="shared" si="13"/>
        <v>15.77</v>
      </c>
      <c r="I326" s="40">
        <f t="shared" si="15"/>
        <v>575.61</v>
      </c>
      <c r="J326" s="81" t="s">
        <v>1749</v>
      </c>
      <c r="K326" s="34" t="s">
        <v>1911</v>
      </c>
      <c r="L326" s="90">
        <f t="shared" si="14"/>
        <v>0</v>
      </c>
    </row>
    <row r="327" spans="1:12" ht="45" x14ac:dyDescent="0.25">
      <c r="A327" s="38" t="s">
        <v>4556</v>
      </c>
      <c r="B327" s="38" t="s">
        <v>4202</v>
      </c>
      <c r="C327" s="39" t="s">
        <v>3787</v>
      </c>
      <c r="D327" s="40">
        <v>248.97</v>
      </c>
      <c r="E327" s="40">
        <v>26.58</v>
      </c>
      <c r="F327" s="40">
        <f>J327-J327*AUDITORIO!$H$11</f>
        <v>18.97</v>
      </c>
      <c r="G327" s="40"/>
      <c r="H327" s="40">
        <f t="shared" si="13"/>
        <v>24.01</v>
      </c>
      <c r="I327" s="40">
        <f t="shared" si="15"/>
        <v>5977.77</v>
      </c>
      <c r="J327" s="81" t="s">
        <v>3130</v>
      </c>
      <c r="K327" s="34" t="s">
        <v>3150</v>
      </c>
      <c r="L327" s="90">
        <f t="shared" si="14"/>
        <v>0</v>
      </c>
    </row>
    <row r="328" spans="1:12" ht="71.25" customHeight="1" x14ac:dyDescent="0.25">
      <c r="A328" s="38" t="s">
        <v>4557</v>
      </c>
      <c r="B328" s="38" t="s">
        <v>4203</v>
      </c>
      <c r="C328" s="39" t="s">
        <v>3811</v>
      </c>
      <c r="D328" s="40">
        <v>1</v>
      </c>
      <c r="E328" s="40">
        <v>26.58</v>
      </c>
      <c r="F328" s="40">
        <f>J328-J328*AUDITORIO!$H$11</f>
        <v>434.05</v>
      </c>
      <c r="G328" s="40"/>
      <c r="H328" s="40">
        <f t="shared" si="13"/>
        <v>549.41999999999996</v>
      </c>
      <c r="I328" s="40">
        <f t="shared" si="15"/>
        <v>549.41999999999996</v>
      </c>
      <c r="J328" s="81" t="s">
        <v>3614</v>
      </c>
      <c r="K328" s="34" t="s">
        <v>1947</v>
      </c>
      <c r="L328" s="90">
        <f t="shared" si="14"/>
        <v>0</v>
      </c>
    </row>
    <row r="329" spans="1:12" ht="66" customHeight="1" x14ac:dyDescent="0.25">
      <c r="A329" s="38" t="s">
        <v>4558</v>
      </c>
      <c r="B329" s="38" t="s">
        <v>4204</v>
      </c>
      <c r="C329" s="39" t="s">
        <v>3811</v>
      </c>
      <c r="D329" s="40">
        <v>2</v>
      </c>
      <c r="E329" s="40">
        <v>26.58</v>
      </c>
      <c r="F329" s="40">
        <f>J329-J329*AUDITORIO!$H$11</f>
        <v>601.30999999999995</v>
      </c>
      <c r="G329" s="40"/>
      <c r="H329" s="40">
        <f t="shared" si="13"/>
        <v>761.14</v>
      </c>
      <c r="I329" s="40">
        <f t="shared" si="15"/>
        <v>1522.28</v>
      </c>
      <c r="J329" s="81" t="s">
        <v>3619</v>
      </c>
      <c r="K329" s="34" t="s">
        <v>1951</v>
      </c>
      <c r="L329" s="90">
        <f t="shared" si="14"/>
        <v>0</v>
      </c>
    </row>
    <row r="330" spans="1:12" ht="55.5" customHeight="1" x14ac:dyDescent="0.25">
      <c r="A330" s="38" t="s">
        <v>4559</v>
      </c>
      <c r="B330" s="38" t="s">
        <v>4205</v>
      </c>
      <c r="C330" s="39" t="s">
        <v>3811</v>
      </c>
      <c r="D330" s="40">
        <v>2</v>
      </c>
      <c r="E330" s="40">
        <v>26.58</v>
      </c>
      <c r="F330" s="40">
        <f>J330-J330*AUDITORIO!$H$11</f>
        <v>726.14</v>
      </c>
      <c r="G330" s="40"/>
      <c r="H330" s="40">
        <f t="shared" si="13"/>
        <v>919.15</v>
      </c>
      <c r="I330" s="40">
        <f t="shared" si="15"/>
        <v>1838.3</v>
      </c>
      <c r="J330" s="81" t="s">
        <v>3617</v>
      </c>
      <c r="K330" s="34" t="s">
        <v>1949</v>
      </c>
      <c r="L330" s="90">
        <f t="shared" si="14"/>
        <v>0</v>
      </c>
    </row>
    <row r="331" spans="1:12" ht="60.75" customHeight="1" x14ac:dyDescent="0.25">
      <c r="A331" s="38" t="s">
        <v>4560</v>
      </c>
      <c r="B331" s="38" t="s">
        <v>4206</v>
      </c>
      <c r="C331" s="39" t="s">
        <v>3811</v>
      </c>
      <c r="D331" s="40">
        <v>1</v>
      </c>
      <c r="E331" s="40">
        <v>26.58</v>
      </c>
      <c r="F331" s="40">
        <f>J331-J331*AUDITORIO!$H$11</f>
        <v>631.14</v>
      </c>
      <c r="G331" s="40"/>
      <c r="H331" s="40">
        <f t="shared" si="13"/>
        <v>798.9</v>
      </c>
      <c r="I331" s="40">
        <f t="shared" si="15"/>
        <v>798.9</v>
      </c>
      <c r="J331" s="81" t="s">
        <v>3616</v>
      </c>
      <c r="K331" s="34" t="s">
        <v>1948</v>
      </c>
      <c r="L331" s="90">
        <f t="shared" si="14"/>
        <v>0</v>
      </c>
    </row>
    <row r="332" spans="1:12" ht="60.75" customHeight="1" x14ac:dyDescent="0.25">
      <c r="A332" s="38" t="s">
        <v>4561</v>
      </c>
      <c r="B332" s="38" t="s">
        <v>4207</v>
      </c>
      <c r="C332" s="39" t="s">
        <v>3811</v>
      </c>
      <c r="D332" s="40">
        <v>4</v>
      </c>
      <c r="E332" s="40">
        <v>26.58</v>
      </c>
      <c r="F332" s="40">
        <f>J332-J332*AUDITORIO!$H$11</f>
        <v>1049.23</v>
      </c>
      <c r="G332" s="40"/>
      <c r="H332" s="40">
        <f t="shared" si="13"/>
        <v>1328.12</v>
      </c>
      <c r="I332" s="40">
        <f t="shared" si="15"/>
        <v>5312.48</v>
      </c>
      <c r="J332" s="81" t="s">
        <v>3618</v>
      </c>
      <c r="K332" s="34" t="s">
        <v>1950</v>
      </c>
      <c r="L332" s="90">
        <f t="shared" si="14"/>
        <v>0</v>
      </c>
    </row>
    <row r="333" spans="1:12" ht="45" x14ac:dyDescent="0.25">
      <c r="A333" s="38" t="s">
        <v>4562</v>
      </c>
      <c r="B333" s="38" t="s">
        <v>4208</v>
      </c>
      <c r="C333" s="39" t="s">
        <v>3811</v>
      </c>
      <c r="D333" s="40">
        <v>3</v>
      </c>
      <c r="E333" s="40">
        <v>26.58</v>
      </c>
      <c r="F333" s="40">
        <f>J333-J333*AUDITORIO!$H$11</f>
        <v>176.86</v>
      </c>
      <c r="G333" s="40"/>
      <c r="H333" s="40">
        <f t="shared" ref="H333:H396" si="16">ROUND(F333*(1+$J$9),2)</f>
        <v>223.87</v>
      </c>
      <c r="I333" s="40">
        <f t="shared" si="15"/>
        <v>671.61</v>
      </c>
      <c r="J333" s="81" t="s">
        <v>3609</v>
      </c>
      <c r="K333" s="34" t="s">
        <v>1939</v>
      </c>
      <c r="L333" s="90">
        <f t="shared" ref="L333:L396" si="17">F333-J333</f>
        <v>0</v>
      </c>
    </row>
    <row r="334" spans="1:12" s="57" customFormat="1" ht="30" x14ac:dyDescent="0.25">
      <c r="A334" s="38" t="s">
        <v>4563</v>
      </c>
      <c r="B334" s="58" t="s">
        <v>4209</v>
      </c>
      <c r="C334" s="59" t="s">
        <v>3811</v>
      </c>
      <c r="D334" s="56">
        <v>10</v>
      </c>
      <c r="E334" s="56">
        <v>26.58</v>
      </c>
      <c r="F334" s="40">
        <f>J334-J334*AUDITORIO!$H$11</f>
        <v>2.71</v>
      </c>
      <c r="G334" s="56"/>
      <c r="H334" s="40">
        <f t="shared" si="16"/>
        <v>3.43</v>
      </c>
      <c r="I334" s="56">
        <f t="shared" si="15"/>
        <v>34.299999999999997</v>
      </c>
      <c r="J334" s="85">
        <v>2.71</v>
      </c>
      <c r="L334" s="90">
        <f t="shared" si="17"/>
        <v>0</v>
      </c>
    </row>
    <row r="335" spans="1:12" s="57" customFormat="1" ht="30" x14ac:dyDescent="0.25">
      <c r="A335" s="38" t="s">
        <v>4564</v>
      </c>
      <c r="B335" s="58" t="s">
        <v>4210</v>
      </c>
      <c r="C335" s="59" t="s">
        <v>3811</v>
      </c>
      <c r="D335" s="56">
        <v>60</v>
      </c>
      <c r="E335" s="56">
        <v>26.58</v>
      </c>
      <c r="F335" s="40">
        <f>J335-J335*AUDITORIO!$H$11</f>
        <v>2.85</v>
      </c>
      <c r="G335" s="56"/>
      <c r="H335" s="40">
        <f t="shared" si="16"/>
        <v>3.61</v>
      </c>
      <c r="I335" s="56">
        <f t="shared" si="15"/>
        <v>216.6</v>
      </c>
      <c r="J335" s="85">
        <v>2.85</v>
      </c>
      <c r="L335" s="90">
        <f t="shared" si="17"/>
        <v>0</v>
      </c>
    </row>
    <row r="336" spans="1:12" s="57" customFormat="1" ht="30" x14ac:dyDescent="0.25">
      <c r="A336" s="38" t="s">
        <v>4565</v>
      </c>
      <c r="B336" s="58" t="s">
        <v>4211</v>
      </c>
      <c r="C336" s="59" t="s">
        <v>3811</v>
      </c>
      <c r="D336" s="56">
        <v>2</v>
      </c>
      <c r="E336" s="56">
        <v>26.58</v>
      </c>
      <c r="F336" s="40">
        <f>J336-J336*AUDITORIO!$H$11</f>
        <v>3.24</v>
      </c>
      <c r="G336" s="56"/>
      <c r="H336" s="40">
        <f t="shared" si="16"/>
        <v>4.0999999999999996</v>
      </c>
      <c r="I336" s="56">
        <f t="shared" ref="I336:I390" si="18">ROUND(H336*D336,2)</f>
        <v>8.1999999999999993</v>
      </c>
      <c r="J336" s="85">
        <v>3.24</v>
      </c>
      <c r="L336" s="90">
        <f t="shared" si="17"/>
        <v>0</v>
      </c>
    </row>
    <row r="337" spans="1:12" s="57" customFormat="1" ht="30" x14ac:dyDescent="0.25">
      <c r="A337" s="38" t="s">
        <v>4566</v>
      </c>
      <c r="B337" s="58" t="s">
        <v>4212</v>
      </c>
      <c r="C337" s="59" t="s">
        <v>3811</v>
      </c>
      <c r="D337" s="56">
        <v>4</v>
      </c>
      <c r="E337" s="56">
        <v>26.58</v>
      </c>
      <c r="F337" s="40">
        <f>J337-J337*AUDITORIO!$H$11</f>
        <v>4.34</v>
      </c>
      <c r="G337" s="56"/>
      <c r="H337" s="40">
        <f t="shared" si="16"/>
        <v>5.49</v>
      </c>
      <c r="I337" s="56">
        <f t="shared" si="18"/>
        <v>21.96</v>
      </c>
      <c r="J337" s="85">
        <v>4.34</v>
      </c>
      <c r="L337" s="90">
        <f t="shared" si="17"/>
        <v>0</v>
      </c>
    </row>
    <row r="338" spans="1:12" s="57" customFormat="1" ht="30" x14ac:dyDescent="0.25">
      <c r="A338" s="38" t="s">
        <v>4567</v>
      </c>
      <c r="B338" s="58" t="s">
        <v>4213</v>
      </c>
      <c r="C338" s="59" t="s">
        <v>3811</v>
      </c>
      <c r="D338" s="56">
        <v>10</v>
      </c>
      <c r="E338" s="56">
        <v>26.58</v>
      </c>
      <c r="F338" s="40">
        <f>J338-J338*AUDITORIO!$H$11</f>
        <v>4.92</v>
      </c>
      <c r="G338" s="56"/>
      <c r="H338" s="40">
        <f t="shared" si="16"/>
        <v>6.23</v>
      </c>
      <c r="I338" s="56">
        <f t="shared" si="18"/>
        <v>62.3</v>
      </c>
      <c r="J338" s="85">
        <v>4.92</v>
      </c>
      <c r="L338" s="90">
        <f t="shared" si="17"/>
        <v>0</v>
      </c>
    </row>
    <row r="339" spans="1:12" s="57" customFormat="1" ht="30" x14ac:dyDescent="0.25">
      <c r="A339" s="38" t="s">
        <v>4568</v>
      </c>
      <c r="B339" s="58" t="s">
        <v>4214</v>
      </c>
      <c r="C339" s="59" t="s">
        <v>3811</v>
      </c>
      <c r="D339" s="56">
        <v>6</v>
      </c>
      <c r="E339" s="56">
        <v>26.58</v>
      </c>
      <c r="F339" s="40">
        <f>J339-J339*AUDITORIO!$H$11</f>
        <v>7.46</v>
      </c>
      <c r="G339" s="56"/>
      <c r="H339" s="40">
        <f t="shared" si="16"/>
        <v>9.44</v>
      </c>
      <c r="I339" s="56">
        <f t="shared" si="18"/>
        <v>56.64</v>
      </c>
      <c r="J339" s="85">
        <v>7.46</v>
      </c>
      <c r="L339" s="90">
        <f t="shared" si="17"/>
        <v>0</v>
      </c>
    </row>
    <row r="340" spans="1:12" s="57" customFormat="1" ht="30" x14ac:dyDescent="0.25">
      <c r="A340" s="38" t="s">
        <v>4569</v>
      </c>
      <c r="B340" s="58" t="s">
        <v>4215</v>
      </c>
      <c r="C340" s="59" t="s">
        <v>3811</v>
      </c>
      <c r="D340" s="56">
        <v>6</v>
      </c>
      <c r="E340" s="56">
        <v>26.58</v>
      </c>
      <c r="F340" s="40">
        <f>J340-J340*AUDITORIO!$H$11</f>
        <v>9.27</v>
      </c>
      <c r="G340" s="56"/>
      <c r="H340" s="40">
        <f t="shared" si="16"/>
        <v>11.73</v>
      </c>
      <c r="I340" s="56">
        <f t="shared" si="18"/>
        <v>70.38</v>
      </c>
      <c r="J340" s="85">
        <v>9.27</v>
      </c>
      <c r="L340" s="90">
        <f t="shared" si="17"/>
        <v>0</v>
      </c>
    </row>
    <row r="341" spans="1:12" s="57" customFormat="1" ht="30" x14ac:dyDescent="0.25">
      <c r="A341" s="38" t="s">
        <v>4570</v>
      </c>
      <c r="B341" s="58" t="s">
        <v>4216</v>
      </c>
      <c r="C341" s="59" t="s">
        <v>3787</v>
      </c>
      <c r="D341" s="56">
        <v>21.89</v>
      </c>
      <c r="E341" s="56">
        <v>26.58</v>
      </c>
      <c r="F341" s="40">
        <f>J341-J341*AUDITORIO!$H$11</f>
        <v>10.34</v>
      </c>
      <c r="G341" s="56"/>
      <c r="H341" s="40">
        <f t="shared" si="16"/>
        <v>13.09</v>
      </c>
      <c r="I341" s="56">
        <f t="shared" si="18"/>
        <v>286.54000000000002</v>
      </c>
      <c r="J341" s="85">
        <v>10.34</v>
      </c>
      <c r="L341" s="90">
        <f t="shared" si="17"/>
        <v>0</v>
      </c>
    </row>
    <row r="342" spans="1:12" ht="15" customHeight="1" x14ac:dyDescent="0.25">
      <c r="A342" s="43" t="s">
        <v>4217</v>
      </c>
      <c r="B342" s="44" t="s">
        <v>4768</v>
      </c>
      <c r="C342" s="44"/>
      <c r="D342" s="44"/>
      <c r="E342" s="44"/>
      <c r="F342" s="40"/>
      <c r="G342" s="40"/>
      <c r="H342" s="40"/>
      <c r="I342" s="40"/>
      <c r="L342" s="90"/>
    </row>
    <row r="343" spans="1:12" ht="45.75" customHeight="1" x14ac:dyDescent="0.25">
      <c r="A343" s="38" t="s">
        <v>4218</v>
      </c>
      <c r="B343" s="38" t="s">
        <v>4219</v>
      </c>
      <c r="C343" s="39" t="s">
        <v>3787</v>
      </c>
      <c r="D343" s="40">
        <v>477.29</v>
      </c>
      <c r="E343" s="40">
        <v>26.58</v>
      </c>
      <c r="F343" s="40">
        <f>J343-J343*AUDITORIO!$H$11</f>
        <v>3.57</v>
      </c>
      <c r="G343" s="40"/>
      <c r="H343" s="40">
        <f t="shared" si="16"/>
        <v>4.5199999999999996</v>
      </c>
      <c r="I343" s="40">
        <f t="shared" si="18"/>
        <v>2157.35</v>
      </c>
      <c r="J343" s="81" t="s">
        <v>1771</v>
      </c>
      <c r="K343" s="34" t="s">
        <v>1974</v>
      </c>
      <c r="L343" s="90">
        <f t="shared" si="17"/>
        <v>0</v>
      </c>
    </row>
    <row r="344" spans="1:12" x14ac:dyDescent="0.25">
      <c r="A344" s="38" t="s">
        <v>4571</v>
      </c>
      <c r="B344" s="49" t="s">
        <v>2675</v>
      </c>
      <c r="C344" s="39" t="s">
        <v>3811</v>
      </c>
      <c r="D344" s="40">
        <v>33</v>
      </c>
      <c r="E344" s="40">
        <v>26.58</v>
      </c>
      <c r="F344" s="40">
        <f>J344-J344*AUDITORIO!$H$11</f>
        <v>670.28</v>
      </c>
      <c r="G344" s="40"/>
      <c r="H344" s="40">
        <f t="shared" si="16"/>
        <v>848.44</v>
      </c>
      <c r="I344" s="40">
        <f t="shared" si="18"/>
        <v>27998.52</v>
      </c>
      <c r="J344" s="84">
        <v>670.28</v>
      </c>
      <c r="L344" s="90">
        <f t="shared" si="17"/>
        <v>0</v>
      </c>
    </row>
    <row r="345" spans="1:12" ht="45" x14ac:dyDescent="0.25">
      <c r="A345" s="38" t="s">
        <v>4572</v>
      </c>
      <c r="B345" s="38" t="s">
        <v>4184</v>
      </c>
      <c r="C345" s="39" t="s">
        <v>3811</v>
      </c>
      <c r="D345" s="40">
        <v>21</v>
      </c>
      <c r="E345" s="40">
        <v>26.58</v>
      </c>
      <c r="F345" s="40">
        <f>J345-J345*AUDITORIO!$H$11</f>
        <v>35.9</v>
      </c>
      <c r="G345" s="40"/>
      <c r="H345" s="40">
        <f t="shared" si="16"/>
        <v>45.44</v>
      </c>
      <c r="I345" s="40">
        <f t="shared" si="18"/>
        <v>954.24</v>
      </c>
      <c r="J345" s="81" t="s">
        <v>3173</v>
      </c>
      <c r="K345" s="34" t="s">
        <v>1934</v>
      </c>
      <c r="L345" s="90">
        <f t="shared" si="17"/>
        <v>0</v>
      </c>
    </row>
    <row r="346" spans="1:12" ht="15" customHeight="1" x14ac:dyDescent="0.25">
      <c r="A346" s="38" t="s">
        <v>4573</v>
      </c>
      <c r="B346" s="23" t="s">
        <v>3385</v>
      </c>
      <c r="C346" s="14" t="s">
        <v>16</v>
      </c>
      <c r="D346" s="40">
        <v>34</v>
      </c>
      <c r="E346" s="40">
        <v>26.58</v>
      </c>
      <c r="F346" s="40">
        <f>J346-J346*AUDITORIO!$H$11</f>
        <v>41.36</v>
      </c>
      <c r="G346" s="40"/>
      <c r="H346" s="40">
        <f t="shared" si="16"/>
        <v>52.35</v>
      </c>
      <c r="I346" s="40">
        <f t="shared" si="18"/>
        <v>1779.9</v>
      </c>
      <c r="J346" s="84">
        <v>41.36</v>
      </c>
      <c r="L346" s="90">
        <f t="shared" si="17"/>
        <v>0</v>
      </c>
    </row>
    <row r="347" spans="1:12" ht="30" x14ac:dyDescent="0.25">
      <c r="A347" s="38" t="s">
        <v>4574</v>
      </c>
      <c r="B347" s="38" t="s">
        <v>4220</v>
      </c>
      <c r="C347" s="39" t="s">
        <v>3811</v>
      </c>
      <c r="D347" s="40">
        <v>3</v>
      </c>
      <c r="E347" s="40">
        <v>26.58</v>
      </c>
      <c r="F347" s="40">
        <f>J347-J347*AUDITORIO!$H$11</f>
        <v>1221.77</v>
      </c>
      <c r="G347" s="40"/>
      <c r="H347" s="40">
        <f t="shared" si="16"/>
        <v>1546.52</v>
      </c>
      <c r="I347" s="40">
        <f t="shared" si="18"/>
        <v>4639.5600000000004</v>
      </c>
      <c r="J347" s="81" t="s">
        <v>3649</v>
      </c>
      <c r="K347" s="34" t="s">
        <v>1975</v>
      </c>
      <c r="L347" s="90">
        <f t="shared" si="17"/>
        <v>0</v>
      </c>
    </row>
    <row r="348" spans="1:12" ht="30" x14ac:dyDescent="0.25">
      <c r="A348" s="38" t="s">
        <v>4575</v>
      </c>
      <c r="B348" s="49" t="s">
        <v>2666</v>
      </c>
      <c r="C348" s="39" t="s">
        <v>3811</v>
      </c>
      <c r="D348" s="40">
        <v>6</v>
      </c>
      <c r="E348" s="40">
        <v>26.58</v>
      </c>
      <c r="F348" s="40">
        <f>J348-J348*AUDITORIO!$H$11</f>
        <v>22.66</v>
      </c>
      <c r="G348" s="40"/>
      <c r="H348" s="40">
        <f t="shared" si="16"/>
        <v>28.68</v>
      </c>
      <c r="I348" s="40">
        <f t="shared" si="18"/>
        <v>172.08</v>
      </c>
      <c r="J348" s="81">
        <v>22.66</v>
      </c>
      <c r="L348" s="90">
        <f t="shared" si="17"/>
        <v>0</v>
      </c>
    </row>
    <row r="349" spans="1:12" ht="45" x14ac:dyDescent="0.25">
      <c r="A349" s="38" t="s">
        <v>4576</v>
      </c>
      <c r="B349" s="49" t="s">
        <v>2458</v>
      </c>
      <c r="C349" s="39" t="s">
        <v>3811</v>
      </c>
      <c r="D349" s="40">
        <v>3</v>
      </c>
      <c r="E349" s="40">
        <v>26.58</v>
      </c>
      <c r="F349" s="40">
        <f>J349-J349*AUDITORIO!$H$11</f>
        <v>3813.2100000000005</v>
      </c>
      <c r="G349" s="40"/>
      <c r="H349" s="40">
        <f t="shared" si="16"/>
        <v>4826.76</v>
      </c>
      <c r="I349" s="40">
        <f t="shared" si="18"/>
        <v>14480.28</v>
      </c>
      <c r="J349" s="81">
        <v>3813.2100000000005</v>
      </c>
      <c r="L349" s="90">
        <f t="shared" si="17"/>
        <v>0</v>
      </c>
    </row>
    <row r="350" spans="1:12" s="57" customFormat="1" ht="15" customHeight="1" x14ac:dyDescent="0.25">
      <c r="A350" s="38" t="s">
        <v>4577</v>
      </c>
      <c r="B350" s="58" t="s">
        <v>4221</v>
      </c>
      <c r="C350" s="59" t="s">
        <v>3811</v>
      </c>
      <c r="D350" s="56">
        <v>5</v>
      </c>
      <c r="E350" s="56">
        <v>26.58</v>
      </c>
      <c r="F350" s="40">
        <f>J350-J350*AUDITORIO!$H$11</f>
        <v>164.36</v>
      </c>
      <c r="G350" s="56"/>
      <c r="H350" s="40">
        <f t="shared" si="16"/>
        <v>208.05</v>
      </c>
      <c r="I350" s="56">
        <f t="shared" si="18"/>
        <v>1040.25</v>
      </c>
      <c r="J350" s="85">
        <v>164.36</v>
      </c>
      <c r="L350" s="90">
        <f t="shared" si="17"/>
        <v>0</v>
      </c>
    </row>
    <row r="351" spans="1:12" ht="60" x14ac:dyDescent="0.25">
      <c r="A351" s="38" t="s">
        <v>4578</v>
      </c>
      <c r="B351" s="38" t="s">
        <v>4197</v>
      </c>
      <c r="C351" s="39" t="s">
        <v>3787</v>
      </c>
      <c r="D351" s="40">
        <v>31.26</v>
      </c>
      <c r="E351" s="40">
        <v>26.58</v>
      </c>
      <c r="F351" s="40">
        <f>J351-J351*AUDITORIO!$H$11</f>
        <v>8.51</v>
      </c>
      <c r="G351" s="40"/>
      <c r="H351" s="40">
        <f t="shared" si="16"/>
        <v>10.77</v>
      </c>
      <c r="I351" s="40">
        <f t="shared" si="18"/>
        <v>336.67</v>
      </c>
      <c r="J351" s="81" t="s">
        <v>1649</v>
      </c>
      <c r="K351" s="34" t="s">
        <v>1910</v>
      </c>
      <c r="L351" s="90">
        <f t="shared" si="17"/>
        <v>0</v>
      </c>
    </row>
    <row r="352" spans="1:12" ht="45" x14ac:dyDescent="0.25">
      <c r="A352" s="38" t="s">
        <v>4579</v>
      </c>
      <c r="B352" s="38" t="s">
        <v>4200</v>
      </c>
      <c r="C352" s="39" t="s">
        <v>3811</v>
      </c>
      <c r="D352" s="40">
        <v>15</v>
      </c>
      <c r="E352" s="40">
        <v>26.58</v>
      </c>
      <c r="F352" s="40">
        <f>J352-J352*AUDITORIO!$H$11</f>
        <v>6.46</v>
      </c>
      <c r="G352" s="40"/>
      <c r="H352" s="40">
        <f t="shared" si="16"/>
        <v>8.18</v>
      </c>
      <c r="I352" s="40">
        <f t="shared" si="18"/>
        <v>122.7</v>
      </c>
      <c r="J352" s="81" t="s">
        <v>2880</v>
      </c>
      <c r="K352" s="34" t="s">
        <v>1921</v>
      </c>
      <c r="L352" s="90">
        <f t="shared" si="17"/>
        <v>0</v>
      </c>
    </row>
    <row r="353" spans="1:12" ht="45" x14ac:dyDescent="0.25">
      <c r="A353" s="38" t="s">
        <v>4580</v>
      </c>
      <c r="B353" s="38" t="s">
        <v>4198</v>
      </c>
      <c r="C353" s="39" t="s">
        <v>3787</v>
      </c>
      <c r="D353" s="40">
        <v>98.99</v>
      </c>
      <c r="E353" s="40">
        <v>26.58</v>
      </c>
      <c r="F353" s="40">
        <f>J353-J353*AUDITORIO!$H$11</f>
        <v>27.38</v>
      </c>
      <c r="G353" s="40"/>
      <c r="H353" s="40">
        <f t="shared" si="16"/>
        <v>34.659999999999997</v>
      </c>
      <c r="I353" s="40">
        <f t="shared" si="18"/>
        <v>3430.99</v>
      </c>
      <c r="J353" s="81" t="s">
        <v>3497</v>
      </c>
      <c r="K353" s="34" t="s">
        <v>1917</v>
      </c>
      <c r="L353" s="90">
        <f t="shared" si="17"/>
        <v>0</v>
      </c>
    </row>
    <row r="354" spans="1:12" ht="15" customHeight="1" x14ac:dyDescent="0.25">
      <c r="A354" s="38" t="s">
        <v>4581</v>
      </c>
      <c r="B354" s="49" t="s">
        <v>2467</v>
      </c>
      <c r="C354" s="39" t="s">
        <v>3811</v>
      </c>
      <c r="D354" s="40">
        <v>3</v>
      </c>
      <c r="E354" s="40">
        <v>26.58</v>
      </c>
      <c r="F354" s="40">
        <f>J354-J354*AUDITORIO!$H$11</f>
        <v>2466.3000000000002</v>
      </c>
      <c r="G354" s="40"/>
      <c r="H354" s="40">
        <f t="shared" si="16"/>
        <v>3121.84</v>
      </c>
      <c r="I354" s="40">
        <f t="shared" si="18"/>
        <v>9365.52</v>
      </c>
      <c r="J354" s="81">
        <v>2466.3000000000002</v>
      </c>
      <c r="L354" s="90">
        <f t="shared" si="17"/>
        <v>0</v>
      </c>
    </row>
    <row r="355" spans="1:12" ht="30" x14ac:dyDescent="0.25">
      <c r="A355" s="38" t="s">
        <v>4582</v>
      </c>
      <c r="B355" s="38" t="s">
        <v>1293</v>
      </c>
      <c r="C355" s="39" t="s">
        <v>3811</v>
      </c>
      <c r="D355" s="40">
        <v>81.02</v>
      </c>
      <c r="E355" s="40">
        <v>26.58</v>
      </c>
      <c r="F355" s="40">
        <f>J355-J355*AUDITORIO!$H$11</f>
        <v>93.57</v>
      </c>
      <c r="G355" s="40"/>
      <c r="H355" s="40">
        <f t="shared" si="16"/>
        <v>118.44</v>
      </c>
      <c r="I355" s="40">
        <f t="shared" si="18"/>
        <v>9596.01</v>
      </c>
      <c r="J355" s="84">
        <v>93.57</v>
      </c>
      <c r="L355" s="90">
        <f t="shared" si="17"/>
        <v>0</v>
      </c>
    </row>
    <row r="356" spans="1:12" ht="30" x14ac:dyDescent="0.25">
      <c r="A356" s="38" t="s">
        <v>4583</v>
      </c>
      <c r="B356" s="49" t="s">
        <v>2293</v>
      </c>
      <c r="C356" s="39" t="s">
        <v>3811</v>
      </c>
      <c r="D356" s="40">
        <v>8</v>
      </c>
      <c r="E356" s="40">
        <v>26.58</v>
      </c>
      <c r="F356" s="40">
        <f>J356-J356*AUDITORIO!$H$11</f>
        <v>6.57</v>
      </c>
      <c r="G356" s="40"/>
      <c r="H356" s="40">
        <f t="shared" si="16"/>
        <v>8.32</v>
      </c>
      <c r="I356" s="40">
        <f t="shared" si="18"/>
        <v>66.56</v>
      </c>
      <c r="J356" s="84">
        <v>6.57</v>
      </c>
      <c r="L356" s="90">
        <f t="shared" si="17"/>
        <v>0</v>
      </c>
    </row>
    <row r="357" spans="1:12" ht="15" customHeight="1" x14ac:dyDescent="0.25">
      <c r="A357" s="43" t="s">
        <v>4222</v>
      </c>
      <c r="B357" s="72" t="s">
        <v>4760</v>
      </c>
      <c r="C357" s="44"/>
      <c r="D357" s="44"/>
      <c r="E357" s="44"/>
      <c r="F357" s="40"/>
      <c r="G357" s="40"/>
      <c r="H357" s="40"/>
      <c r="I357" s="40"/>
      <c r="L357" s="90"/>
    </row>
    <row r="358" spans="1:12" ht="45" x14ac:dyDescent="0.25">
      <c r="A358" s="38" t="s">
        <v>4223</v>
      </c>
      <c r="B358" s="38" t="s">
        <v>4219</v>
      </c>
      <c r="C358" s="39" t="s">
        <v>3787</v>
      </c>
      <c r="D358" s="40">
        <v>4127.34</v>
      </c>
      <c r="E358" s="40">
        <v>26.58</v>
      </c>
      <c r="F358" s="40">
        <f>J358-J358*AUDITORIO!$H$11</f>
        <v>3.57</v>
      </c>
      <c r="G358" s="40"/>
      <c r="H358" s="40">
        <f t="shared" si="16"/>
        <v>4.5199999999999996</v>
      </c>
      <c r="I358" s="40">
        <f t="shared" si="18"/>
        <v>18655.580000000002</v>
      </c>
      <c r="J358" s="81" t="s">
        <v>1771</v>
      </c>
      <c r="K358" s="34" t="s">
        <v>1974</v>
      </c>
      <c r="L358" s="90">
        <f t="shared" si="17"/>
        <v>0</v>
      </c>
    </row>
    <row r="359" spans="1:12" s="57" customFormat="1" ht="30" x14ac:dyDescent="0.25">
      <c r="A359" s="58" t="s">
        <v>4584</v>
      </c>
      <c r="B359" s="62" t="s">
        <v>2768</v>
      </c>
      <c r="C359" s="61" t="s">
        <v>69</v>
      </c>
      <c r="D359" s="56">
        <v>793.71</v>
      </c>
      <c r="E359" s="56">
        <v>26.58</v>
      </c>
      <c r="F359" s="40">
        <f>J359-J359*AUDITORIO!$H$11</f>
        <v>79.11</v>
      </c>
      <c r="G359" s="56"/>
      <c r="H359" s="56">
        <f t="shared" si="16"/>
        <v>100.14</v>
      </c>
      <c r="I359" s="56">
        <f t="shared" si="18"/>
        <v>79482.12</v>
      </c>
      <c r="J359" s="85">
        <v>79.11</v>
      </c>
      <c r="L359" s="90">
        <f t="shared" si="17"/>
        <v>0</v>
      </c>
    </row>
    <row r="360" spans="1:12" ht="45" x14ac:dyDescent="0.25">
      <c r="A360" s="38" t="s">
        <v>4585</v>
      </c>
      <c r="B360" s="23" t="s">
        <v>3382</v>
      </c>
      <c r="C360" s="14" t="s">
        <v>69</v>
      </c>
      <c r="D360" s="40">
        <v>782.85</v>
      </c>
      <c r="E360" s="40">
        <v>26.58</v>
      </c>
      <c r="F360" s="40">
        <f>J360-J360*AUDITORIO!$H$11</f>
        <v>20.79</v>
      </c>
      <c r="G360" s="40"/>
      <c r="H360" s="40">
        <f t="shared" si="16"/>
        <v>26.32</v>
      </c>
      <c r="I360" s="40">
        <f t="shared" si="18"/>
        <v>20604.61</v>
      </c>
      <c r="J360" s="81" t="s">
        <v>1742</v>
      </c>
      <c r="K360" s="34" t="s">
        <v>1972</v>
      </c>
      <c r="L360" s="90">
        <f t="shared" si="17"/>
        <v>0</v>
      </c>
    </row>
    <row r="361" spans="1:12" ht="60" x14ac:dyDescent="0.25">
      <c r="A361" s="38" t="s">
        <v>4586</v>
      </c>
      <c r="B361" s="38" t="s">
        <v>4197</v>
      </c>
      <c r="C361" s="39" t="s">
        <v>3787</v>
      </c>
      <c r="D361" s="40">
        <v>369.18</v>
      </c>
      <c r="E361" s="40">
        <v>26.58</v>
      </c>
      <c r="F361" s="40">
        <f>J361-J361*AUDITORIO!$H$11</f>
        <v>8.51</v>
      </c>
      <c r="G361" s="40"/>
      <c r="H361" s="40">
        <f t="shared" si="16"/>
        <v>10.77</v>
      </c>
      <c r="I361" s="40">
        <f t="shared" si="18"/>
        <v>3976.07</v>
      </c>
      <c r="J361" s="81" t="s">
        <v>1649</v>
      </c>
      <c r="K361" s="34" t="s">
        <v>1910</v>
      </c>
      <c r="L361" s="90">
        <f t="shared" si="17"/>
        <v>0</v>
      </c>
    </row>
    <row r="362" spans="1:12" ht="60" x14ac:dyDescent="0.25">
      <c r="A362" s="38" t="s">
        <v>4587</v>
      </c>
      <c r="B362" s="38" t="s">
        <v>4201</v>
      </c>
      <c r="C362" s="39" t="s">
        <v>3787</v>
      </c>
      <c r="D362" s="40">
        <v>13.46</v>
      </c>
      <c r="E362" s="40">
        <v>26.58</v>
      </c>
      <c r="F362" s="40">
        <f>J362-J362*AUDITORIO!$H$11</f>
        <v>12.46</v>
      </c>
      <c r="G362" s="40"/>
      <c r="H362" s="40">
        <f t="shared" si="16"/>
        <v>15.77</v>
      </c>
      <c r="I362" s="40">
        <f t="shared" si="18"/>
        <v>212.26</v>
      </c>
      <c r="J362" s="81" t="s">
        <v>1749</v>
      </c>
      <c r="K362" s="34" t="s">
        <v>1911</v>
      </c>
      <c r="L362" s="90">
        <f t="shared" si="17"/>
        <v>0</v>
      </c>
    </row>
    <row r="363" spans="1:12" ht="30" x14ac:dyDescent="0.25">
      <c r="A363" s="38" t="s">
        <v>4588</v>
      </c>
      <c r="B363" s="38" t="s">
        <v>4224</v>
      </c>
      <c r="C363" s="39" t="s">
        <v>3787</v>
      </c>
      <c r="D363" s="40">
        <v>12.01</v>
      </c>
      <c r="E363" s="40">
        <v>26.58</v>
      </c>
      <c r="F363" s="40">
        <f>J363-J363*AUDITORIO!$H$11</f>
        <v>6.97</v>
      </c>
      <c r="G363" s="40"/>
      <c r="H363" s="40">
        <f t="shared" si="16"/>
        <v>8.82</v>
      </c>
      <c r="I363" s="40">
        <f t="shared" si="18"/>
        <v>105.93</v>
      </c>
      <c r="J363" s="81" t="s">
        <v>1690</v>
      </c>
      <c r="K363" s="34" t="s">
        <v>3147</v>
      </c>
      <c r="L363" s="90">
        <f t="shared" si="17"/>
        <v>0</v>
      </c>
    </row>
    <row r="364" spans="1:12" ht="45" x14ac:dyDescent="0.25">
      <c r="A364" s="38" t="s">
        <v>4589</v>
      </c>
      <c r="B364" s="38" t="s">
        <v>4225</v>
      </c>
      <c r="C364" s="39" t="s">
        <v>3787</v>
      </c>
      <c r="D364" s="40">
        <v>117.15</v>
      </c>
      <c r="E364" s="40">
        <v>26.58</v>
      </c>
      <c r="F364" s="40">
        <f>J364-J364*AUDITORIO!$H$11</f>
        <v>22.25</v>
      </c>
      <c r="G364" s="40"/>
      <c r="H364" s="40">
        <f t="shared" si="16"/>
        <v>28.16</v>
      </c>
      <c r="I364" s="40">
        <f t="shared" si="18"/>
        <v>3298.94</v>
      </c>
      <c r="J364" s="81" t="s">
        <v>1684</v>
      </c>
      <c r="K364" s="34" t="s">
        <v>1915</v>
      </c>
      <c r="L364" s="90">
        <f t="shared" si="17"/>
        <v>0</v>
      </c>
    </row>
    <row r="365" spans="1:12" ht="45" x14ac:dyDescent="0.25">
      <c r="A365" s="38" t="s">
        <v>4590</v>
      </c>
      <c r="B365" s="38" t="s">
        <v>4226</v>
      </c>
      <c r="C365" s="39" t="s">
        <v>3787</v>
      </c>
      <c r="D365" s="40">
        <v>273.70999999999998</v>
      </c>
      <c r="E365" s="40">
        <v>26.58</v>
      </c>
      <c r="F365" s="40">
        <f>J365-J365*AUDITORIO!$H$11</f>
        <v>9.94</v>
      </c>
      <c r="G365" s="40"/>
      <c r="H365" s="40">
        <f t="shared" si="16"/>
        <v>12.58</v>
      </c>
      <c r="I365" s="40">
        <f t="shared" si="18"/>
        <v>3443.27</v>
      </c>
      <c r="J365" s="81" t="s">
        <v>1734</v>
      </c>
      <c r="K365" s="34" t="s">
        <v>3148</v>
      </c>
      <c r="L365" s="90">
        <f t="shared" si="17"/>
        <v>0</v>
      </c>
    </row>
    <row r="366" spans="1:12" ht="47.25" customHeight="1" x14ac:dyDescent="0.25">
      <c r="A366" s="38" t="s">
        <v>4591</v>
      </c>
      <c r="B366" s="38" t="s">
        <v>4227</v>
      </c>
      <c r="C366" s="39" t="s">
        <v>3787</v>
      </c>
      <c r="D366" s="40">
        <v>83.95</v>
      </c>
      <c r="E366" s="40">
        <v>26.58</v>
      </c>
      <c r="F366" s="40">
        <f>J366-J366*AUDITORIO!$H$11</f>
        <v>27.82</v>
      </c>
      <c r="G366" s="40"/>
      <c r="H366" s="40">
        <f t="shared" si="16"/>
        <v>35.21</v>
      </c>
      <c r="I366" s="40">
        <f t="shared" si="18"/>
        <v>2955.88</v>
      </c>
      <c r="J366" s="81" t="s">
        <v>3599</v>
      </c>
      <c r="K366" s="34" t="s">
        <v>1916</v>
      </c>
      <c r="L366" s="90">
        <f t="shared" si="17"/>
        <v>0</v>
      </c>
    </row>
    <row r="367" spans="1:12" ht="45" x14ac:dyDescent="0.25">
      <c r="A367" s="38" t="s">
        <v>4592</v>
      </c>
      <c r="B367" s="38" t="s">
        <v>4228</v>
      </c>
      <c r="C367" s="39" t="s">
        <v>3811</v>
      </c>
      <c r="D367" s="40">
        <v>56</v>
      </c>
      <c r="E367" s="40">
        <v>26.58</v>
      </c>
      <c r="F367" s="40">
        <f>J367-J367*AUDITORIO!$H$11</f>
        <v>7.98</v>
      </c>
      <c r="G367" s="40"/>
      <c r="H367" s="40">
        <f t="shared" si="16"/>
        <v>10.1</v>
      </c>
      <c r="I367" s="40">
        <f t="shared" si="18"/>
        <v>565.6</v>
      </c>
      <c r="J367" s="81" t="s">
        <v>3140</v>
      </c>
      <c r="K367" s="34" t="s">
        <v>1922</v>
      </c>
      <c r="L367" s="90">
        <f t="shared" si="17"/>
        <v>0</v>
      </c>
    </row>
    <row r="368" spans="1:12" ht="45" x14ac:dyDescent="0.25">
      <c r="A368" s="38" t="s">
        <v>4593</v>
      </c>
      <c r="B368" s="38" t="s">
        <v>4200</v>
      </c>
      <c r="C368" s="39" t="s">
        <v>3811</v>
      </c>
      <c r="D368" s="40">
        <v>60</v>
      </c>
      <c r="E368" s="40">
        <v>26.58</v>
      </c>
      <c r="F368" s="40">
        <f>J368-J368*AUDITORIO!$H$11</f>
        <v>6.46</v>
      </c>
      <c r="G368" s="40"/>
      <c r="H368" s="40">
        <f t="shared" si="16"/>
        <v>8.18</v>
      </c>
      <c r="I368" s="40">
        <f t="shared" si="18"/>
        <v>490.8</v>
      </c>
      <c r="J368" s="81" t="s">
        <v>2880</v>
      </c>
      <c r="K368" s="34" t="s">
        <v>1921</v>
      </c>
      <c r="L368" s="90">
        <f t="shared" si="17"/>
        <v>0</v>
      </c>
    </row>
    <row r="369" spans="1:12" s="57" customFormat="1" ht="45" x14ac:dyDescent="0.25">
      <c r="A369" s="38" t="s">
        <v>4594</v>
      </c>
      <c r="B369" s="58" t="s">
        <v>4199</v>
      </c>
      <c r="C369" s="59" t="s">
        <v>3811</v>
      </c>
      <c r="D369" s="56">
        <v>30</v>
      </c>
      <c r="E369" s="56">
        <v>26.58</v>
      </c>
      <c r="F369" s="40">
        <f>J369-J369*AUDITORIO!$H$11</f>
        <v>47.06</v>
      </c>
      <c r="G369" s="56"/>
      <c r="H369" s="40">
        <f t="shared" si="16"/>
        <v>59.57</v>
      </c>
      <c r="I369" s="56">
        <f t="shared" si="18"/>
        <v>1787.1</v>
      </c>
      <c r="J369" s="87" t="s">
        <v>3719</v>
      </c>
      <c r="K369" s="57" t="s">
        <v>2027</v>
      </c>
      <c r="L369" s="90">
        <f t="shared" si="17"/>
        <v>0</v>
      </c>
    </row>
    <row r="370" spans="1:12" s="57" customFormat="1" ht="30" x14ac:dyDescent="0.25">
      <c r="A370" s="38" t="s">
        <v>4595</v>
      </c>
      <c r="B370" s="58" t="s">
        <v>4229</v>
      </c>
      <c r="C370" s="59" t="s">
        <v>3811</v>
      </c>
      <c r="D370" s="56">
        <v>28</v>
      </c>
      <c r="E370" s="56">
        <v>26.58</v>
      </c>
      <c r="F370" s="40">
        <f>J370-J370*AUDITORIO!$H$11</f>
        <v>75.540000000000006</v>
      </c>
      <c r="G370" s="56"/>
      <c r="H370" s="40">
        <f t="shared" si="16"/>
        <v>95.62</v>
      </c>
      <c r="I370" s="56">
        <f t="shared" si="18"/>
        <v>2677.36</v>
      </c>
      <c r="J370" s="87" t="s">
        <v>3462</v>
      </c>
      <c r="K370" s="57" t="s">
        <v>2028</v>
      </c>
      <c r="L370" s="90">
        <f t="shared" si="17"/>
        <v>0</v>
      </c>
    </row>
    <row r="371" spans="1:12" ht="30" x14ac:dyDescent="0.25">
      <c r="A371" s="38" t="s">
        <v>4596</v>
      </c>
      <c r="B371" s="49" t="s">
        <v>2517</v>
      </c>
      <c r="C371" s="39" t="s">
        <v>3811</v>
      </c>
      <c r="D371" s="40">
        <f>133.8/3</f>
        <v>44.6</v>
      </c>
      <c r="E371" s="40">
        <v>26.58</v>
      </c>
      <c r="F371" s="40">
        <f>J371-J371*AUDITORIO!$H$11</f>
        <v>58.22</v>
      </c>
      <c r="G371" s="40"/>
      <c r="H371" s="40">
        <f t="shared" si="16"/>
        <v>73.69</v>
      </c>
      <c r="I371" s="40">
        <f t="shared" si="18"/>
        <v>3286.57</v>
      </c>
      <c r="J371" s="84">
        <v>58.22</v>
      </c>
      <c r="L371" s="90">
        <f t="shared" si="17"/>
        <v>0</v>
      </c>
    </row>
    <row r="372" spans="1:12" s="57" customFormat="1" ht="45" x14ac:dyDescent="0.25">
      <c r="A372" s="38" t="s">
        <v>4597</v>
      </c>
      <c r="B372" s="58" t="s">
        <v>4260</v>
      </c>
      <c r="C372" s="59" t="s">
        <v>3811</v>
      </c>
      <c r="D372" s="56">
        <v>14</v>
      </c>
      <c r="E372" s="56">
        <v>26.58</v>
      </c>
      <c r="F372" s="40">
        <f>J372-J372*AUDITORIO!$H$11</f>
        <v>22.25</v>
      </c>
      <c r="G372" s="56"/>
      <c r="H372" s="40">
        <f t="shared" si="16"/>
        <v>28.16</v>
      </c>
      <c r="I372" s="56">
        <f t="shared" si="18"/>
        <v>394.24</v>
      </c>
      <c r="J372" s="87" t="s">
        <v>1684</v>
      </c>
      <c r="K372" s="57" t="s">
        <v>1915</v>
      </c>
      <c r="L372" s="90">
        <f t="shared" si="17"/>
        <v>0</v>
      </c>
    </row>
    <row r="373" spans="1:12" ht="45" x14ac:dyDescent="0.25">
      <c r="A373" s="38" t="s">
        <v>4598</v>
      </c>
      <c r="B373" s="38" t="s">
        <v>4184</v>
      </c>
      <c r="C373" s="39" t="s">
        <v>3811</v>
      </c>
      <c r="D373" s="40">
        <v>70</v>
      </c>
      <c r="E373" s="40">
        <v>26.58</v>
      </c>
      <c r="F373" s="40">
        <f>J373-J373*AUDITORIO!$H$11</f>
        <v>35.9</v>
      </c>
      <c r="G373" s="40"/>
      <c r="H373" s="40">
        <f t="shared" si="16"/>
        <v>45.44</v>
      </c>
      <c r="I373" s="40">
        <f t="shared" si="18"/>
        <v>3180.8</v>
      </c>
      <c r="J373" s="81" t="s">
        <v>3173</v>
      </c>
      <c r="K373" s="34" t="s">
        <v>1934</v>
      </c>
      <c r="L373" s="90">
        <f t="shared" si="17"/>
        <v>0</v>
      </c>
    </row>
    <row r="374" spans="1:12" ht="45" x14ac:dyDescent="0.25">
      <c r="A374" s="38" t="s">
        <v>4599</v>
      </c>
      <c r="B374" s="38" t="s">
        <v>4230</v>
      </c>
      <c r="C374" s="39" t="s">
        <v>3811</v>
      </c>
      <c r="D374" s="40">
        <v>7</v>
      </c>
      <c r="E374" s="40">
        <v>26.58</v>
      </c>
      <c r="F374" s="40">
        <f>J374-J374*AUDITORIO!$H$11</f>
        <v>40.33</v>
      </c>
      <c r="G374" s="40"/>
      <c r="H374" s="40">
        <f t="shared" si="16"/>
        <v>51.05</v>
      </c>
      <c r="I374" s="40">
        <f t="shared" si="18"/>
        <v>357.35</v>
      </c>
      <c r="J374" s="81" t="s">
        <v>3213</v>
      </c>
      <c r="K374" s="34" t="s">
        <v>1935</v>
      </c>
      <c r="L374" s="90">
        <f t="shared" si="17"/>
        <v>0</v>
      </c>
    </row>
    <row r="375" spans="1:12" ht="36" customHeight="1" x14ac:dyDescent="0.25">
      <c r="A375" s="38" t="s">
        <v>4600</v>
      </c>
      <c r="B375" s="38" t="s">
        <v>4231</v>
      </c>
      <c r="C375" s="39" t="s">
        <v>3811</v>
      </c>
      <c r="D375" s="40">
        <v>164</v>
      </c>
      <c r="E375" s="40">
        <v>26.58</v>
      </c>
      <c r="F375" s="40">
        <f>J375-J375*AUDITORIO!$H$11</f>
        <v>48.43</v>
      </c>
      <c r="G375" s="40"/>
      <c r="H375" s="40">
        <f t="shared" si="16"/>
        <v>61.3</v>
      </c>
      <c r="I375" s="40">
        <f t="shared" si="18"/>
        <v>10053.200000000001</v>
      </c>
      <c r="J375" s="81" t="s">
        <v>3348</v>
      </c>
      <c r="K375" s="34" t="s">
        <v>1976</v>
      </c>
      <c r="L375" s="90">
        <f t="shared" si="17"/>
        <v>0</v>
      </c>
    </row>
    <row r="376" spans="1:12" x14ac:dyDescent="0.25">
      <c r="A376" s="38" t="s">
        <v>4601</v>
      </c>
      <c r="B376" s="49" t="s">
        <v>2413</v>
      </c>
      <c r="C376" s="39" t="s">
        <v>3811</v>
      </c>
      <c r="D376" s="40">
        <v>3</v>
      </c>
      <c r="E376" s="40">
        <v>26.58</v>
      </c>
      <c r="F376" s="40">
        <f>J376-J376*AUDITORIO!$H$11</f>
        <v>61.06</v>
      </c>
      <c r="G376" s="40"/>
      <c r="H376" s="40">
        <f t="shared" si="16"/>
        <v>77.290000000000006</v>
      </c>
      <c r="I376" s="40">
        <f t="shared" si="18"/>
        <v>231.87</v>
      </c>
      <c r="J376" s="81">
        <v>61.06</v>
      </c>
      <c r="L376" s="90">
        <f t="shared" si="17"/>
        <v>0</v>
      </c>
    </row>
    <row r="377" spans="1:12" ht="30" x14ac:dyDescent="0.25">
      <c r="A377" s="38" t="s">
        <v>4602</v>
      </c>
      <c r="B377" s="38" t="s">
        <v>4220</v>
      </c>
      <c r="C377" s="39" t="s">
        <v>3811</v>
      </c>
      <c r="D377" s="40">
        <v>8</v>
      </c>
      <c r="E377" s="40">
        <v>26.58</v>
      </c>
      <c r="F377" s="40">
        <f>J377-J377*AUDITORIO!$H$11</f>
        <v>1221.77</v>
      </c>
      <c r="G377" s="40"/>
      <c r="H377" s="40">
        <f t="shared" si="16"/>
        <v>1546.52</v>
      </c>
      <c r="I377" s="40">
        <f t="shared" si="18"/>
        <v>12372.16</v>
      </c>
      <c r="J377" s="81" t="s">
        <v>3649</v>
      </c>
      <c r="K377" s="34" t="s">
        <v>1975</v>
      </c>
      <c r="L377" s="90">
        <f t="shared" si="17"/>
        <v>0</v>
      </c>
    </row>
    <row r="378" spans="1:12" ht="30" x14ac:dyDescent="0.25">
      <c r="A378" s="38" t="s">
        <v>4603</v>
      </c>
      <c r="B378" s="49" t="s">
        <v>2409</v>
      </c>
      <c r="C378" s="39" t="s">
        <v>3811</v>
      </c>
      <c r="D378" s="40">
        <v>3</v>
      </c>
      <c r="E378" s="40">
        <v>26.58</v>
      </c>
      <c r="F378" s="40">
        <f>J378-J378*AUDITORIO!$H$11</f>
        <v>419.98</v>
      </c>
      <c r="G378" s="40"/>
      <c r="H378" s="40">
        <f t="shared" si="16"/>
        <v>531.61</v>
      </c>
      <c r="I378" s="40">
        <f t="shared" si="18"/>
        <v>1594.83</v>
      </c>
      <c r="J378" s="81">
        <v>419.98</v>
      </c>
      <c r="L378" s="90">
        <f t="shared" si="17"/>
        <v>0</v>
      </c>
    </row>
    <row r="379" spans="1:12" ht="15" customHeight="1" x14ac:dyDescent="0.25">
      <c r="A379" s="38" t="s">
        <v>4604</v>
      </c>
      <c r="B379" s="49" t="s">
        <v>2404</v>
      </c>
      <c r="C379" s="39" t="s">
        <v>3811</v>
      </c>
      <c r="D379" s="40">
        <v>13</v>
      </c>
      <c r="E379" s="40">
        <v>26.58</v>
      </c>
      <c r="F379" s="40">
        <f>J379-J379*AUDITORIO!$H$11</f>
        <v>22.66</v>
      </c>
      <c r="G379" s="40"/>
      <c r="H379" s="40">
        <f t="shared" si="16"/>
        <v>28.68</v>
      </c>
      <c r="I379" s="40">
        <f t="shared" si="18"/>
        <v>372.84</v>
      </c>
      <c r="J379" s="81">
        <v>22.66</v>
      </c>
      <c r="L379" s="90">
        <f t="shared" si="17"/>
        <v>0</v>
      </c>
    </row>
    <row r="380" spans="1:12" ht="30" x14ac:dyDescent="0.25">
      <c r="A380" s="38" t="s">
        <v>4605</v>
      </c>
      <c r="B380" s="38" t="s">
        <v>1293</v>
      </c>
      <c r="C380" s="39" t="s">
        <v>3811</v>
      </c>
      <c r="D380" s="40">
        <f>69.6/6</f>
        <v>11.6</v>
      </c>
      <c r="E380" s="40">
        <v>26.58</v>
      </c>
      <c r="F380" s="40">
        <f>J380-J380*AUDITORIO!$H$11</f>
        <v>93.57</v>
      </c>
      <c r="G380" s="40"/>
      <c r="H380" s="40">
        <f t="shared" si="16"/>
        <v>118.44</v>
      </c>
      <c r="I380" s="40">
        <f t="shared" si="18"/>
        <v>1373.9</v>
      </c>
      <c r="J380" s="84">
        <v>93.57</v>
      </c>
      <c r="L380" s="90">
        <f t="shared" si="17"/>
        <v>0</v>
      </c>
    </row>
    <row r="381" spans="1:12" ht="30" x14ac:dyDescent="0.25">
      <c r="A381" s="38" t="s">
        <v>4606</v>
      </c>
      <c r="B381" s="49" t="s">
        <v>2293</v>
      </c>
      <c r="C381" s="39" t="s">
        <v>3811</v>
      </c>
      <c r="D381" s="40">
        <v>8</v>
      </c>
      <c r="E381" s="40">
        <v>26.58</v>
      </c>
      <c r="F381" s="40">
        <f>J381-J381*AUDITORIO!$H$11</f>
        <v>6.57</v>
      </c>
      <c r="G381" s="40"/>
      <c r="H381" s="40">
        <f t="shared" si="16"/>
        <v>8.32</v>
      </c>
      <c r="I381" s="40">
        <f t="shared" si="18"/>
        <v>66.56</v>
      </c>
      <c r="J381" s="84">
        <v>6.57</v>
      </c>
      <c r="L381" s="90">
        <f t="shared" si="17"/>
        <v>0</v>
      </c>
    </row>
    <row r="382" spans="1:12" ht="30" x14ac:dyDescent="0.25">
      <c r="A382" s="38" t="s">
        <v>4607</v>
      </c>
      <c r="B382" s="49" t="s">
        <v>4469</v>
      </c>
      <c r="C382" s="39" t="s">
        <v>3811</v>
      </c>
      <c r="D382" s="40">
        <v>16</v>
      </c>
      <c r="E382" s="40">
        <v>26.58</v>
      </c>
      <c r="F382" s="40">
        <f>J382-J382*AUDITORIO!$H$11</f>
        <v>142.05000000000001</v>
      </c>
      <c r="G382" s="40"/>
      <c r="H382" s="40">
        <f t="shared" si="16"/>
        <v>179.81</v>
      </c>
      <c r="I382" s="40">
        <f t="shared" si="18"/>
        <v>2876.96</v>
      </c>
      <c r="J382" s="84">
        <v>142.05000000000001</v>
      </c>
      <c r="L382" s="90">
        <f t="shared" si="17"/>
        <v>0</v>
      </c>
    </row>
    <row r="383" spans="1:12" ht="30" x14ac:dyDescent="0.25">
      <c r="A383" s="38" t="s">
        <v>4608</v>
      </c>
      <c r="B383" s="49" t="s">
        <v>2669</v>
      </c>
      <c r="C383" s="39" t="s">
        <v>3811</v>
      </c>
      <c r="D383" s="40">
        <v>3</v>
      </c>
      <c r="E383" s="40">
        <v>26.58</v>
      </c>
      <c r="F383" s="40">
        <f>J383-J383*AUDITORIO!$H$11</f>
        <v>2583.04</v>
      </c>
      <c r="G383" s="40"/>
      <c r="H383" s="40">
        <f t="shared" si="16"/>
        <v>3269.61</v>
      </c>
      <c r="I383" s="40">
        <f t="shared" si="18"/>
        <v>9808.83</v>
      </c>
      <c r="J383" s="84">
        <v>2583.04</v>
      </c>
      <c r="L383" s="90">
        <f t="shared" si="17"/>
        <v>0</v>
      </c>
    </row>
    <row r="384" spans="1:12" x14ac:dyDescent="0.25">
      <c r="A384" s="38" t="s">
        <v>4609</v>
      </c>
      <c r="B384" s="49" t="s">
        <v>2391</v>
      </c>
      <c r="C384" s="39" t="s">
        <v>3811</v>
      </c>
      <c r="D384" s="40">
        <v>3</v>
      </c>
      <c r="E384" s="40">
        <v>26.58</v>
      </c>
      <c r="F384" s="40">
        <f>J384-J384*AUDITORIO!$H$11</f>
        <v>21.15</v>
      </c>
      <c r="G384" s="40"/>
      <c r="H384" s="40">
        <f t="shared" si="16"/>
        <v>26.77</v>
      </c>
      <c r="I384" s="40">
        <f t="shared" si="18"/>
        <v>80.31</v>
      </c>
      <c r="J384" s="81">
        <v>21.15</v>
      </c>
      <c r="L384" s="90">
        <f t="shared" si="17"/>
        <v>0</v>
      </c>
    </row>
    <row r="385" spans="1:12" ht="60" x14ac:dyDescent="0.25">
      <c r="A385" s="38" t="s">
        <v>4610</v>
      </c>
      <c r="B385" s="38" t="s">
        <v>4232</v>
      </c>
      <c r="C385" s="39" t="s">
        <v>3811</v>
      </c>
      <c r="D385" s="40">
        <v>3</v>
      </c>
      <c r="E385" s="40">
        <v>26.58</v>
      </c>
      <c r="F385" s="40">
        <f>J385-J385*AUDITORIO!$H$11</f>
        <v>312.62</v>
      </c>
      <c r="G385" s="40"/>
      <c r="H385" s="40">
        <f t="shared" si="16"/>
        <v>395.71</v>
      </c>
      <c r="I385" s="40">
        <f t="shared" si="18"/>
        <v>1187.1300000000001</v>
      </c>
      <c r="J385" s="81" t="s">
        <v>3639</v>
      </c>
      <c r="K385" s="34" t="s">
        <v>1973</v>
      </c>
      <c r="L385" s="90">
        <f t="shared" si="17"/>
        <v>0</v>
      </c>
    </row>
    <row r="386" spans="1:12" ht="30" x14ac:dyDescent="0.25">
      <c r="A386" s="38" t="s">
        <v>4611</v>
      </c>
      <c r="B386" s="38" t="s">
        <v>4233</v>
      </c>
      <c r="C386" s="39" t="s">
        <v>3811</v>
      </c>
      <c r="D386" s="40">
        <v>6</v>
      </c>
      <c r="E386" s="40">
        <v>26.58</v>
      </c>
      <c r="F386" s="40">
        <f>J386-J386*AUDITORIO!$H$11</f>
        <v>58.03</v>
      </c>
      <c r="G386" s="40"/>
      <c r="H386" s="40">
        <f t="shared" si="16"/>
        <v>73.45</v>
      </c>
      <c r="I386" s="40">
        <f t="shared" si="18"/>
        <v>440.7</v>
      </c>
      <c r="J386" s="81" t="s">
        <v>3423</v>
      </c>
      <c r="K386" s="34" t="s">
        <v>3651</v>
      </c>
      <c r="L386" s="90">
        <f t="shared" si="17"/>
        <v>0</v>
      </c>
    </row>
    <row r="387" spans="1:12" ht="60" x14ac:dyDescent="0.25">
      <c r="A387" s="38" t="s">
        <v>4612</v>
      </c>
      <c r="B387" s="38" t="str">
        <f>K387</f>
        <v>CAIXA ENTERRADA ELÉTRICA RETANGULAR, EM ALVENARIA COM TIJOLOS CERÂMICOS MACIÇOS, FUNDO COM BRITA, DIMENSÕES INTERNAS: 1X1X0,6 M. AF_12/2020</v>
      </c>
      <c r="C387" s="39" t="s">
        <v>3811</v>
      </c>
      <c r="D387" s="40">
        <v>14</v>
      </c>
      <c r="E387" s="40">
        <v>26.58</v>
      </c>
      <c r="F387" s="40">
        <f>J387-J387*AUDITORIO!$H$11</f>
        <v>732.58</v>
      </c>
      <c r="G387" s="40"/>
      <c r="H387" s="40">
        <f t="shared" si="16"/>
        <v>927.3</v>
      </c>
      <c r="I387" s="40">
        <f t="shared" si="18"/>
        <v>12982.2</v>
      </c>
      <c r="J387" s="81" t="s">
        <v>3608</v>
      </c>
      <c r="K387" s="34" t="s">
        <v>1938</v>
      </c>
      <c r="L387" s="90">
        <f t="shared" si="17"/>
        <v>0</v>
      </c>
    </row>
    <row r="388" spans="1:12" x14ac:dyDescent="0.25">
      <c r="A388" s="38" t="s">
        <v>4613</v>
      </c>
      <c r="B388" s="23" t="s">
        <v>3385</v>
      </c>
      <c r="C388" s="14" t="s">
        <v>16</v>
      </c>
      <c r="D388" s="40">
        <v>124</v>
      </c>
      <c r="E388" s="40">
        <v>26.58</v>
      </c>
      <c r="F388" s="40">
        <f>J388-J388*AUDITORIO!$H$11</f>
        <v>41.36</v>
      </c>
      <c r="G388" s="40"/>
      <c r="H388" s="40">
        <f t="shared" si="16"/>
        <v>52.35</v>
      </c>
      <c r="I388" s="40">
        <f t="shared" si="18"/>
        <v>6491.4</v>
      </c>
      <c r="J388" s="84">
        <v>41.36</v>
      </c>
      <c r="L388" s="90">
        <f t="shared" si="17"/>
        <v>0</v>
      </c>
    </row>
    <row r="389" spans="1:12" ht="15" customHeight="1" x14ac:dyDescent="0.25">
      <c r="A389" s="38" t="s">
        <v>4614</v>
      </c>
      <c r="B389" s="23" t="s">
        <v>3386</v>
      </c>
      <c r="C389" s="14" t="s">
        <v>16</v>
      </c>
      <c r="D389" s="40">
        <v>43</v>
      </c>
      <c r="E389" s="40">
        <v>26.58</v>
      </c>
      <c r="F389" s="40">
        <f>J389-J389*AUDITORIO!$H$11</f>
        <v>53.41</v>
      </c>
      <c r="G389" s="40"/>
      <c r="H389" s="40">
        <f t="shared" si="16"/>
        <v>67.61</v>
      </c>
      <c r="I389" s="40">
        <f t="shared" si="18"/>
        <v>2907.23</v>
      </c>
      <c r="J389" s="84">
        <v>53.41</v>
      </c>
      <c r="L389" s="90">
        <f t="shared" si="17"/>
        <v>0</v>
      </c>
    </row>
    <row r="390" spans="1:12" ht="30" x14ac:dyDescent="0.25">
      <c r="A390" s="38" t="s">
        <v>4615</v>
      </c>
      <c r="B390" s="49" t="s">
        <v>2957</v>
      </c>
      <c r="C390" s="39" t="s">
        <v>4234</v>
      </c>
      <c r="D390" s="40">
        <v>3</v>
      </c>
      <c r="E390" s="40">
        <v>26.58</v>
      </c>
      <c r="F390" s="40">
        <f>J390-J390*AUDITORIO!$H$11</f>
        <v>3008.75</v>
      </c>
      <c r="G390" s="40"/>
      <c r="H390" s="40">
        <f t="shared" si="16"/>
        <v>3808.48</v>
      </c>
      <c r="I390" s="40">
        <f t="shared" si="18"/>
        <v>11425.44</v>
      </c>
      <c r="J390" s="81">
        <v>3008.75</v>
      </c>
      <c r="K390" s="34" t="e">
        <v>#N/A</v>
      </c>
      <c r="L390" s="90">
        <f t="shared" si="17"/>
        <v>0</v>
      </c>
    </row>
    <row r="391" spans="1:12" ht="15" customHeight="1" x14ac:dyDescent="0.25">
      <c r="A391" s="43" t="s">
        <v>4235</v>
      </c>
      <c r="B391" s="72" t="s">
        <v>4802</v>
      </c>
      <c r="C391" s="44"/>
      <c r="D391" s="44"/>
      <c r="E391" s="44"/>
      <c r="F391" s="40"/>
      <c r="G391" s="40"/>
      <c r="H391" s="40"/>
      <c r="I391" s="40"/>
      <c r="L391" s="90"/>
    </row>
    <row r="392" spans="1:12" ht="45" x14ac:dyDescent="0.25">
      <c r="A392" s="38" t="s">
        <v>4236</v>
      </c>
      <c r="B392" s="38" t="s">
        <v>4237</v>
      </c>
      <c r="C392" s="39" t="s">
        <v>3787</v>
      </c>
      <c r="D392" s="40">
        <v>266.7</v>
      </c>
      <c r="E392" s="40">
        <v>26.58</v>
      </c>
      <c r="F392" s="40">
        <f>J392-J392*AUDITORIO!$H$11</f>
        <v>65.260000000000005</v>
      </c>
      <c r="G392" s="40"/>
      <c r="H392" s="40">
        <f t="shared" si="16"/>
        <v>82.61</v>
      </c>
      <c r="I392" s="40">
        <f t="shared" ref="I392:I439" si="19">ROUND(H392*D392,2)</f>
        <v>22032.09</v>
      </c>
      <c r="J392" s="81" t="s">
        <v>3631</v>
      </c>
      <c r="K392" s="34" t="s">
        <v>1964</v>
      </c>
      <c r="L392" s="90">
        <f t="shared" si="17"/>
        <v>0</v>
      </c>
    </row>
    <row r="393" spans="1:12" ht="30" x14ac:dyDescent="0.25">
      <c r="A393" s="38" t="s">
        <v>4480</v>
      </c>
      <c r="B393" s="38" t="s">
        <v>4238</v>
      </c>
      <c r="C393" s="39" t="s">
        <v>3787</v>
      </c>
      <c r="D393" s="40">
        <v>90.93</v>
      </c>
      <c r="E393" s="40">
        <v>26.58</v>
      </c>
      <c r="F393" s="40">
        <f>J393-J393*AUDITORIO!$H$11</f>
        <v>68.900000000000006</v>
      </c>
      <c r="G393" s="40"/>
      <c r="H393" s="40">
        <f t="shared" si="16"/>
        <v>87.21</v>
      </c>
      <c r="I393" s="40">
        <f t="shared" si="19"/>
        <v>7930.01</v>
      </c>
      <c r="J393" s="81" t="s">
        <v>2846</v>
      </c>
      <c r="K393" s="34" t="s">
        <v>1965</v>
      </c>
      <c r="L393" s="90">
        <f t="shared" si="17"/>
        <v>0</v>
      </c>
    </row>
    <row r="394" spans="1:12" s="57" customFormat="1" ht="30" x14ac:dyDescent="0.25">
      <c r="A394" s="38" t="s">
        <v>4481</v>
      </c>
      <c r="B394" s="62" t="s">
        <v>4493</v>
      </c>
      <c r="C394" s="59" t="s">
        <v>3811</v>
      </c>
      <c r="D394" s="56">
        <v>1</v>
      </c>
      <c r="E394" s="56">
        <v>26.58</v>
      </c>
      <c r="F394" s="40">
        <f>J394-J394*AUDITORIO!$H$11</f>
        <v>312.91000000000003</v>
      </c>
      <c r="G394" s="56"/>
      <c r="H394" s="40">
        <f t="shared" si="16"/>
        <v>396.08</v>
      </c>
      <c r="I394" s="56">
        <f t="shared" si="19"/>
        <v>396.08</v>
      </c>
      <c r="J394" s="85">
        <v>312.91000000000003</v>
      </c>
      <c r="K394" s="57" t="e">
        <v>#N/A</v>
      </c>
      <c r="L394" s="90">
        <f t="shared" si="17"/>
        <v>0</v>
      </c>
    </row>
    <row r="395" spans="1:12" ht="30" x14ac:dyDescent="0.25">
      <c r="A395" s="38" t="s">
        <v>4482</v>
      </c>
      <c r="B395" s="38" t="s">
        <v>4239</v>
      </c>
      <c r="C395" s="39" t="s">
        <v>3811</v>
      </c>
      <c r="D395" s="40">
        <v>1</v>
      </c>
      <c r="E395" s="40">
        <v>26.58</v>
      </c>
      <c r="F395" s="40">
        <f>J395-J395*AUDITORIO!$H$11</f>
        <v>122.07</v>
      </c>
      <c r="G395" s="40"/>
      <c r="H395" s="40">
        <f t="shared" si="16"/>
        <v>154.52000000000001</v>
      </c>
      <c r="I395" s="40">
        <f t="shared" si="19"/>
        <v>154.52000000000001</v>
      </c>
      <c r="J395" s="81" t="s">
        <v>3634</v>
      </c>
      <c r="K395" s="34" t="s">
        <v>1968</v>
      </c>
      <c r="L395" s="90">
        <f t="shared" si="17"/>
        <v>0</v>
      </c>
    </row>
    <row r="396" spans="1:12" ht="30" x14ac:dyDescent="0.25">
      <c r="A396" s="38" t="s">
        <v>4483</v>
      </c>
      <c r="B396" s="38" t="s">
        <v>4240</v>
      </c>
      <c r="C396" s="39" t="s">
        <v>3811</v>
      </c>
      <c r="D396" s="40">
        <v>1</v>
      </c>
      <c r="E396" s="40">
        <v>26.58</v>
      </c>
      <c r="F396" s="40">
        <f>J396-J396*AUDITORIO!$H$11</f>
        <v>89.3</v>
      </c>
      <c r="G396" s="40"/>
      <c r="H396" s="40">
        <f t="shared" si="16"/>
        <v>113.04</v>
      </c>
      <c r="I396" s="40">
        <f t="shared" si="19"/>
        <v>113.04</v>
      </c>
      <c r="J396" s="81" t="s">
        <v>3345</v>
      </c>
      <c r="K396" s="34" t="s">
        <v>1966</v>
      </c>
      <c r="L396" s="90">
        <f t="shared" si="17"/>
        <v>0</v>
      </c>
    </row>
    <row r="397" spans="1:12" ht="30" x14ac:dyDescent="0.25">
      <c r="A397" s="38" t="s">
        <v>4484</v>
      </c>
      <c r="B397" s="38" t="s">
        <v>4241</v>
      </c>
      <c r="C397" s="39" t="s">
        <v>3811</v>
      </c>
      <c r="D397" s="40">
        <v>1</v>
      </c>
      <c r="E397" s="40">
        <v>26.58</v>
      </c>
      <c r="F397" s="40">
        <f>J397-J397*AUDITORIO!$H$11</f>
        <v>145.82</v>
      </c>
      <c r="G397" s="40"/>
      <c r="H397" s="40">
        <f t="shared" ref="H397:H460" si="20">ROUND(F397*(1+$J$9),2)</f>
        <v>184.58</v>
      </c>
      <c r="I397" s="40">
        <f t="shared" si="19"/>
        <v>184.58</v>
      </c>
      <c r="J397" s="81" t="s">
        <v>3633</v>
      </c>
      <c r="K397" s="34" t="s">
        <v>1967</v>
      </c>
      <c r="L397" s="90">
        <f t="shared" ref="L397:L460" si="21">F397-J397</f>
        <v>0</v>
      </c>
    </row>
    <row r="398" spans="1:12" s="57" customFormat="1" ht="45" x14ac:dyDescent="0.25">
      <c r="A398" s="38" t="s">
        <v>4485</v>
      </c>
      <c r="B398" s="62" t="s">
        <v>2640</v>
      </c>
      <c r="C398" s="59" t="s">
        <v>3811</v>
      </c>
      <c r="D398" s="56">
        <f>80+12</f>
        <v>92</v>
      </c>
      <c r="E398" s="56">
        <v>26.58</v>
      </c>
      <c r="F398" s="40">
        <f>J398-J398*AUDITORIO!$H$11</f>
        <v>73.64</v>
      </c>
      <c r="G398" s="56"/>
      <c r="H398" s="40">
        <f t="shared" si="20"/>
        <v>93.21</v>
      </c>
      <c r="I398" s="56">
        <f t="shared" si="19"/>
        <v>8575.32</v>
      </c>
      <c r="J398" s="85">
        <v>73.64</v>
      </c>
      <c r="L398" s="90">
        <f t="shared" si="21"/>
        <v>0</v>
      </c>
    </row>
    <row r="399" spans="1:12" s="57" customFormat="1" ht="30" x14ac:dyDescent="0.25">
      <c r="A399" s="38" t="s">
        <v>4486</v>
      </c>
      <c r="B399" s="62" t="s">
        <v>1015</v>
      </c>
      <c r="C399" s="59" t="s">
        <v>3811</v>
      </c>
      <c r="D399" s="56">
        <v>45</v>
      </c>
      <c r="E399" s="56">
        <v>26.58</v>
      </c>
      <c r="F399" s="40">
        <f>J399-J399*AUDITORIO!$H$11</f>
        <v>25.05</v>
      </c>
      <c r="G399" s="56"/>
      <c r="H399" s="40">
        <f t="shared" si="20"/>
        <v>31.71</v>
      </c>
      <c r="I399" s="56">
        <f t="shared" si="19"/>
        <v>1426.95</v>
      </c>
      <c r="J399" s="87">
        <v>25.05</v>
      </c>
      <c r="L399" s="90">
        <f t="shared" si="21"/>
        <v>0</v>
      </c>
    </row>
    <row r="400" spans="1:12" s="57" customFormat="1" ht="30" x14ac:dyDescent="0.25">
      <c r="A400" s="38" t="s">
        <v>4487</v>
      </c>
      <c r="B400" s="62" t="s">
        <v>2641</v>
      </c>
      <c r="C400" s="59" t="s">
        <v>3811</v>
      </c>
      <c r="D400" s="56">
        <v>260</v>
      </c>
      <c r="E400" s="56">
        <v>26.58</v>
      </c>
      <c r="F400" s="40">
        <f>J400-J400*AUDITORIO!$H$11</f>
        <v>13.77</v>
      </c>
      <c r="G400" s="56"/>
      <c r="H400" s="40">
        <f t="shared" si="20"/>
        <v>17.43</v>
      </c>
      <c r="I400" s="56">
        <f t="shared" si="19"/>
        <v>4531.8</v>
      </c>
      <c r="J400" s="85">
        <v>13.77</v>
      </c>
      <c r="L400" s="90">
        <f t="shared" si="21"/>
        <v>0</v>
      </c>
    </row>
    <row r="401" spans="1:12" ht="30" x14ac:dyDescent="0.25">
      <c r="A401" s="38" t="s">
        <v>4488</v>
      </c>
      <c r="B401" s="49" t="s">
        <v>2387</v>
      </c>
      <c r="C401" s="39" t="s">
        <v>3811</v>
      </c>
      <c r="D401" s="40">
        <f>42+54+82</f>
        <v>178</v>
      </c>
      <c r="E401" s="40">
        <v>26.58</v>
      </c>
      <c r="F401" s="40">
        <f>J401-J401*AUDITORIO!$H$11</f>
        <v>25.53</v>
      </c>
      <c r="G401" s="40"/>
      <c r="H401" s="40">
        <f t="shared" si="20"/>
        <v>32.32</v>
      </c>
      <c r="I401" s="40">
        <f t="shared" si="19"/>
        <v>5752.96</v>
      </c>
      <c r="J401" s="81">
        <v>25.53</v>
      </c>
      <c r="L401" s="90">
        <f t="shared" si="21"/>
        <v>0</v>
      </c>
    </row>
    <row r="402" spans="1:12" ht="45" x14ac:dyDescent="0.25">
      <c r="A402" s="38" t="s">
        <v>4489</v>
      </c>
      <c r="B402" s="38" t="s">
        <v>4242</v>
      </c>
      <c r="C402" s="39" t="s">
        <v>3811</v>
      </c>
      <c r="D402" s="40">
        <v>4</v>
      </c>
      <c r="E402" s="40">
        <v>26.58</v>
      </c>
      <c r="F402" s="40">
        <f>J402-J402*AUDITORIO!$H$11</f>
        <v>42.38</v>
      </c>
      <c r="G402" s="40"/>
      <c r="H402" s="40">
        <f t="shared" si="20"/>
        <v>53.64</v>
      </c>
      <c r="I402" s="40">
        <f t="shared" si="19"/>
        <v>214.56</v>
      </c>
      <c r="J402" s="81" t="s">
        <v>3273</v>
      </c>
      <c r="K402" s="34" t="s">
        <v>2048</v>
      </c>
      <c r="L402" s="90">
        <f t="shared" si="21"/>
        <v>0</v>
      </c>
    </row>
    <row r="403" spans="1:12" ht="15" customHeight="1" x14ac:dyDescent="0.25">
      <c r="A403" s="43" t="s">
        <v>4243</v>
      </c>
      <c r="B403" s="72" t="s">
        <v>4847</v>
      </c>
      <c r="C403" s="44"/>
      <c r="D403" s="44"/>
      <c r="E403" s="44"/>
      <c r="F403" s="40"/>
      <c r="G403" s="40"/>
      <c r="H403" s="40"/>
      <c r="I403" s="40"/>
      <c r="L403" s="90"/>
    </row>
    <row r="404" spans="1:12" ht="45" x14ac:dyDescent="0.25">
      <c r="A404" s="38" t="s">
        <v>4244</v>
      </c>
      <c r="B404" s="38" t="s">
        <v>4245</v>
      </c>
      <c r="C404" s="39" t="s">
        <v>3787</v>
      </c>
      <c r="D404" s="40">
        <v>595.5</v>
      </c>
      <c r="E404" s="40">
        <v>26.58</v>
      </c>
      <c r="F404" s="40">
        <f>J404-J404*AUDITORIO!$H$11</f>
        <v>2.56</v>
      </c>
      <c r="G404" s="40"/>
      <c r="H404" s="40">
        <f t="shared" si="20"/>
        <v>3.24</v>
      </c>
      <c r="I404" s="40">
        <f t="shared" si="19"/>
        <v>1929.42</v>
      </c>
      <c r="J404" s="81" t="s">
        <v>1606</v>
      </c>
      <c r="K404" s="34" t="s">
        <v>1923</v>
      </c>
      <c r="L404" s="90">
        <f t="shared" si="21"/>
        <v>0</v>
      </c>
    </row>
    <row r="405" spans="1:12" ht="30" x14ac:dyDescent="0.25">
      <c r="A405" s="38" t="s">
        <v>4246</v>
      </c>
      <c r="B405" s="38" t="s">
        <v>4183</v>
      </c>
      <c r="C405" s="39" t="s">
        <v>3811</v>
      </c>
      <c r="D405" s="40">
        <v>17</v>
      </c>
      <c r="E405" s="40">
        <v>26.58</v>
      </c>
      <c r="F405" s="40">
        <f>J405-J405*AUDITORIO!$H$11</f>
        <v>44.79</v>
      </c>
      <c r="G405" s="40"/>
      <c r="H405" s="40">
        <f t="shared" si="20"/>
        <v>56.7</v>
      </c>
      <c r="I405" s="40">
        <f t="shared" si="19"/>
        <v>963.9</v>
      </c>
      <c r="J405" s="81" t="s">
        <v>2900</v>
      </c>
      <c r="K405" s="34" t="s">
        <v>1961</v>
      </c>
      <c r="L405" s="90">
        <f t="shared" si="21"/>
        <v>0</v>
      </c>
    </row>
    <row r="406" spans="1:12" s="57" customFormat="1" ht="30" x14ac:dyDescent="0.25">
      <c r="A406" s="58" t="s">
        <v>4247</v>
      </c>
      <c r="B406" s="58" t="s">
        <v>4248</v>
      </c>
      <c r="C406" s="61" t="s">
        <v>16</v>
      </c>
      <c r="D406" s="56">
        <v>3</v>
      </c>
      <c r="E406" s="56">
        <v>26.58</v>
      </c>
      <c r="F406" s="40">
        <f>J406-J406*AUDITORIO!$H$11</f>
        <v>2721.29</v>
      </c>
      <c r="G406" s="56"/>
      <c r="H406" s="40">
        <f t="shared" si="20"/>
        <v>3444.61</v>
      </c>
      <c r="I406" s="56">
        <f t="shared" si="19"/>
        <v>10333.83</v>
      </c>
      <c r="J406" s="85">
        <v>2721.29</v>
      </c>
      <c r="K406" s="57" t="e">
        <v>#N/A</v>
      </c>
      <c r="L406" s="90">
        <f t="shared" si="21"/>
        <v>0</v>
      </c>
    </row>
    <row r="407" spans="1:12" ht="45" x14ac:dyDescent="0.25">
      <c r="A407" s="38" t="s">
        <v>4249</v>
      </c>
      <c r="B407" s="38" t="s">
        <v>4184</v>
      </c>
      <c r="C407" s="39" t="s">
        <v>3811</v>
      </c>
      <c r="D407" s="40">
        <v>25</v>
      </c>
      <c r="E407" s="40">
        <v>26.58</v>
      </c>
      <c r="F407" s="40">
        <f>J407-J407*AUDITORIO!$H$11</f>
        <v>35.9</v>
      </c>
      <c r="G407" s="40"/>
      <c r="H407" s="40">
        <f t="shared" si="20"/>
        <v>45.44</v>
      </c>
      <c r="I407" s="40">
        <f t="shared" si="19"/>
        <v>1136</v>
      </c>
      <c r="J407" s="81" t="s">
        <v>3173</v>
      </c>
      <c r="K407" s="34" t="s">
        <v>1934</v>
      </c>
      <c r="L407" s="90">
        <f t="shared" si="21"/>
        <v>0</v>
      </c>
    </row>
    <row r="408" spans="1:12" ht="60" x14ac:dyDescent="0.25">
      <c r="A408" s="38" t="s">
        <v>4250</v>
      </c>
      <c r="B408" s="38" t="s">
        <v>4197</v>
      </c>
      <c r="C408" s="39" t="s">
        <v>3787</v>
      </c>
      <c r="D408" s="40">
        <v>217.61</v>
      </c>
      <c r="E408" s="40">
        <v>26.58</v>
      </c>
      <c r="F408" s="40">
        <f>J408-J408*AUDITORIO!$H$11</f>
        <v>8.51</v>
      </c>
      <c r="G408" s="40"/>
      <c r="H408" s="40">
        <f t="shared" si="20"/>
        <v>10.77</v>
      </c>
      <c r="I408" s="40">
        <f t="shared" si="19"/>
        <v>2343.66</v>
      </c>
      <c r="J408" s="81" t="s">
        <v>1649</v>
      </c>
      <c r="K408" s="34" t="s">
        <v>1910</v>
      </c>
      <c r="L408" s="90">
        <f t="shared" si="21"/>
        <v>0</v>
      </c>
    </row>
    <row r="409" spans="1:12" ht="45" x14ac:dyDescent="0.25">
      <c r="A409" s="38" t="s">
        <v>4251</v>
      </c>
      <c r="B409" s="38" t="s">
        <v>4227</v>
      </c>
      <c r="C409" s="39" t="s">
        <v>3787</v>
      </c>
      <c r="D409" s="40">
        <v>1.5</v>
      </c>
      <c r="E409" s="40">
        <v>26.58</v>
      </c>
      <c r="F409" s="40">
        <f>J409-J409*AUDITORIO!$H$11</f>
        <v>27.82</v>
      </c>
      <c r="G409" s="40"/>
      <c r="H409" s="40">
        <f t="shared" si="20"/>
        <v>35.21</v>
      </c>
      <c r="I409" s="40">
        <f t="shared" si="19"/>
        <v>52.82</v>
      </c>
      <c r="J409" s="81" t="s">
        <v>3599</v>
      </c>
      <c r="K409" s="34" t="s">
        <v>1916</v>
      </c>
      <c r="L409" s="90">
        <f t="shared" si="21"/>
        <v>0</v>
      </c>
    </row>
    <row r="410" spans="1:12" ht="45" x14ac:dyDescent="0.25">
      <c r="A410" s="38" t="s">
        <v>4252</v>
      </c>
      <c r="B410" s="38" t="s">
        <v>4225</v>
      </c>
      <c r="C410" s="39" t="s">
        <v>3787</v>
      </c>
      <c r="D410" s="40">
        <v>87.94</v>
      </c>
      <c r="E410" s="40">
        <v>26.58</v>
      </c>
      <c r="F410" s="40">
        <f>J410-J410*AUDITORIO!$H$11</f>
        <v>22.25</v>
      </c>
      <c r="G410" s="40"/>
      <c r="H410" s="40">
        <f t="shared" si="20"/>
        <v>28.16</v>
      </c>
      <c r="I410" s="40">
        <f t="shared" si="19"/>
        <v>2476.39</v>
      </c>
      <c r="J410" s="81" t="s">
        <v>1684</v>
      </c>
      <c r="K410" s="34" t="s">
        <v>1915</v>
      </c>
      <c r="L410" s="90">
        <f t="shared" si="21"/>
        <v>0</v>
      </c>
    </row>
    <row r="411" spans="1:12" ht="45" x14ac:dyDescent="0.25">
      <c r="A411" s="38" t="s">
        <v>4253</v>
      </c>
      <c r="B411" s="38" t="s">
        <v>4200</v>
      </c>
      <c r="C411" s="39" t="s">
        <v>3811</v>
      </c>
      <c r="D411" s="40">
        <v>40</v>
      </c>
      <c r="E411" s="40">
        <v>26.58</v>
      </c>
      <c r="F411" s="40">
        <f>J411-J411*AUDITORIO!$H$11</f>
        <v>6.46</v>
      </c>
      <c r="G411" s="40"/>
      <c r="H411" s="40">
        <f t="shared" si="20"/>
        <v>8.18</v>
      </c>
      <c r="I411" s="40">
        <f t="shared" si="19"/>
        <v>327.2</v>
      </c>
      <c r="J411" s="81" t="s">
        <v>2880</v>
      </c>
      <c r="K411" s="34" t="s">
        <v>1921</v>
      </c>
      <c r="L411" s="90">
        <f t="shared" si="21"/>
        <v>0</v>
      </c>
    </row>
    <row r="412" spans="1:12" ht="45" x14ac:dyDescent="0.25">
      <c r="A412" s="38" t="s">
        <v>4254</v>
      </c>
      <c r="B412" s="38" t="s">
        <v>4199</v>
      </c>
      <c r="C412" s="39" t="s">
        <v>3811</v>
      </c>
      <c r="D412" s="40">
        <v>20</v>
      </c>
      <c r="E412" s="40">
        <v>26.58</v>
      </c>
      <c r="F412" s="40">
        <f>J412-J412*AUDITORIO!$H$11</f>
        <v>47.06</v>
      </c>
      <c r="G412" s="40"/>
      <c r="H412" s="40">
        <f t="shared" si="20"/>
        <v>59.57</v>
      </c>
      <c r="I412" s="40">
        <f t="shared" si="19"/>
        <v>1191.4000000000001</v>
      </c>
      <c r="J412" s="81" t="s">
        <v>3719</v>
      </c>
      <c r="K412" s="34" t="s">
        <v>2027</v>
      </c>
      <c r="L412" s="90">
        <f t="shared" si="21"/>
        <v>0</v>
      </c>
    </row>
    <row r="413" spans="1:12" ht="15" customHeight="1" x14ac:dyDescent="0.25">
      <c r="A413" s="43" t="s">
        <v>4255</v>
      </c>
      <c r="B413" s="44" t="s">
        <v>4765</v>
      </c>
      <c r="C413" s="44"/>
      <c r="D413" s="44"/>
      <c r="E413" s="44"/>
      <c r="F413" s="40"/>
      <c r="G413" s="40"/>
      <c r="H413" s="40"/>
      <c r="I413" s="40"/>
      <c r="L413" s="90"/>
    </row>
    <row r="414" spans="1:12" ht="15" customHeight="1" x14ac:dyDescent="0.25">
      <c r="A414" s="38" t="s">
        <v>4256</v>
      </c>
      <c r="B414" s="49" t="s">
        <v>504</v>
      </c>
      <c r="C414" s="39" t="s">
        <v>3926</v>
      </c>
      <c r="D414" s="40">
        <v>323.31</v>
      </c>
      <c r="E414" s="40">
        <v>26.58</v>
      </c>
      <c r="F414" s="40">
        <f>J414-J414*AUDITORIO!$H$11</f>
        <v>5.87</v>
      </c>
      <c r="G414" s="40"/>
      <c r="H414" s="40">
        <f t="shared" si="20"/>
        <v>7.43</v>
      </c>
      <c r="I414" s="40">
        <f t="shared" si="19"/>
        <v>2402.19</v>
      </c>
      <c r="J414" s="84">
        <v>5.87</v>
      </c>
      <c r="L414" s="90">
        <f t="shared" si="21"/>
        <v>0</v>
      </c>
    </row>
    <row r="415" spans="1:12" ht="60" x14ac:dyDescent="0.25">
      <c r="A415" s="38" t="s">
        <v>4257</v>
      </c>
      <c r="B415" s="38" t="s">
        <v>4197</v>
      </c>
      <c r="C415" s="39" t="s">
        <v>3787</v>
      </c>
      <c r="D415" s="40">
        <v>39.93</v>
      </c>
      <c r="E415" s="40">
        <v>26.58</v>
      </c>
      <c r="F415" s="40">
        <f>J415-J415*AUDITORIO!$H$11</f>
        <v>8.51</v>
      </c>
      <c r="G415" s="40"/>
      <c r="H415" s="40">
        <f t="shared" si="20"/>
        <v>10.77</v>
      </c>
      <c r="I415" s="40">
        <f t="shared" si="19"/>
        <v>430.05</v>
      </c>
      <c r="J415" s="81" t="s">
        <v>1649</v>
      </c>
      <c r="K415" s="34" t="s">
        <v>1910</v>
      </c>
      <c r="L415" s="90">
        <f t="shared" si="21"/>
        <v>0</v>
      </c>
    </row>
    <row r="416" spans="1:12" ht="60" x14ac:dyDescent="0.25">
      <c r="A416" s="38" t="s">
        <v>4258</v>
      </c>
      <c r="B416" s="38" t="s">
        <v>4201</v>
      </c>
      <c r="C416" s="39" t="s">
        <v>3787</v>
      </c>
      <c r="D416" s="40">
        <v>6.92</v>
      </c>
      <c r="E416" s="40">
        <v>26.58</v>
      </c>
      <c r="F416" s="40">
        <f>J416-J416*AUDITORIO!$H$11</f>
        <v>12.46</v>
      </c>
      <c r="G416" s="40"/>
      <c r="H416" s="40">
        <f t="shared" si="20"/>
        <v>15.77</v>
      </c>
      <c r="I416" s="40">
        <f t="shared" si="19"/>
        <v>109.13</v>
      </c>
      <c r="J416" s="81" t="s">
        <v>1749</v>
      </c>
      <c r="K416" s="34" t="s">
        <v>1911</v>
      </c>
      <c r="L416" s="90">
        <f t="shared" si="21"/>
        <v>0</v>
      </c>
    </row>
    <row r="417" spans="1:12" ht="45" x14ac:dyDescent="0.25">
      <c r="A417" s="38" t="s">
        <v>4259</v>
      </c>
      <c r="B417" s="38" t="s">
        <v>4260</v>
      </c>
      <c r="C417" s="39" t="s">
        <v>3787</v>
      </c>
      <c r="D417" s="40">
        <v>57.11</v>
      </c>
      <c r="E417" s="40">
        <v>26.58</v>
      </c>
      <c r="F417" s="40">
        <f>J417-J417*AUDITORIO!$H$11</f>
        <v>22.25</v>
      </c>
      <c r="G417" s="40"/>
      <c r="H417" s="40">
        <f t="shared" si="20"/>
        <v>28.16</v>
      </c>
      <c r="I417" s="40">
        <f t="shared" si="19"/>
        <v>1608.22</v>
      </c>
      <c r="J417" s="81" t="s">
        <v>1684</v>
      </c>
      <c r="K417" s="34" t="s">
        <v>1915</v>
      </c>
      <c r="L417" s="90">
        <f t="shared" si="21"/>
        <v>0</v>
      </c>
    </row>
    <row r="418" spans="1:12" ht="45" x14ac:dyDescent="0.25">
      <c r="A418" s="38" t="s">
        <v>4261</v>
      </c>
      <c r="B418" s="38" t="s">
        <v>4192</v>
      </c>
      <c r="C418" s="39" t="s">
        <v>3811</v>
      </c>
      <c r="D418" s="40">
        <v>8</v>
      </c>
      <c r="E418" s="40">
        <v>26.58</v>
      </c>
      <c r="F418" s="40">
        <f>J418-J418*AUDITORIO!$H$11</f>
        <v>11.5</v>
      </c>
      <c r="G418" s="40"/>
      <c r="H418" s="40">
        <f t="shared" si="20"/>
        <v>14.56</v>
      </c>
      <c r="I418" s="40">
        <f t="shared" si="19"/>
        <v>116.48</v>
      </c>
      <c r="J418" s="81" t="s">
        <v>1678</v>
      </c>
      <c r="K418" s="34" t="s">
        <v>1933</v>
      </c>
      <c r="L418" s="90">
        <f t="shared" si="21"/>
        <v>0</v>
      </c>
    </row>
    <row r="419" spans="1:12" s="57" customFormat="1" ht="36" customHeight="1" x14ac:dyDescent="0.25">
      <c r="A419" s="58" t="s">
        <v>4262</v>
      </c>
      <c r="B419" s="58" t="s">
        <v>4199</v>
      </c>
      <c r="C419" s="59" t="s">
        <v>3811</v>
      </c>
      <c r="D419" s="56">
        <v>4</v>
      </c>
      <c r="E419" s="56">
        <v>26.58</v>
      </c>
      <c r="F419" s="40">
        <f>J419-J419*AUDITORIO!$H$11</f>
        <v>47.06</v>
      </c>
      <c r="G419" s="56"/>
      <c r="H419" s="40">
        <f t="shared" si="20"/>
        <v>59.57</v>
      </c>
      <c r="I419" s="56">
        <f t="shared" si="19"/>
        <v>238.28</v>
      </c>
      <c r="J419" s="87" t="s">
        <v>3719</v>
      </c>
      <c r="K419" s="57" t="s">
        <v>2027</v>
      </c>
      <c r="L419" s="90">
        <f t="shared" si="21"/>
        <v>0</v>
      </c>
    </row>
    <row r="420" spans="1:12" ht="45" x14ac:dyDescent="0.25">
      <c r="A420" s="38" t="s">
        <v>4263</v>
      </c>
      <c r="B420" s="38" t="s">
        <v>4264</v>
      </c>
      <c r="C420" s="39" t="s">
        <v>3811</v>
      </c>
      <c r="D420" s="40">
        <v>8</v>
      </c>
      <c r="E420" s="40">
        <v>26.58</v>
      </c>
      <c r="F420" s="40">
        <f>J420-J420*AUDITORIO!$H$11</f>
        <v>6.46</v>
      </c>
      <c r="G420" s="40"/>
      <c r="H420" s="40">
        <f t="shared" si="20"/>
        <v>8.18</v>
      </c>
      <c r="I420" s="40">
        <f t="shared" si="19"/>
        <v>65.44</v>
      </c>
      <c r="J420" s="81" t="s">
        <v>2880</v>
      </c>
      <c r="K420" s="34" t="s">
        <v>1921</v>
      </c>
      <c r="L420" s="90">
        <f t="shared" si="21"/>
        <v>0</v>
      </c>
    </row>
    <row r="421" spans="1:12" ht="45" x14ac:dyDescent="0.25">
      <c r="A421" s="38" t="s">
        <v>4265</v>
      </c>
      <c r="B421" s="38" t="s">
        <v>4266</v>
      </c>
      <c r="C421" s="39" t="s">
        <v>3811</v>
      </c>
      <c r="D421" s="40">
        <v>17</v>
      </c>
      <c r="E421" s="40">
        <v>26.58</v>
      </c>
      <c r="F421" s="40">
        <f>J421-J421*AUDITORIO!$H$11</f>
        <v>35.9</v>
      </c>
      <c r="G421" s="40"/>
      <c r="H421" s="40">
        <f t="shared" si="20"/>
        <v>45.44</v>
      </c>
      <c r="I421" s="40">
        <f t="shared" si="19"/>
        <v>772.48</v>
      </c>
      <c r="J421" s="81" t="s">
        <v>3173</v>
      </c>
      <c r="K421" s="34" t="s">
        <v>1934</v>
      </c>
      <c r="L421" s="90">
        <f t="shared" si="21"/>
        <v>0</v>
      </c>
    </row>
    <row r="422" spans="1:12" x14ac:dyDescent="0.25">
      <c r="A422" s="38" t="s">
        <v>4267</v>
      </c>
      <c r="B422" s="13" t="s">
        <v>485</v>
      </c>
      <c r="C422" s="14" t="s">
        <v>16</v>
      </c>
      <c r="D422" s="40">
        <v>1</v>
      </c>
      <c r="E422" s="40">
        <v>26.58</v>
      </c>
      <c r="F422" s="40">
        <f>J422-J422*AUDITORIO!$H$11</f>
        <v>724</v>
      </c>
      <c r="G422" s="40"/>
      <c r="H422" s="40">
        <f t="shared" si="20"/>
        <v>916.44</v>
      </c>
      <c r="I422" s="40">
        <f t="shared" si="19"/>
        <v>916.44</v>
      </c>
      <c r="J422" s="84">
        <v>724</v>
      </c>
      <c r="L422" s="90">
        <f t="shared" si="21"/>
        <v>0</v>
      </c>
    </row>
    <row r="423" spans="1:12" ht="30" x14ac:dyDescent="0.25">
      <c r="A423" s="38" t="s">
        <v>4268</v>
      </c>
      <c r="B423" s="13" t="s">
        <v>493</v>
      </c>
      <c r="C423" s="14" t="s">
        <v>16</v>
      </c>
      <c r="D423" s="40">
        <v>11</v>
      </c>
      <c r="E423" s="40">
        <v>26.58</v>
      </c>
      <c r="F423" s="40">
        <f>J423-J423*AUDITORIO!$H$11</f>
        <v>17.149999999999999</v>
      </c>
      <c r="G423" s="40"/>
      <c r="H423" s="40">
        <f t="shared" si="20"/>
        <v>21.71</v>
      </c>
      <c r="I423" s="40">
        <f t="shared" si="19"/>
        <v>238.81</v>
      </c>
      <c r="J423" s="84">
        <v>17.149999999999999</v>
      </c>
      <c r="L423" s="90">
        <f t="shared" si="21"/>
        <v>0</v>
      </c>
    </row>
    <row r="424" spans="1:12" ht="15" customHeight="1" x14ac:dyDescent="0.25">
      <c r="A424" s="38" t="s">
        <v>4269</v>
      </c>
      <c r="B424" s="49" t="s">
        <v>2801</v>
      </c>
      <c r="C424" s="39" t="s">
        <v>3811</v>
      </c>
      <c r="D424" s="40">
        <v>2</v>
      </c>
      <c r="E424" s="40">
        <v>26.58</v>
      </c>
      <c r="F424" s="40">
        <f>J424-J424*AUDITORIO!$H$11</f>
        <v>19.2</v>
      </c>
      <c r="G424" s="40"/>
      <c r="H424" s="40">
        <f t="shared" si="20"/>
        <v>24.3</v>
      </c>
      <c r="I424" s="40">
        <f t="shared" si="19"/>
        <v>48.6</v>
      </c>
      <c r="J424" s="84">
        <v>19.2</v>
      </c>
      <c r="L424" s="90">
        <f t="shared" si="21"/>
        <v>0</v>
      </c>
    </row>
    <row r="425" spans="1:12" ht="15" customHeight="1" x14ac:dyDescent="0.25">
      <c r="A425" s="43" t="s">
        <v>4270</v>
      </c>
      <c r="B425" s="72" t="s">
        <v>4800</v>
      </c>
      <c r="C425" s="44"/>
      <c r="D425" s="44"/>
      <c r="E425" s="44"/>
      <c r="F425" s="40"/>
      <c r="G425" s="40"/>
      <c r="H425" s="40"/>
      <c r="I425" s="40"/>
      <c r="L425" s="90"/>
    </row>
    <row r="426" spans="1:12" x14ac:dyDescent="0.25">
      <c r="A426" s="38" t="s">
        <v>4271</v>
      </c>
      <c r="B426" s="38" t="s">
        <v>4272</v>
      </c>
      <c r="C426" s="39" t="s">
        <v>3787</v>
      </c>
      <c r="D426" s="40">
        <v>20.100000000000001</v>
      </c>
      <c r="E426" s="40">
        <v>26.58</v>
      </c>
      <c r="F426" s="40">
        <f>J426-J426*AUDITORIO!$H$11</f>
        <v>10.54</v>
      </c>
      <c r="G426" s="40"/>
      <c r="H426" s="40">
        <f t="shared" si="20"/>
        <v>13.34</v>
      </c>
      <c r="I426" s="40">
        <f t="shared" si="19"/>
        <v>268.13</v>
      </c>
      <c r="J426" s="81">
        <v>10.54</v>
      </c>
      <c r="L426" s="90">
        <f t="shared" si="21"/>
        <v>0</v>
      </c>
    </row>
    <row r="427" spans="1:12" x14ac:dyDescent="0.25">
      <c r="A427" s="38" t="s">
        <v>4273</v>
      </c>
      <c r="B427" s="49" t="s">
        <v>2388</v>
      </c>
      <c r="C427" s="39" t="s">
        <v>3787</v>
      </c>
      <c r="D427" s="40">
        <v>59.34</v>
      </c>
      <c r="E427" s="40">
        <v>26.58</v>
      </c>
      <c r="F427" s="40">
        <f>J427-J427*AUDITORIO!$H$11</f>
        <v>9.4</v>
      </c>
      <c r="G427" s="40"/>
      <c r="H427" s="40">
        <f t="shared" si="20"/>
        <v>11.9</v>
      </c>
      <c r="I427" s="40">
        <f t="shared" si="19"/>
        <v>706.15</v>
      </c>
      <c r="J427" s="81">
        <v>9.4</v>
      </c>
      <c r="L427" s="90">
        <f t="shared" si="21"/>
        <v>0</v>
      </c>
    </row>
    <row r="428" spans="1:12" ht="60" x14ac:dyDescent="0.25">
      <c r="A428" s="38" t="s">
        <v>4274</v>
      </c>
      <c r="B428" s="38" t="s">
        <v>4197</v>
      </c>
      <c r="C428" s="39" t="s">
        <v>3787</v>
      </c>
      <c r="D428" s="40">
        <v>21.13</v>
      </c>
      <c r="E428" s="40">
        <v>26.58</v>
      </c>
      <c r="F428" s="40">
        <f>J428-J428*AUDITORIO!$H$11</f>
        <v>8.51</v>
      </c>
      <c r="G428" s="40"/>
      <c r="H428" s="40">
        <f t="shared" si="20"/>
        <v>10.77</v>
      </c>
      <c r="I428" s="40">
        <f t="shared" si="19"/>
        <v>227.57</v>
      </c>
      <c r="J428" s="81" t="s">
        <v>1649</v>
      </c>
      <c r="K428" s="34" t="s">
        <v>1910</v>
      </c>
      <c r="L428" s="90">
        <f t="shared" si="21"/>
        <v>0</v>
      </c>
    </row>
    <row r="429" spans="1:12" ht="45" x14ac:dyDescent="0.25">
      <c r="A429" s="38" t="s">
        <v>4275</v>
      </c>
      <c r="B429" s="38" t="s">
        <v>4260</v>
      </c>
      <c r="C429" s="39" t="s">
        <v>3787</v>
      </c>
      <c r="D429" s="40">
        <v>19.760000000000002</v>
      </c>
      <c r="E429" s="40">
        <v>26.58</v>
      </c>
      <c r="F429" s="40">
        <f>J429-J429*AUDITORIO!$H$11</f>
        <v>22.25</v>
      </c>
      <c r="G429" s="40"/>
      <c r="H429" s="40">
        <f t="shared" si="20"/>
        <v>28.16</v>
      </c>
      <c r="I429" s="40">
        <f t="shared" si="19"/>
        <v>556.44000000000005</v>
      </c>
      <c r="J429" s="81" t="s">
        <v>1684</v>
      </c>
      <c r="K429" s="34" t="s">
        <v>1915</v>
      </c>
      <c r="L429" s="90">
        <f t="shared" si="21"/>
        <v>0</v>
      </c>
    </row>
    <row r="430" spans="1:12" ht="45" x14ac:dyDescent="0.25">
      <c r="A430" s="38" t="s">
        <v>4276</v>
      </c>
      <c r="B430" s="38" t="s">
        <v>4277</v>
      </c>
      <c r="C430" s="39" t="s">
        <v>3811</v>
      </c>
      <c r="D430" s="40">
        <v>12</v>
      </c>
      <c r="E430" s="40">
        <v>26.58</v>
      </c>
      <c r="F430" s="40">
        <f>J430-J430*AUDITORIO!$H$11</f>
        <v>35.9</v>
      </c>
      <c r="G430" s="40"/>
      <c r="H430" s="40">
        <f t="shared" si="20"/>
        <v>45.44</v>
      </c>
      <c r="I430" s="40">
        <f t="shared" si="19"/>
        <v>545.28</v>
      </c>
      <c r="J430" s="81" t="s">
        <v>3173</v>
      </c>
      <c r="K430" s="34" t="s">
        <v>1934</v>
      </c>
      <c r="L430" s="90">
        <f t="shared" si="21"/>
        <v>0</v>
      </c>
    </row>
    <row r="431" spans="1:12" ht="30" x14ac:dyDescent="0.25">
      <c r="A431" s="38" t="s">
        <v>4278</v>
      </c>
      <c r="B431" s="49" t="s">
        <v>2395</v>
      </c>
      <c r="C431" s="48" t="s">
        <v>16</v>
      </c>
      <c r="D431" s="40">
        <v>2</v>
      </c>
      <c r="E431" s="40">
        <v>26.58</v>
      </c>
      <c r="F431" s="40">
        <f>J431-J431*AUDITORIO!$H$11</f>
        <v>888.95</v>
      </c>
      <c r="G431" s="40"/>
      <c r="H431" s="40">
        <f t="shared" si="20"/>
        <v>1125.23</v>
      </c>
      <c r="I431" s="40">
        <f t="shared" si="19"/>
        <v>2250.46</v>
      </c>
      <c r="J431" s="81">
        <v>888.95</v>
      </c>
      <c r="L431" s="90">
        <f t="shared" si="21"/>
        <v>0</v>
      </c>
    </row>
    <row r="432" spans="1:12" x14ac:dyDescent="0.25">
      <c r="A432" s="38" t="s">
        <v>4279</v>
      </c>
      <c r="B432" s="49" t="s">
        <v>2446</v>
      </c>
      <c r="C432" s="48" t="s">
        <v>16</v>
      </c>
      <c r="D432" s="40">
        <v>4</v>
      </c>
      <c r="E432" s="40">
        <v>26.58</v>
      </c>
      <c r="F432" s="40">
        <f>J432-J432*AUDITORIO!$H$11</f>
        <v>149</v>
      </c>
      <c r="G432" s="40"/>
      <c r="H432" s="40">
        <f t="shared" si="20"/>
        <v>188.6</v>
      </c>
      <c r="I432" s="40">
        <f t="shared" si="19"/>
        <v>754.4</v>
      </c>
      <c r="J432" s="81">
        <v>149</v>
      </c>
      <c r="L432" s="90">
        <f t="shared" si="21"/>
        <v>0</v>
      </c>
    </row>
    <row r="433" spans="1:12" ht="15" customHeight="1" x14ac:dyDescent="0.25">
      <c r="A433" s="38" t="s">
        <v>4280</v>
      </c>
      <c r="B433" s="49" t="s">
        <v>984</v>
      </c>
      <c r="C433" s="48" t="s">
        <v>16</v>
      </c>
      <c r="D433" s="40">
        <v>4</v>
      </c>
      <c r="E433" s="40">
        <v>26.58</v>
      </c>
      <c r="F433" s="40">
        <f>J433-J433*AUDITORIO!$H$11</f>
        <v>162.44999999999999</v>
      </c>
      <c r="G433" s="40"/>
      <c r="H433" s="40">
        <f t="shared" si="20"/>
        <v>205.63</v>
      </c>
      <c r="I433" s="40">
        <f t="shared" si="19"/>
        <v>822.52</v>
      </c>
      <c r="J433" s="84">
        <v>162.44999999999999</v>
      </c>
      <c r="L433" s="90">
        <f t="shared" si="21"/>
        <v>0</v>
      </c>
    </row>
    <row r="434" spans="1:12" ht="15" customHeight="1" x14ac:dyDescent="0.25">
      <c r="A434" s="38" t="s">
        <v>4281</v>
      </c>
      <c r="B434" s="49" t="s">
        <v>2946</v>
      </c>
      <c r="C434" s="48" t="s">
        <v>16</v>
      </c>
      <c r="D434" s="40">
        <v>1</v>
      </c>
      <c r="E434" s="40">
        <v>26.58</v>
      </c>
      <c r="F434" s="40">
        <f>J434-J434*AUDITORIO!$H$11</f>
        <v>3101.98</v>
      </c>
      <c r="G434" s="40"/>
      <c r="H434" s="40">
        <f t="shared" si="20"/>
        <v>3926.49</v>
      </c>
      <c r="I434" s="40">
        <f t="shared" si="19"/>
        <v>3926.49</v>
      </c>
      <c r="J434" s="81">
        <v>3101.98</v>
      </c>
      <c r="L434" s="90">
        <f t="shared" si="21"/>
        <v>0</v>
      </c>
    </row>
    <row r="435" spans="1:12" ht="15" customHeight="1" x14ac:dyDescent="0.25">
      <c r="A435" s="43" t="s">
        <v>4282</v>
      </c>
      <c r="B435" s="72" t="s">
        <v>4848</v>
      </c>
      <c r="C435" s="44"/>
      <c r="D435" s="44"/>
      <c r="E435" s="44"/>
      <c r="F435" s="40"/>
      <c r="G435" s="40"/>
      <c r="H435" s="40"/>
      <c r="I435" s="40"/>
      <c r="L435" s="90"/>
    </row>
    <row r="436" spans="1:12" s="57" customFormat="1" ht="67.5" customHeight="1" x14ac:dyDescent="0.25">
      <c r="A436" s="58" t="s">
        <v>4283</v>
      </c>
      <c r="B436" s="124" t="s">
        <v>4701</v>
      </c>
      <c r="C436" s="59" t="s">
        <v>3811</v>
      </c>
      <c r="D436" s="56">
        <v>1</v>
      </c>
      <c r="E436" s="56">
        <v>26.58</v>
      </c>
      <c r="F436" s="40">
        <f>J436-J436*AUDITORIO!$H$11</f>
        <v>109051.21</v>
      </c>
      <c r="G436" s="56"/>
      <c r="H436" s="40">
        <f>ROUND(F436*(1+$J$10),2)</f>
        <v>125125.36</v>
      </c>
      <c r="I436" s="56">
        <f t="shared" si="19"/>
        <v>125125.36</v>
      </c>
      <c r="J436" s="85">
        <v>109051.21</v>
      </c>
      <c r="L436" s="90">
        <f t="shared" si="21"/>
        <v>0</v>
      </c>
    </row>
    <row r="437" spans="1:12" ht="15" customHeight="1" x14ac:dyDescent="0.25">
      <c r="A437" s="43" t="s">
        <v>4284</v>
      </c>
      <c r="B437" s="44" t="s">
        <v>4849</v>
      </c>
      <c r="C437" s="44"/>
      <c r="D437" s="44"/>
      <c r="E437" s="44"/>
      <c r="F437" s="40"/>
      <c r="G437" s="40"/>
      <c r="H437" s="40"/>
      <c r="I437" s="40"/>
      <c r="L437" s="90"/>
    </row>
    <row r="438" spans="1:12" ht="60" x14ac:dyDescent="0.25">
      <c r="A438" s="38" t="s">
        <v>4285</v>
      </c>
      <c r="B438" s="38" t="s">
        <v>4197</v>
      </c>
      <c r="C438" s="39" t="s">
        <v>3787</v>
      </c>
      <c r="D438" s="40">
        <v>31.85</v>
      </c>
      <c r="E438" s="40">
        <v>26.58</v>
      </c>
      <c r="F438" s="40">
        <f>J438-J438*AUDITORIO!$H$11</f>
        <v>8.51</v>
      </c>
      <c r="G438" s="40"/>
      <c r="H438" s="40">
        <f t="shared" si="20"/>
        <v>10.77</v>
      </c>
      <c r="I438" s="40">
        <f t="shared" si="19"/>
        <v>343.02</v>
      </c>
      <c r="J438" s="81" t="s">
        <v>1649</v>
      </c>
      <c r="K438" s="34" t="s">
        <v>1910</v>
      </c>
      <c r="L438" s="90">
        <f t="shared" si="21"/>
        <v>0</v>
      </c>
    </row>
    <row r="439" spans="1:12" ht="45" x14ac:dyDescent="0.25">
      <c r="A439" s="38" t="s">
        <v>4286</v>
      </c>
      <c r="B439" s="38" t="s">
        <v>4287</v>
      </c>
      <c r="C439" s="39" t="s">
        <v>3787</v>
      </c>
      <c r="D439" s="40">
        <v>90.74</v>
      </c>
      <c r="E439" s="40">
        <v>26.58</v>
      </c>
      <c r="F439" s="40">
        <f>J439-J439*AUDITORIO!$H$11</f>
        <v>9.49</v>
      </c>
      <c r="G439" s="40"/>
      <c r="H439" s="40">
        <f t="shared" si="20"/>
        <v>12.01</v>
      </c>
      <c r="I439" s="40">
        <f t="shared" si="19"/>
        <v>1089.79</v>
      </c>
      <c r="J439" s="81" t="s">
        <v>1993</v>
      </c>
      <c r="K439" s="34" t="s">
        <v>1912</v>
      </c>
      <c r="L439" s="90">
        <f t="shared" si="21"/>
        <v>0</v>
      </c>
    </row>
    <row r="440" spans="1:12" ht="45" x14ac:dyDescent="0.25">
      <c r="A440" s="38" t="s">
        <v>4288</v>
      </c>
      <c r="B440" s="38" t="s">
        <v>4289</v>
      </c>
      <c r="C440" s="39" t="s">
        <v>3787</v>
      </c>
      <c r="D440" s="40">
        <v>12.06</v>
      </c>
      <c r="E440" s="40">
        <v>26.58</v>
      </c>
      <c r="F440" s="40">
        <f>J440-J440*AUDITORIO!$H$11</f>
        <v>12.63</v>
      </c>
      <c r="G440" s="40"/>
      <c r="H440" s="40">
        <f t="shared" si="20"/>
        <v>15.99</v>
      </c>
      <c r="I440" s="40">
        <f t="shared" ref="I440:I505" si="22">ROUND(H440*D440,2)</f>
        <v>192.84</v>
      </c>
      <c r="J440" s="81" t="s">
        <v>2843</v>
      </c>
      <c r="K440" s="34" t="s">
        <v>1913</v>
      </c>
      <c r="L440" s="90">
        <f t="shared" si="21"/>
        <v>0</v>
      </c>
    </row>
    <row r="441" spans="1:12" ht="45" x14ac:dyDescent="0.25">
      <c r="A441" s="38" t="s">
        <v>4290</v>
      </c>
      <c r="B441" s="38" t="s">
        <v>4291</v>
      </c>
      <c r="C441" s="39" t="s">
        <v>3811</v>
      </c>
      <c r="D441" s="40">
        <v>16</v>
      </c>
      <c r="E441" s="40">
        <v>26.58</v>
      </c>
      <c r="F441" s="40">
        <f>J441-J441*AUDITORIO!$H$11</f>
        <v>30.34</v>
      </c>
      <c r="G441" s="40"/>
      <c r="H441" s="40">
        <f t="shared" si="20"/>
        <v>38.4</v>
      </c>
      <c r="I441" s="40">
        <f t="shared" si="22"/>
        <v>614.4</v>
      </c>
      <c r="J441" s="81" t="s">
        <v>2918</v>
      </c>
      <c r="K441" s="34" t="s">
        <v>1937</v>
      </c>
      <c r="L441" s="90">
        <f t="shared" si="21"/>
        <v>0</v>
      </c>
    </row>
    <row r="442" spans="1:12" x14ac:dyDescent="0.25">
      <c r="A442" s="38" t="s">
        <v>4292</v>
      </c>
      <c r="B442" s="49" t="s">
        <v>4491</v>
      </c>
      <c r="C442" s="39" t="s">
        <v>3811</v>
      </c>
      <c r="D442" s="40">
        <v>9</v>
      </c>
      <c r="E442" s="40">
        <v>26.58</v>
      </c>
      <c r="F442" s="40">
        <f>J442-J442*AUDITORIO!$H$11</f>
        <v>134.69999999999999</v>
      </c>
      <c r="G442" s="40"/>
      <c r="H442" s="40">
        <f t="shared" si="20"/>
        <v>170.5</v>
      </c>
      <c r="I442" s="40">
        <f t="shared" si="22"/>
        <v>1534.5</v>
      </c>
      <c r="J442" s="84">
        <v>134.69999999999999</v>
      </c>
      <c r="L442" s="90">
        <f t="shared" si="21"/>
        <v>0</v>
      </c>
    </row>
    <row r="443" spans="1:12" ht="45" x14ac:dyDescent="0.25">
      <c r="A443" s="38" t="s">
        <v>4293</v>
      </c>
      <c r="B443" s="49" t="s">
        <v>4490</v>
      </c>
      <c r="C443" s="39" t="s">
        <v>3811</v>
      </c>
      <c r="D443" s="40">
        <v>1</v>
      </c>
      <c r="E443" s="40">
        <v>26.58</v>
      </c>
      <c r="F443" s="40">
        <f>J443-J443*AUDITORIO!$H$11</f>
        <v>5850.66</v>
      </c>
      <c r="G443" s="40"/>
      <c r="H443" s="40">
        <f t="shared" si="20"/>
        <v>7405.77</v>
      </c>
      <c r="I443" s="40">
        <f t="shared" si="22"/>
        <v>7405.77</v>
      </c>
      <c r="J443" s="84">
        <v>5850.66</v>
      </c>
      <c r="L443" s="90">
        <f t="shared" si="21"/>
        <v>0</v>
      </c>
    </row>
    <row r="444" spans="1:12" x14ac:dyDescent="0.25">
      <c r="A444" s="38" t="s">
        <v>4294</v>
      </c>
      <c r="B444" s="38" t="s">
        <v>4295</v>
      </c>
      <c r="C444" s="39" t="s">
        <v>3811</v>
      </c>
      <c r="D444" s="40">
        <v>10</v>
      </c>
      <c r="E444" s="40">
        <v>26.58</v>
      </c>
      <c r="F444" s="40">
        <f>J444-J444*AUDITORIO!$H$11</f>
        <v>202.54</v>
      </c>
      <c r="G444" s="40"/>
      <c r="H444" s="40">
        <f t="shared" si="20"/>
        <v>256.38</v>
      </c>
      <c r="I444" s="40">
        <f t="shared" si="22"/>
        <v>2563.8000000000002</v>
      </c>
      <c r="J444" s="81">
        <v>202.54</v>
      </c>
      <c r="L444" s="90">
        <f t="shared" si="21"/>
        <v>0</v>
      </c>
    </row>
    <row r="445" spans="1:12" ht="45" x14ac:dyDescent="0.25">
      <c r="A445" s="38" t="s">
        <v>4296</v>
      </c>
      <c r="B445" s="38" t="s">
        <v>4297</v>
      </c>
      <c r="C445" s="39" t="s">
        <v>3787</v>
      </c>
      <c r="D445" s="40">
        <v>530.74</v>
      </c>
      <c r="E445" s="40">
        <v>26.58</v>
      </c>
      <c r="F445" s="40">
        <f>J445-J445*AUDITORIO!$H$11</f>
        <v>3.72</v>
      </c>
      <c r="G445" s="40"/>
      <c r="H445" s="40">
        <f t="shared" si="20"/>
        <v>4.71</v>
      </c>
      <c r="I445" s="40">
        <f t="shared" si="22"/>
        <v>2499.79</v>
      </c>
      <c r="J445" s="81" t="s">
        <v>3471</v>
      </c>
      <c r="K445" s="34" t="s">
        <v>1924</v>
      </c>
      <c r="L445" s="90">
        <f t="shared" si="21"/>
        <v>0</v>
      </c>
    </row>
    <row r="446" spans="1:12" ht="24" customHeight="1" x14ac:dyDescent="0.25">
      <c r="A446" s="38"/>
      <c r="B446" s="38"/>
      <c r="C446" s="39"/>
      <c r="D446" s="40"/>
      <c r="E446" s="40"/>
      <c r="F446" s="40"/>
      <c r="G446" s="40"/>
      <c r="H446" s="40"/>
      <c r="I446" s="40"/>
      <c r="L446" s="90"/>
    </row>
    <row r="447" spans="1:12" s="53" customFormat="1" ht="15" customHeight="1" x14ac:dyDescent="0.25">
      <c r="A447" s="50" t="s">
        <v>4298</v>
      </c>
      <c r="B447" s="74" t="s">
        <v>149</v>
      </c>
      <c r="C447" s="51"/>
      <c r="D447" s="51"/>
      <c r="E447" s="51"/>
      <c r="F447" s="52"/>
      <c r="G447" s="52"/>
      <c r="H447" s="52"/>
      <c r="I447" s="54">
        <f>SUM(I449:I468)</f>
        <v>793249.75999999989</v>
      </c>
      <c r="J447" s="86"/>
      <c r="L447" s="90"/>
    </row>
    <row r="448" spans="1:12" ht="15" customHeight="1" x14ac:dyDescent="0.25">
      <c r="A448" s="43" t="s">
        <v>4299</v>
      </c>
      <c r="B448" s="72" t="s">
        <v>4850</v>
      </c>
      <c r="C448" s="44"/>
      <c r="D448" s="44"/>
      <c r="E448" s="44"/>
      <c r="F448" s="40"/>
      <c r="G448" s="40"/>
      <c r="H448" s="40"/>
      <c r="I448" s="40"/>
      <c r="L448" s="90"/>
    </row>
    <row r="449" spans="1:12" ht="97.5" customHeight="1" x14ac:dyDescent="0.25">
      <c r="A449" s="38" t="s">
        <v>4300</v>
      </c>
      <c r="B449" s="38" t="s">
        <v>4301</v>
      </c>
      <c r="C449" s="39" t="s">
        <v>3784</v>
      </c>
      <c r="D449" s="40">
        <v>850.12</v>
      </c>
      <c r="E449" s="40">
        <v>26.58</v>
      </c>
      <c r="F449" s="40">
        <f>J449-J449*AUDITORIO!$H$11</f>
        <v>44.53</v>
      </c>
      <c r="G449" s="40"/>
      <c r="H449" s="40">
        <f t="shared" si="20"/>
        <v>56.37</v>
      </c>
      <c r="I449" s="40">
        <f t="shared" si="22"/>
        <v>47921.26</v>
      </c>
      <c r="J449" s="81" t="s">
        <v>3765</v>
      </c>
      <c r="K449" s="34" t="s">
        <v>3203</v>
      </c>
      <c r="L449" s="90">
        <f t="shared" si="21"/>
        <v>0</v>
      </c>
    </row>
    <row r="450" spans="1:12" ht="56.25" customHeight="1" x14ac:dyDescent="0.25">
      <c r="A450" s="38" t="s">
        <v>4302</v>
      </c>
      <c r="B450" s="38" t="s">
        <v>4303</v>
      </c>
      <c r="C450" s="39" t="s">
        <v>3784</v>
      </c>
      <c r="D450" s="40">
        <v>51.2</v>
      </c>
      <c r="E450" s="40">
        <v>26.58</v>
      </c>
      <c r="F450" s="40">
        <f>J450-J450*AUDITORIO!$H$11</f>
        <v>106.72</v>
      </c>
      <c r="G450" s="40"/>
      <c r="H450" s="40">
        <f t="shared" si="20"/>
        <v>135.09</v>
      </c>
      <c r="I450" s="40">
        <f t="shared" si="22"/>
        <v>6916.61</v>
      </c>
      <c r="J450" s="81" t="s">
        <v>3764</v>
      </c>
      <c r="K450" s="34" t="s">
        <v>2079</v>
      </c>
      <c r="L450" s="90">
        <f t="shared" si="21"/>
        <v>0</v>
      </c>
    </row>
    <row r="451" spans="1:12" ht="54.75" customHeight="1" x14ac:dyDescent="0.25">
      <c r="A451" s="38" t="s">
        <v>4304</v>
      </c>
      <c r="B451" s="38" t="s">
        <v>4305</v>
      </c>
      <c r="C451" s="39" t="s">
        <v>3784</v>
      </c>
      <c r="D451" s="40">
        <v>784.47</v>
      </c>
      <c r="E451" s="40">
        <v>26.58</v>
      </c>
      <c r="F451" s="40">
        <f>J451-J451*AUDITORIO!$H$11</f>
        <v>192.42</v>
      </c>
      <c r="G451" s="40"/>
      <c r="H451" s="40">
        <f t="shared" si="20"/>
        <v>243.57</v>
      </c>
      <c r="I451" s="40">
        <f t="shared" si="22"/>
        <v>191073.36</v>
      </c>
      <c r="J451" s="81" t="s">
        <v>3762</v>
      </c>
      <c r="K451" s="34" t="s">
        <v>2074</v>
      </c>
      <c r="L451" s="90">
        <f t="shared" si="21"/>
        <v>0</v>
      </c>
    </row>
    <row r="452" spans="1:12" ht="29.25" customHeight="1" x14ac:dyDescent="0.25">
      <c r="A452" s="38" t="s">
        <v>4306</v>
      </c>
      <c r="B452" s="38" t="s">
        <v>4307</v>
      </c>
      <c r="C452" s="39" t="s">
        <v>3787</v>
      </c>
      <c r="D452" s="40">
        <v>16.899999999999999</v>
      </c>
      <c r="E452" s="40">
        <v>26.58</v>
      </c>
      <c r="F452" s="40">
        <f>J452-J452*AUDITORIO!$H$11</f>
        <v>105.84</v>
      </c>
      <c r="G452" s="40"/>
      <c r="H452" s="40">
        <f t="shared" si="20"/>
        <v>133.97</v>
      </c>
      <c r="I452" s="40">
        <f t="shared" si="22"/>
        <v>2264.09</v>
      </c>
      <c r="J452" s="81" t="s">
        <v>3538</v>
      </c>
      <c r="K452" s="34" t="s">
        <v>2077</v>
      </c>
      <c r="L452" s="90">
        <f t="shared" si="21"/>
        <v>0</v>
      </c>
    </row>
    <row r="453" spans="1:12" ht="15" customHeight="1" x14ac:dyDescent="0.25">
      <c r="A453" s="38" t="s">
        <v>4308</v>
      </c>
      <c r="B453" s="38" t="s">
        <v>4309</v>
      </c>
      <c r="C453" s="39" t="s">
        <v>3926</v>
      </c>
      <c r="D453" s="40">
        <v>62.7</v>
      </c>
      <c r="E453" s="40">
        <v>26.58</v>
      </c>
      <c r="F453" s="40">
        <f>J453-J453*AUDITORIO!$H$11</f>
        <v>10.64</v>
      </c>
      <c r="G453" s="40"/>
      <c r="H453" s="40">
        <f t="shared" si="20"/>
        <v>13.47</v>
      </c>
      <c r="I453" s="40">
        <f t="shared" si="22"/>
        <v>844.57</v>
      </c>
      <c r="J453" s="84">
        <v>10.64</v>
      </c>
      <c r="L453" s="90">
        <f t="shared" si="21"/>
        <v>0</v>
      </c>
    </row>
    <row r="454" spans="1:12" ht="27" customHeight="1" x14ac:dyDescent="0.25">
      <c r="A454" s="38" t="s">
        <v>4310</v>
      </c>
      <c r="B454" s="38" t="s">
        <v>4311</v>
      </c>
      <c r="C454" s="39" t="s">
        <v>3784</v>
      </c>
      <c r="D454" s="40">
        <v>36.119999999999997</v>
      </c>
      <c r="E454" s="40">
        <v>26.58</v>
      </c>
      <c r="F454" s="40">
        <f>J454-J454*AUDITORIO!$H$11</f>
        <v>416.91</v>
      </c>
      <c r="G454" s="40"/>
      <c r="H454" s="40">
        <f t="shared" si="20"/>
        <v>527.72</v>
      </c>
      <c r="I454" s="40">
        <f t="shared" si="22"/>
        <v>19061.25</v>
      </c>
      <c r="J454" s="81" t="s">
        <v>3763</v>
      </c>
      <c r="K454" s="34" t="s">
        <v>2075</v>
      </c>
      <c r="L454" s="90">
        <f t="shared" si="21"/>
        <v>0</v>
      </c>
    </row>
    <row r="455" spans="1:12" ht="30" customHeight="1" x14ac:dyDescent="0.25">
      <c r="A455" s="38" t="s">
        <v>4312</v>
      </c>
      <c r="B455" s="38" t="s">
        <v>4313</v>
      </c>
      <c r="C455" s="39" t="s">
        <v>3784</v>
      </c>
      <c r="D455" s="40">
        <v>19.97</v>
      </c>
      <c r="E455" s="40">
        <v>26.58</v>
      </c>
      <c r="F455" s="40">
        <f>J455-J455*AUDITORIO!$H$11</f>
        <v>435.51</v>
      </c>
      <c r="G455" s="40"/>
      <c r="H455" s="40">
        <f t="shared" si="20"/>
        <v>551.27</v>
      </c>
      <c r="I455" s="40">
        <f t="shared" si="22"/>
        <v>11008.86</v>
      </c>
      <c r="J455" s="81" t="s">
        <v>3342</v>
      </c>
      <c r="K455" s="34" t="s">
        <v>2076</v>
      </c>
      <c r="L455" s="90">
        <f t="shared" si="21"/>
        <v>0</v>
      </c>
    </row>
    <row r="456" spans="1:12" ht="15" customHeight="1" x14ac:dyDescent="0.25">
      <c r="A456" s="38" t="s">
        <v>4314</v>
      </c>
      <c r="B456" s="38" t="s">
        <v>4315</v>
      </c>
      <c r="C456" s="39" t="s">
        <v>3787</v>
      </c>
      <c r="D456" s="40">
        <v>792.78</v>
      </c>
      <c r="E456" s="40">
        <v>26.58</v>
      </c>
      <c r="F456" s="40">
        <f>J456-J456*AUDITORIO!$H$11</f>
        <v>8.42</v>
      </c>
      <c r="G456" s="40"/>
      <c r="H456" s="40">
        <f t="shared" si="20"/>
        <v>10.66</v>
      </c>
      <c r="I456" s="40">
        <f t="shared" si="22"/>
        <v>8451.0300000000007</v>
      </c>
      <c r="J456" s="81" t="s">
        <v>3174</v>
      </c>
      <c r="K456" s="34" t="s">
        <v>2078</v>
      </c>
      <c r="L456" s="90">
        <f t="shared" si="21"/>
        <v>0</v>
      </c>
    </row>
    <row r="457" spans="1:12" ht="30" x14ac:dyDescent="0.25">
      <c r="A457" s="38" t="s">
        <v>4316</v>
      </c>
      <c r="B457" s="49" t="s">
        <v>4450</v>
      </c>
      <c r="C457" s="39" t="s">
        <v>3926</v>
      </c>
      <c r="D457" s="40">
        <v>91</v>
      </c>
      <c r="E457" s="40">
        <v>26.58</v>
      </c>
      <c r="F457" s="40">
        <f>J457-J457*AUDITORIO!$H$11</f>
        <v>148.55000000000001</v>
      </c>
      <c r="G457" s="40"/>
      <c r="H457" s="40">
        <f t="shared" si="20"/>
        <v>188.03</v>
      </c>
      <c r="I457" s="40">
        <f t="shared" si="22"/>
        <v>17110.73</v>
      </c>
      <c r="J457" s="84">
        <v>148.55000000000001</v>
      </c>
      <c r="L457" s="90">
        <f t="shared" si="21"/>
        <v>0</v>
      </c>
    </row>
    <row r="458" spans="1:12" ht="30" x14ac:dyDescent="0.25">
      <c r="A458" s="38" t="s">
        <v>4317</v>
      </c>
      <c r="B458" s="49" t="s">
        <v>3113</v>
      </c>
      <c r="C458" s="39" t="s">
        <v>3926</v>
      </c>
      <c r="D458" s="40">
        <v>90</v>
      </c>
      <c r="E458" s="40">
        <v>26.58</v>
      </c>
      <c r="F458" s="40">
        <f>J458-J458*AUDITORIO!$H$11</f>
        <v>161.47</v>
      </c>
      <c r="G458" s="40"/>
      <c r="H458" s="40">
        <f t="shared" si="20"/>
        <v>204.39</v>
      </c>
      <c r="I458" s="40">
        <f t="shared" si="22"/>
        <v>18395.099999999999</v>
      </c>
      <c r="J458" s="84">
        <v>161.47</v>
      </c>
      <c r="L458" s="90">
        <f t="shared" si="21"/>
        <v>0</v>
      </c>
    </row>
    <row r="459" spans="1:12" ht="15" customHeight="1" x14ac:dyDescent="0.25">
      <c r="A459" s="43" t="s">
        <v>4318</v>
      </c>
      <c r="B459" s="72" t="s">
        <v>4851</v>
      </c>
      <c r="C459" s="44"/>
      <c r="D459" s="44"/>
      <c r="E459" s="44"/>
      <c r="F459" s="40"/>
      <c r="G459" s="40"/>
      <c r="H459" s="40"/>
      <c r="I459" s="40"/>
      <c r="L459" s="90"/>
    </row>
    <row r="460" spans="1:12" ht="69" customHeight="1" x14ac:dyDescent="0.25">
      <c r="A460" s="38" t="s">
        <v>4319</v>
      </c>
      <c r="B460" s="38" t="s">
        <v>4320</v>
      </c>
      <c r="C460" s="39" t="s">
        <v>3784</v>
      </c>
      <c r="D460" s="40">
        <v>3948.78</v>
      </c>
      <c r="E460" s="40">
        <v>26.58</v>
      </c>
      <c r="F460" s="40">
        <f>J460-J460*AUDITORIO!$H$11</f>
        <v>3.65</v>
      </c>
      <c r="G460" s="40"/>
      <c r="H460" s="40">
        <f t="shared" si="20"/>
        <v>4.62</v>
      </c>
      <c r="I460" s="40">
        <f t="shared" si="22"/>
        <v>18243.36</v>
      </c>
      <c r="J460" s="81" t="s">
        <v>3128</v>
      </c>
      <c r="K460" s="34" t="s">
        <v>2080</v>
      </c>
      <c r="L460" s="90">
        <f t="shared" si="21"/>
        <v>0</v>
      </c>
    </row>
    <row r="461" spans="1:12" ht="79.5" customHeight="1" x14ac:dyDescent="0.25">
      <c r="A461" s="38" t="s">
        <v>4321</v>
      </c>
      <c r="B461" s="38" t="s">
        <v>4322</v>
      </c>
      <c r="C461" s="39" t="s">
        <v>3784</v>
      </c>
      <c r="D461" s="40">
        <v>373.52</v>
      </c>
      <c r="E461" s="40">
        <v>26.58</v>
      </c>
      <c r="F461" s="40">
        <f>J461-J461*AUDITORIO!$H$11</f>
        <v>32.76</v>
      </c>
      <c r="G461" s="40"/>
      <c r="H461" s="40">
        <f t="shared" ref="H461:H524" si="23">ROUND(F461*(1+$J$9),2)</f>
        <v>41.47</v>
      </c>
      <c r="I461" s="40">
        <f t="shared" si="22"/>
        <v>15489.87</v>
      </c>
      <c r="J461" s="81" t="s">
        <v>3515</v>
      </c>
      <c r="K461" s="34" t="s">
        <v>2083</v>
      </c>
      <c r="L461" s="90">
        <f t="shared" ref="L461:L524" si="24">F461-J461</f>
        <v>0</v>
      </c>
    </row>
    <row r="462" spans="1:12" ht="81.75" customHeight="1" x14ac:dyDescent="0.25">
      <c r="A462" s="38" t="s">
        <v>4323</v>
      </c>
      <c r="B462" s="38" t="s">
        <v>4324</v>
      </c>
      <c r="C462" s="39" t="s">
        <v>3784</v>
      </c>
      <c r="D462" s="40">
        <v>3575.26</v>
      </c>
      <c r="E462" s="40">
        <v>26.58</v>
      </c>
      <c r="F462" s="40">
        <f>J462-J462*AUDITORIO!$H$11</f>
        <v>33.770000000000003</v>
      </c>
      <c r="G462" s="40"/>
      <c r="H462" s="40">
        <f t="shared" si="23"/>
        <v>42.75</v>
      </c>
      <c r="I462" s="40">
        <f t="shared" si="22"/>
        <v>152842.37</v>
      </c>
      <c r="J462" s="81" t="s">
        <v>3766</v>
      </c>
      <c r="K462" s="34" t="s">
        <v>2082</v>
      </c>
      <c r="L462" s="90">
        <f t="shared" si="24"/>
        <v>0</v>
      </c>
    </row>
    <row r="463" spans="1:12" ht="45" customHeight="1" x14ac:dyDescent="0.25">
      <c r="A463" s="38" t="s">
        <v>4325</v>
      </c>
      <c r="B463" s="38" t="s">
        <v>4326</v>
      </c>
      <c r="C463" s="39" t="s">
        <v>3784</v>
      </c>
      <c r="D463" s="40">
        <v>373.52</v>
      </c>
      <c r="E463" s="40">
        <v>26.58</v>
      </c>
      <c r="F463" s="40">
        <f>J463-J463*AUDITORIO!$H$11</f>
        <v>165.5</v>
      </c>
      <c r="G463" s="40"/>
      <c r="H463" s="40">
        <f t="shared" si="23"/>
        <v>209.49</v>
      </c>
      <c r="I463" s="40">
        <f t="shared" si="22"/>
        <v>78248.7</v>
      </c>
      <c r="J463" s="81" t="s">
        <v>3761</v>
      </c>
      <c r="K463" s="34" t="s">
        <v>2073</v>
      </c>
      <c r="L463" s="90">
        <f t="shared" si="24"/>
        <v>0</v>
      </c>
    </row>
    <row r="464" spans="1:12" ht="15" customHeight="1" x14ac:dyDescent="0.25">
      <c r="A464" s="43" t="s">
        <v>4327</v>
      </c>
      <c r="B464" s="72" t="s">
        <v>4852</v>
      </c>
      <c r="C464" s="44"/>
      <c r="D464" s="44"/>
      <c r="E464" s="44"/>
      <c r="F464" s="40"/>
      <c r="G464" s="40"/>
      <c r="H464" s="40"/>
      <c r="I464" s="40"/>
      <c r="L464" s="90"/>
    </row>
    <row r="465" spans="1:12" ht="30" x14ac:dyDescent="0.25">
      <c r="A465" s="38" t="s">
        <v>4328</v>
      </c>
      <c r="B465" s="38" t="s">
        <v>4329</v>
      </c>
      <c r="C465" s="39" t="s">
        <v>3784</v>
      </c>
      <c r="D465" s="40">
        <v>880.99</v>
      </c>
      <c r="E465" s="40">
        <v>26.58</v>
      </c>
      <c r="F465" s="40">
        <f>J465-J465*AUDITORIO!$H$11</f>
        <v>78.08</v>
      </c>
      <c r="G465" s="40"/>
      <c r="H465" s="40">
        <f t="shared" si="23"/>
        <v>98.83</v>
      </c>
      <c r="I465" s="40">
        <f t="shared" si="22"/>
        <v>87068.24</v>
      </c>
      <c r="J465" s="81" t="s">
        <v>2836</v>
      </c>
      <c r="K465" s="34" t="s">
        <v>2084</v>
      </c>
      <c r="L465" s="90">
        <f t="shared" si="24"/>
        <v>0</v>
      </c>
    </row>
    <row r="466" spans="1:12" ht="15" customHeight="1" x14ac:dyDescent="0.25">
      <c r="A466" s="43" t="s">
        <v>4330</v>
      </c>
      <c r="B466" s="72" t="s">
        <v>4853</v>
      </c>
      <c r="C466" s="44"/>
      <c r="D466" s="44"/>
      <c r="E466" s="44"/>
      <c r="F466" s="40"/>
      <c r="G466" s="40"/>
      <c r="H466" s="40"/>
      <c r="I466" s="40"/>
      <c r="L466" s="90"/>
    </row>
    <row r="467" spans="1:12" ht="82.5" customHeight="1" x14ac:dyDescent="0.25">
      <c r="A467" s="38" t="s">
        <v>4331</v>
      </c>
      <c r="B467" s="13" t="s">
        <v>1267</v>
      </c>
      <c r="C467" s="39" t="s">
        <v>3784</v>
      </c>
      <c r="D467" s="40">
        <v>154.96</v>
      </c>
      <c r="E467" s="40">
        <v>26.58</v>
      </c>
      <c r="F467" s="40">
        <f>J467-J467*AUDITORIO!$H$11</f>
        <v>505.25</v>
      </c>
      <c r="G467" s="40"/>
      <c r="H467" s="40">
        <f t="shared" si="23"/>
        <v>639.54999999999995</v>
      </c>
      <c r="I467" s="40">
        <f t="shared" si="22"/>
        <v>99104.67</v>
      </c>
      <c r="J467" s="81">
        <v>505.25</v>
      </c>
      <c r="L467" s="90">
        <f t="shared" si="24"/>
        <v>0</v>
      </c>
    </row>
    <row r="468" spans="1:12" ht="87.75" customHeight="1" x14ac:dyDescent="0.25">
      <c r="A468" s="38" t="s">
        <v>4332</v>
      </c>
      <c r="B468" s="13" t="s">
        <v>1266</v>
      </c>
      <c r="C468" s="39" t="s">
        <v>3784</v>
      </c>
      <c r="D468" s="40">
        <v>30.03</v>
      </c>
      <c r="E468" s="40">
        <v>26.58</v>
      </c>
      <c r="F468" s="40">
        <f>J468-J468*AUDITORIO!$H$11</f>
        <v>505.25</v>
      </c>
      <c r="G468" s="40"/>
      <c r="H468" s="40">
        <f t="shared" si="23"/>
        <v>639.54999999999995</v>
      </c>
      <c r="I468" s="40">
        <f t="shared" si="22"/>
        <v>19205.689999999999</v>
      </c>
      <c r="J468" s="81">
        <v>505.25</v>
      </c>
      <c r="L468" s="90">
        <f t="shared" si="24"/>
        <v>0</v>
      </c>
    </row>
    <row r="469" spans="1:12" ht="22.5" customHeight="1" x14ac:dyDescent="0.25">
      <c r="A469" s="38"/>
      <c r="B469" s="38"/>
      <c r="C469" s="39"/>
      <c r="D469" s="40"/>
      <c r="E469" s="40"/>
      <c r="F469" s="40"/>
      <c r="G469" s="40"/>
      <c r="H469" s="40"/>
      <c r="I469" s="40"/>
      <c r="L469" s="90"/>
    </row>
    <row r="470" spans="1:12" ht="15" customHeight="1" x14ac:dyDescent="0.25">
      <c r="A470" s="50" t="s">
        <v>4333</v>
      </c>
      <c r="B470" s="74" t="s">
        <v>4854</v>
      </c>
      <c r="C470" s="51"/>
      <c r="D470" s="51"/>
      <c r="E470" s="51"/>
      <c r="F470" s="52"/>
      <c r="G470" s="52"/>
      <c r="H470" s="52"/>
      <c r="I470" s="54">
        <f>SUM(I472:I484)</f>
        <v>396589.61</v>
      </c>
      <c r="L470" s="90"/>
    </row>
    <row r="471" spans="1:12" ht="15" customHeight="1" x14ac:dyDescent="0.25">
      <c r="A471" s="43" t="s">
        <v>4334</v>
      </c>
      <c r="B471" s="72" t="s">
        <v>4734</v>
      </c>
      <c r="C471" s="44"/>
      <c r="D471" s="44"/>
      <c r="E471" s="44"/>
      <c r="F471" s="40"/>
      <c r="G471" s="40"/>
      <c r="H471" s="40"/>
      <c r="I471" s="40"/>
      <c r="L471" s="90"/>
    </row>
    <row r="472" spans="1:12" ht="82.5" customHeight="1" x14ac:dyDescent="0.25">
      <c r="A472" s="38" t="s">
        <v>4335</v>
      </c>
      <c r="B472" s="38" t="s">
        <v>4336</v>
      </c>
      <c r="C472" s="39" t="s">
        <v>3811</v>
      </c>
      <c r="D472" s="40">
        <v>52</v>
      </c>
      <c r="E472" s="40">
        <v>26.58</v>
      </c>
      <c r="F472" s="40">
        <f>J472-J472*AUDITORIO!$H$11</f>
        <v>846.28</v>
      </c>
      <c r="G472" s="40"/>
      <c r="H472" s="40">
        <f t="shared" si="23"/>
        <v>1071.22</v>
      </c>
      <c r="I472" s="40">
        <f t="shared" si="22"/>
        <v>55703.44</v>
      </c>
      <c r="J472" s="81" t="s">
        <v>3548</v>
      </c>
      <c r="K472" s="34" t="s">
        <v>1861</v>
      </c>
      <c r="L472" s="90">
        <f t="shared" si="24"/>
        <v>0</v>
      </c>
    </row>
    <row r="473" spans="1:12" ht="81.75" customHeight="1" x14ac:dyDescent="0.25">
      <c r="A473" s="38" t="s">
        <v>4337</v>
      </c>
      <c r="B473" s="38" t="s">
        <v>4338</v>
      </c>
      <c r="C473" s="39" t="s">
        <v>3811</v>
      </c>
      <c r="D473" s="40">
        <v>2</v>
      </c>
      <c r="E473" s="40">
        <v>26.58</v>
      </c>
      <c r="F473" s="40">
        <f>J473-J473*AUDITORIO!$H$11</f>
        <v>846.28</v>
      </c>
      <c r="G473" s="40"/>
      <c r="H473" s="40">
        <f t="shared" si="23"/>
        <v>1071.22</v>
      </c>
      <c r="I473" s="40">
        <f t="shared" si="22"/>
        <v>2142.44</v>
      </c>
      <c r="J473" s="81" t="s">
        <v>3548</v>
      </c>
      <c r="K473" s="34" t="s">
        <v>1861</v>
      </c>
      <c r="L473" s="90">
        <f t="shared" si="24"/>
        <v>0</v>
      </c>
    </row>
    <row r="474" spans="1:12" ht="63.75" customHeight="1" x14ac:dyDescent="0.25">
      <c r="A474" s="38" t="s">
        <v>4339</v>
      </c>
      <c r="B474" s="49" t="s">
        <v>1865</v>
      </c>
      <c r="C474" s="39" t="s">
        <v>4340</v>
      </c>
      <c r="D474" s="40">
        <v>54</v>
      </c>
      <c r="E474" s="40">
        <v>26.58</v>
      </c>
      <c r="F474" s="40">
        <f>J474-J474*AUDITORIO!$H$11</f>
        <v>128.37</v>
      </c>
      <c r="G474" s="40"/>
      <c r="H474" s="40">
        <f t="shared" si="23"/>
        <v>162.49</v>
      </c>
      <c r="I474" s="40">
        <f t="shared" si="22"/>
        <v>8774.4599999999991</v>
      </c>
      <c r="J474" s="81" t="s">
        <v>3136</v>
      </c>
      <c r="K474" s="34" t="s">
        <v>1865</v>
      </c>
      <c r="L474" s="90">
        <f t="shared" si="24"/>
        <v>0</v>
      </c>
    </row>
    <row r="475" spans="1:12" ht="51" customHeight="1" x14ac:dyDescent="0.25">
      <c r="A475" s="38" t="s">
        <v>4341</v>
      </c>
      <c r="B475" s="38" t="s">
        <v>4342</v>
      </c>
      <c r="C475" s="39" t="s">
        <v>4343</v>
      </c>
      <c r="D475" s="40">
        <v>26.46</v>
      </c>
      <c r="E475" s="40">
        <v>26.58</v>
      </c>
      <c r="F475" s="40">
        <f>J475-J475*AUDITORIO!$H$11</f>
        <v>817.53</v>
      </c>
      <c r="G475" s="40"/>
      <c r="H475" s="40">
        <f t="shared" si="23"/>
        <v>1034.83</v>
      </c>
      <c r="I475" s="40">
        <f t="shared" si="22"/>
        <v>27381.599999999999</v>
      </c>
      <c r="J475" s="81" t="s">
        <v>3554</v>
      </c>
      <c r="K475" s="34" t="s">
        <v>1869</v>
      </c>
      <c r="L475" s="90">
        <f t="shared" si="24"/>
        <v>0</v>
      </c>
    </row>
    <row r="476" spans="1:12" ht="41.25" customHeight="1" x14ac:dyDescent="0.25">
      <c r="A476" s="38" t="s">
        <v>4344</v>
      </c>
      <c r="B476" s="38" t="s">
        <v>4345</v>
      </c>
      <c r="C476" s="39" t="s">
        <v>4343</v>
      </c>
      <c r="D476" s="40">
        <v>3.15</v>
      </c>
      <c r="E476" s="40">
        <v>26.58</v>
      </c>
      <c r="F476" s="40">
        <f>J476-J476*AUDITORIO!$H$11</f>
        <v>817.53</v>
      </c>
      <c r="G476" s="40"/>
      <c r="H476" s="40">
        <f t="shared" si="23"/>
        <v>1034.83</v>
      </c>
      <c r="I476" s="40">
        <f t="shared" si="22"/>
        <v>3259.71</v>
      </c>
      <c r="J476" s="81" t="s">
        <v>3554</v>
      </c>
      <c r="K476" s="34" t="s">
        <v>1869</v>
      </c>
      <c r="L476" s="90">
        <f t="shared" si="24"/>
        <v>0</v>
      </c>
    </row>
    <row r="477" spans="1:12" ht="63" customHeight="1" x14ac:dyDescent="0.25">
      <c r="A477" s="38" t="s">
        <v>4346</v>
      </c>
      <c r="B477" s="38" t="s">
        <v>4347</v>
      </c>
      <c r="C477" s="39" t="s">
        <v>4343</v>
      </c>
      <c r="D477" s="40">
        <v>5.04</v>
      </c>
      <c r="E477" s="40">
        <v>26.58</v>
      </c>
      <c r="F477" s="40">
        <f>J477-J477*AUDITORIO!$H$11</f>
        <v>817.53</v>
      </c>
      <c r="G477" s="40"/>
      <c r="H477" s="40">
        <f t="shared" si="23"/>
        <v>1034.83</v>
      </c>
      <c r="I477" s="40">
        <f t="shared" si="22"/>
        <v>5215.54</v>
      </c>
      <c r="J477" s="81" t="s">
        <v>3554</v>
      </c>
      <c r="K477" s="34" t="s">
        <v>1869</v>
      </c>
      <c r="L477" s="90">
        <f t="shared" si="24"/>
        <v>0</v>
      </c>
    </row>
    <row r="478" spans="1:12" ht="30" x14ac:dyDescent="0.25">
      <c r="A478" s="38" t="s">
        <v>4348</v>
      </c>
      <c r="B478" s="38" t="s">
        <v>4349</v>
      </c>
      <c r="C478" s="39" t="s">
        <v>3811</v>
      </c>
      <c r="D478" s="40">
        <v>1</v>
      </c>
      <c r="E478" s="40">
        <v>26.58</v>
      </c>
      <c r="F478" s="40">
        <f>J478-J478*AUDITORIO!$H$11</f>
        <v>1158.5</v>
      </c>
      <c r="G478" s="40"/>
      <c r="H478" s="40">
        <f t="shared" si="23"/>
        <v>1466.43</v>
      </c>
      <c r="I478" s="40">
        <f t="shared" si="22"/>
        <v>1466.43</v>
      </c>
      <c r="J478" s="81" t="s">
        <v>3553</v>
      </c>
      <c r="K478" s="34" t="s">
        <v>1868</v>
      </c>
      <c r="L478" s="90">
        <f t="shared" si="24"/>
        <v>0</v>
      </c>
    </row>
    <row r="479" spans="1:12" ht="33.75" customHeight="1" x14ac:dyDescent="0.25">
      <c r="A479" s="38" t="s">
        <v>4350</v>
      </c>
      <c r="B479" s="49" t="s">
        <v>2148</v>
      </c>
      <c r="C479" s="39" t="s">
        <v>3842</v>
      </c>
      <c r="D479" s="40">
        <v>109.8</v>
      </c>
      <c r="E479" s="40">
        <v>26.58</v>
      </c>
      <c r="F479" s="40">
        <f>J479-J479*AUDITORIO!$H$11</f>
        <v>1699.62</v>
      </c>
      <c r="G479" s="40"/>
      <c r="H479" s="40">
        <f t="shared" si="23"/>
        <v>2151.38</v>
      </c>
      <c r="I479" s="40">
        <f t="shared" si="22"/>
        <v>236221.52</v>
      </c>
      <c r="J479" s="84">
        <v>1699.62</v>
      </c>
      <c r="L479" s="90">
        <f t="shared" si="24"/>
        <v>0</v>
      </c>
    </row>
    <row r="480" spans="1:12" ht="45" x14ac:dyDescent="0.25">
      <c r="A480" s="38" t="s">
        <v>4351</v>
      </c>
      <c r="B480" s="49" t="s">
        <v>2779</v>
      </c>
      <c r="C480" s="39" t="s">
        <v>3968</v>
      </c>
      <c r="D480" s="40">
        <v>52</v>
      </c>
      <c r="E480" s="40">
        <v>26.58</v>
      </c>
      <c r="F480" s="40">
        <f>J480-J480*AUDITORIO!$H$11</f>
        <v>86.46</v>
      </c>
      <c r="G480" s="40"/>
      <c r="H480" s="40">
        <f t="shared" si="23"/>
        <v>109.44</v>
      </c>
      <c r="I480" s="40">
        <f t="shared" si="22"/>
        <v>5690.88</v>
      </c>
      <c r="J480" s="84">
        <v>86.46</v>
      </c>
      <c r="L480" s="90">
        <f t="shared" si="24"/>
        <v>0</v>
      </c>
    </row>
    <row r="481" spans="1:12" ht="15" customHeight="1" x14ac:dyDescent="0.25">
      <c r="A481" s="43" t="s">
        <v>4352</v>
      </c>
      <c r="B481" s="72" t="s">
        <v>4735</v>
      </c>
      <c r="C481" s="44"/>
      <c r="D481" s="44"/>
      <c r="E481" s="44"/>
      <c r="F481" s="40"/>
      <c r="G481" s="40"/>
      <c r="H481" s="40"/>
      <c r="I481" s="40"/>
      <c r="L481" s="90"/>
    </row>
    <row r="482" spans="1:12" ht="65.25" customHeight="1" x14ac:dyDescent="0.25">
      <c r="A482" s="38" t="s">
        <v>4353</v>
      </c>
      <c r="B482" s="38" t="s">
        <v>4354</v>
      </c>
      <c r="C482" s="39" t="s">
        <v>3784</v>
      </c>
      <c r="D482" s="40">
        <v>47.68</v>
      </c>
      <c r="E482" s="40">
        <v>26.58</v>
      </c>
      <c r="F482" s="40">
        <f>J482-J482*AUDITORIO!$H$11</f>
        <v>564.67999999999995</v>
      </c>
      <c r="G482" s="40"/>
      <c r="H482" s="40">
        <f t="shared" si="23"/>
        <v>714.77</v>
      </c>
      <c r="I482" s="40">
        <f t="shared" si="22"/>
        <v>34080.230000000003</v>
      </c>
      <c r="J482" s="81" t="s">
        <v>3555</v>
      </c>
      <c r="K482" s="34" t="s">
        <v>1870</v>
      </c>
      <c r="L482" s="90">
        <f t="shared" si="24"/>
        <v>0</v>
      </c>
    </row>
    <row r="483" spans="1:12" ht="57" customHeight="1" x14ac:dyDescent="0.25">
      <c r="A483" s="38" t="s">
        <v>4355</v>
      </c>
      <c r="B483" s="38" t="s">
        <v>4356</v>
      </c>
      <c r="C483" s="39" t="s">
        <v>3784</v>
      </c>
      <c r="D483" s="40">
        <v>2.6</v>
      </c>
      <c r="E483" s="40">
        <v>26.58</v>
      </c>
      <c r="F483" s="40">
        <f>J483-J483*AUDITORIO!$H$11</f>
        <v>600.67999999999995</v>
      </c>
      <c r="G483" s="40"/>
      <c r="H483" s="40">
        <f t="shared" si="23"/>
        <v>760.34</v>
      </c>
      <c r="I483" s="40">
        <f t="shared" si="22"/>
        <v>1976.88</v>
      </c>
      <c r="J483" s="81" t="s">
        <v>3556</v>
      </c>
      <c r="K483" s="34" t="s">
        <v>1871</v>
      </c>
      <c r="L483" s="90">
        <f t="shared" si="24"/>
        <v>0</v>
      </c>
    </row>
    <row r="484" spans="1:12" ht="51" customHeight="1" x14ac:dyDescent="0.25">
      <c r="A484" s="38" t="s">
        <v>4357</v>
      </c>
      <c r="B484" s="49" t="s">
        <v>2437</v>
      </c>
      <c r="C484" s="39" t="s">
        <v>3926</v>
      </c>
      <c r="D484" s="40">
        <v>76.8</v>
      </c>
      <c r="E484" s="40">
        <v>26.58</v>
      </c>
      <c r="F484" s="40">
        <f>J484-J484*AUDITORIO!$H$11</f>
        <v>150.97</v>
      </c>
      <c r="G484" s="40"/>
      <c r="H484" s="40">
        <f t="shared" si="23"/>
        <v>191.1</v>
      </c>
      <c r="I484" s="40">
        <f t="shared" si="22"/>
        <v>14676.48</v>
      </c>
      <c r="J484" s="81">
        <v>150.97</v>
      </c>
      <c r="L484" s="90">
        <f t="shared" si="24"/>
        <v>0</v>
      </c>
    </row>
    <row r="485" spans="1:12" ht="24" customHeight="1" x14ac:dyDescent="0.25">
      <c r="A485" s="38"/>
      <c r="B485" s="55"/>
      <c r="C485" s="39"/>
      <c r="D485" s="40"/>
      <c r="E485" s="40"/>
      <c r="F485" s="40"/>
      <c r="G485" s="40"/>
      <c r="H485" s="40"/>
      <c r="I485" s="40"/>
      <c r="L485" s="90"/>
    </row>
    <row r="486" spans="1:12" ht="15" customHeight="1" x14ac:dyDescent="0.25">
      <c r="A486" s="50" t="s">
        <v>4358</v>
      </c>
      <c r="B486" s="74" t="s">
        <v>1081</v>
      </c>
      <c r="C486" s="51"/>
      <c r="D486" s="51"/>
      <c r="E486" s="51"/>
      <c r="F486" s="52"/>
      <c r="G486" s="52"/>
      <c r="H486" s="52"/>
      <c r="I486" s="54">
        <f>SUM(I487:I493)</f>
        <v>153885.24</v>
      </c>
      <c r="L486" s="90"/>
    </row>
    <row r="487" spans="1:12" ht="30" x14ac:dyDescent="0.25">
      <c r="A487" s="38" t="s">
        <v>4359</v>
      </c>
      <c r="B487" s="38" t="s">
        <v>4360</v>
      </c>
      <c r="C487" s="39" t="s">
        <v>3784</v>
      </c>
      <c r="D487" s="40">
        <v>3420.3</v>
      </c>
      <c r="E487" s="40">
        <v>26.58</v>
      </c>
      <c r="F487" s="40">
        <f>J487-J487*AUDITORIO!$H$11</f>
        <v>2.1800000000000002</v>
      </c>
      <c r="G487" s="40"/>
      <c r="H487" s="40">
        <f t="shared" si="23"/>
        <v>2.76</v>
      </c>
      <c r="I487" s="40">
        <f t="shared" si="22"/>
        <v>9440.0300000000007</v>
      </c>
      <c r="J487" s="81" t="s">
        <v>1710</v>
      </c>
      <c r="K487" s="34" t="s">
        <v>2065</v>
      </c>
      <c r="L487" s="90">
        <f t="shared" si="24"/>
        <v>0</v>
      </c>
    </row>
    <row r="488" spans="1:12" ht="30.75" customHeight="1" x14ac:dyDescent="0.25">
      <c r="A488" s="38" t="s">
        <v>4361</v>
      </c>
      <c r="B488" s="38" t="s">
        <v>4362</v>
      </c>
      <c r="C488" s="39" t="s">
        <v>3784</v>
      </c>
      <c r="D488" s="40">
        <v>3148.6</v>
      </c>
      <c r="E488" s="40">
        <v>26.58</v>
      </c>
      <c r="F488" s="40">
        <f>J488-J488*AUDITORIO!$H$11</f>
        <v>12.48</v>
      </c>
      <c r="G488" s="40"/>
      <c r="H488" s="40">
        <f t="shared" si="23"/>
        <v>15.8</v>
      </c>
      <c r="I488" s="40">
        <f t="shared" si="22"/>
        <v>49747.88</v>
      </c>
      <c r="J488" s="81" t="s">
        <v>1719</v>
      </c>
      <c r="K488" s="34" t="s">
        <v>2069</v>
      </c>
      <c r="L488" s="90">
        <f t="shared" si="24"/>
        <v>0</v>
      </c>
    </row>
    <row r="489" spans="1:12" ht="42.75" customHeight="1" x14ac:dyDescent="0.25">
      <c r="A489" s="38" t="s">
        <v>4363</v>
      </c>
      <c r="B489" s="38" t="s">
        <v>4364</v>
      </c>
      <c r="C489" s="39" t="s">
        <v>3784</v>
      </c>
      <c r="D489" s="40">
        <v>3148.6</v>
      </c>
      <c r="E489" s="40">
        <v>26.58</v>
      </c>
      <c r="F489" s="40">
        <f>J489-J489*AUDITORIO!$H$11</f>
        <v>11.68</v>
      </c>
      <c r="G489" s="40"/>
      <c r="H489" s="40">
        <f t="shared" si="23"/>
        <v>14.78</v>
      </c>
      <c r="I489" s="40">
        <f t="shared" si="22"/>
        <v>46536.31</v>
      </c>
      <c r="J489" s="81" t="s">
        <v>1610</v>
      </c>
      <c r="K489" s="34" t="s">
        <v>2067</v>
      </c>
      <c r="L489" s="90">
        <f t="shared" si="24"/>
        <v>0</v>
      </c>
    </row>
    <row r="490" spans="1:12" ht="63" customHeight="1" x14ac:dyDescent="0.25">
      <c r="A490" s="38" t="s">
        <v>4365</v>
      </c>
      <c r="B490" s="38" t="s">
        <v>4366</v>
      </c>
      <c r="C490" s="39" t="s">
        <v>3784</v>
      </c>
      <c r="D490" s="40">
        <v>271.7</v>
      </c>
      <c r="E490" s="40">
        <v>26.58</v>
      </c>
      <c r="F490" s="40">
        <f>J490-J490*AUDITORIO!$H$11</f>
        <v>17.100000000000001</v>
      </c>
      <c r="G490" s="40"/>
      <c r="H490" s="40">
        <f t="shared" si="23"/>
        <v>21.65</v>
      </c>
      <c r="I490" s="40">
        <f t="shared" si="22"/>
        <v>5882.31</v>
      </c>
      <c r="J490" s="81" t="s">
        <v>2923</v>
      </c>
      <c r="K490" s="34" t="s">
        <v>2062</v>
      </c>
      <c r="L490" s="90">
        <f t="shared" si="24"/>
        <v>0</v>
      </c>
    </row>
    <row r="491" spans="1:12" ht="37.5" customHeight="1" x14ac:dyDescent="0.25">
      <c r="A491" s="38" t="s">
        <v>4367</v>
      </c>
      <c r="B491" s="38" t="s">
        <v>4368</v>
      </c>
      <c r="C491" s="39" t="s">
        <v>3784</v>
      </c>
      <c r="D491" s="40">
        <v>880.99</v>
      </c>
      <c r="E491" s="40">
        <v>26.58</v>
      </c>
      <c r="F491" s="40">
        <f>J491-J491*AUDITORIO!$H$11</f>
        <v>2.5099999999999998</v>
      </c>
      <c r="G491" s="40"/>
      <c r="H491" s="40">
        <f t="shared" si="23"/>
        <v>3.18</v>
      </c>
      <c r="I491" s="40">
        <f t="shared" si="22"/>
        <v>2801.55</v>
      </c>
      <c r="J491" s="81" t="s">
        <v>1786</v>
      </c>
      <c r="K491" s="34" t="s">
        <v>2064</v>
      </c>
      <c r="L491" s="90">
        <f t="shared" si="24"/>
        <v>0</v>
      </c>
    </row>
    <row r="492" spans="1:12" ht="33" customHeight="1" x14ac:dyDescent="0.25">
      <c r="A492" s="38" t="s">
        <v>4369</v>
      </c>
      <c r="B492" s="38" t="s">
        <v>4370</v>
      </c>
      <c r="C492" s="39" t="s">
        <v>3784</v>
      </c>
      <c r="D492" s="40">
        <v>880.99</v>
      </c>
      <c r="E492" s="40">
        <v>26.58</v>
      </c>
      <c r="F492" s="40">
        <f>J492-J492*AUDITORIO!$H$11</f>
        <v>22.2</v>
      </c>
      <c r="G492" s="40"/>
      <c r="H492" s="40">
        <f t="shared" si="23"/>
        <v>28.1</v>
      </c>
      <c r="I492" s="40">
        <f t="shared" si="22"/>
        <v>24755.82</v>
      </c>
      <c r="J492" s="81" t="s">
        <v>3198</v>
      </c>
      <c r="K492" s="34" t="s">
        <v>2068</v>
      </c>
      <c r="L492" s="90">
        <f t="shared" si="24"/>
        <v>0</v>
      </c>
    </row>
    <row r="493" spans="1:12" ht="35.25" customHeight="1" x14ac:dyDescent="0.25">
      <c r="A493" s="38" t="s">
        <v>4371</v>
      </c>
      <c r="B493" s="38" t="s">
        <v>4372</v>
      </c>
      <c r="C493" s="39" t="s">
        <v>3784</v>
      </c>
      <c r="D493" s="40">
        <v>880.99</v>
      </c>
      <c r="E493" s="40">
        <v>26.58</v>
      </c>
      <c r="F493" s="40">
        <f>J493-J493*AUDITORIO!$H$11</f>
        <v>13.2</v>
      </c>
      <c r="G493" s="40"/>
      <c r="H493" s="40">
        <f t="shared" si="23"/>
        <v>16.71</v>
      </c>
      <c r="I493" s="40">
        <f t="shared" si="22"/>
        <v>14721.34</v>
      </c>
      <c r="J493" s="81" t="s">
        <v>1846</v>
      </c>
      <c r="K493" s="34" t="s">
        <v>2066</v>
      </c>
      <c r="L493" s="90">
        <f t="shared" si="24"/>
        <v>0</v>
      </c>
    </row>
    <row r="494" spans="1:12" ht="15.95" customHeight="1" x14ac:dyDescent="0.25">
      <c r="A494" s="38"/>
      <c r="B494" s="38"/>
      <c r="C494" s="39"/>
      <c r="D494" s="40"/>
      <c r="E494" s="40"/>
      <c r="F494" s="40"/>
      <c r="G494" s="40"/>
      <c r="H494" s="40"/>
      <c r="I494" s="40"/>
      <c r="L494" s="90"/>
    </row>
    <row r="495" spans="1:12" s="53" customFormat="1" ht="15" customHeight="1" x14ac:dyDescent="0.25">
      <c r="A495" s="50" t="s">
        <v>4373</v>
      </c>
      <c r="B495" s="74" t="s">
        <v>4855</v>
      </c>
      <c r="C495" s="51"/>
      <c r="D495" s="51"/>
      <c r="E495" s="51"/>
      <c r="F495" s="52"/>
      <c r="G495" s="52"/>
      <c r="H495" s="52"/>
      <c r="I495" s="54">
        <f>SUM(I497:I515)</f>
        <v>549106.55000000005</v>
      </c>
      <c r="J495" s="86"/>
      <c r="L495" s="90"/>
    </row>
    <row r="496" spans="1:12" ht="15" customHeight="1" x14ac:dyDescent="0.25">
      <c r="A496" s="43" t="s">
        <v>4374</v>
      </c>
      <c r="B496" s="72" t="s">
        <v>4742</v>
      </c>
      <c r="C496" s="44"/>
      <c r="D496" s="44"/>
      <c r="E496" s="44"/>
      <c r="F496" s="40"/>
      <c r="G496" s="40"/>
      <c r="H496" s="40"/>
      <c r="I496" s="40"/>
      <c r="L496" s="90"/>
    </row>
    <row r="497" spans="1:12" ht="45" x14ac:dyDescent="0.25">
      <c r="A497" s="38" t="s">
        <v>4375</v>
      </c>
      <c r="B497" s="125" t="s">
        <v>4376</v>
      </c>
      <c r="C497" s="126" t="s">
        <v>3811</v>
      </c>
      <c r="D497" s="127">
        <v>8</v>
      </c>
      <c r="E497" s="127">
        <v>14.74</v>
      </c>
      <c r="F497" s="127">
        <f>J497-J497*AUDITORIO!$H$11</f>
        <v>2269.81</v>
      </c>
      <c r="G497" s="127"/>
      <c r="H497" s="127">
        <f>ROUND(F497*(1+$J$10),2)</f>
        <v>2604.38</v>
      </c>
      <c r="I497" s="127">
        <f t="shared" si="22"/>
        <v>20835.04</v>
      </c>
      <c r="J497" s="81" t="s">
        <v>3641</v>
      </c>
      <c r="K497" s="34" t="s">
        <v>3157</v>
      </c>
      <c r="L497" s="90">
        <f t="shared" si="24"/>
        <v>0</v>
      </c>
    </row>
    <row r="498" spans="1:12" ht="45" x14ac:dyDescent="0.25">
      <c r="A498" s="38" t="s">
        <v>4377</v>
      </c>
      <c r="B498" s="125" t="s">
        <v>4378</v>
      </c>
      <c r="C498" s="126" t="s">
        <v>3811</v>
      </c>
      <c r="D498" s="127">
        <v>7</v>
      </c>
      <c r="E498" s="127">
        <v>14.74</v>
      </c>
      <c r="F498" s="127">
        <f>J498-J498*AUDITORIO!$H$11</f>
        <v>2521.7600000000002</v>
      </c>
      <c r="G498" s="127"/>
      <c r="H498" s="127">
        <f t="shared" ref="H498:H504" si="25">ROUND(F498*(1+$J$10),2)</f>
        <v>2893.47</v>
      </c>
      <c r="I498" s="127">
        <f t="shared" si="22"/>
        <v>20254.29</v>
      </c>
      <c r="J498" s="81" t="s">
        <v>3642</v>
      </c>
      <c r="K498" s="34" t="s">
        <v>3158</v>
      </c>
      <c r="L498" s="90">
        <f t="shared" si="24"/>
        <v>0</v>
      </c>
    </row>
    <row r="499" spans="1:12" ht="45" x14ac:dyDescent="0.25">
      <c r="A499" s="38" t="s">
        <v>4379</v>
      </c>
      <c r="B499" s="125" t="s">
        <v>4380</v>
      </c>
      <c r="C499" s="126" t="s">
        <v>3811</v>
      </c>
      <c r="D499" s="127">
        <v>25</v>
      </c>
      <c r="E499" s="127">
        <v>14.74</v>
      </c>
      <c r="F499" s="127">
        <f>J499-J499*AUDITORIO!$H$11</f>
        <v>3670.56</v>
      </c>
      <c r="G499" s="127"/>
      <c r="H499" s="127">
        <f t="shared" si="25"/>
        <v>4211.6000000000004</v>
      </c>
      <c r="I499" s="127">
        <f t="shared" si="22"/>
        <v>105290</v>
      </c>
      <c r="J499" s="81" t="s">
        <v>3643</v>
      </c>
      <c r="K499" s="34" t="s">
        <v>3159</v>
      </c>
      <c r="L499" s="90">
        <f t="shared" si="24"/>
        <v>0</v>
      </c>
    </row>
    <row r="500" spans="1:12" ht="45" x14ac:dyDescent="0.25">
      <c r="A500" s="38" t="s">
        <v>4381</v>
      </c>
      <c r="B500" s="125" t="s">
        <v>4382</v>
      </c>
      <c r="C500" s="126" t="s">
        <v>3811</v>
      </c>
      <c r="D500" s="127">
        <v>2</v>
      </c>
      <c r="E500" s="127">
        <v>14.74</v>
      </c>
      <c r="F500" s="127">
        <f>J500-J500*AUDITORIO!$H$11</f>
        <v>3740.89</v>
      </c>
      <c r="G500" s="127"/>
      <c r="H500" s="127">
        <f t="shared" si="25"/>
        <v>4292.3</v>
      </c>
      <c r="I500" s="127">
        <f t="shared" si="22"/>
        <v>8584.6</v>
      </c>
      <c r="J500" s="81" t="s">
        <v>3644</v>
      </c>
      <c r="K500" s="34" t="s">
        <v>3160</v>
      </c>
      <c r="L500" s="90">
        <f t="shared" si="24"/>
        <v>0</v>
      </c>
    </row>
    <row r="501" spans="1:12" ht="45" x14ac:dyDescent="0.25">
      <c r="A501" s="38" t="s">
        <v>4383</v>
      </c>
      <c r="B501" s="125" t="s">
        <v>4384</v>
      </c>
      <c r="C501" s="126" t="s">
        <v>3811</v>
      </c>
      <c r="D501" s="127">
        <v>6</v>
      </c>
      <c r="E501" s="127">
        <v>14.74</v>
      </c>
      <c r="F501" s="127">
        <f>J501-J501*AUDITORIO!$H$11</f>
        <v>7410.67</v>
      </c>
      <c r="G501" s="127"/>
      <c r="H501" s="127">
        <f t="shared" si="25"/>
        <v>8503</v>
      </c>
      <c r="I501" s="127">
        <f t="shared" si="22"/>
        <v>51018</v>
      </c>
      <c r="J501" s="81" t="s">
        <v>3646</v>
      </c>
      <c r="K501" s="34" t="s">
        <v>3162</v>
      </c>
      <c r="L501" s="90">
        <f t="shared" si="24"/>
        <v>0</v>
      </c>
    </row>
    <row r="502" spans="1:12" ht="45" x14ac:dyDescent="0.25">
      <c r="A502" s="38" t="s">
        <v>4385</v>
      </c>
      <c r="B502" s="125" t="s">
        <v>4386</v>
      </c>
      <c r="C502" s="126" t="s">
        <v>3811</v>
      </c>
      <c r="D502" s="127">
        <v>4</v>
      </c>
      <c r="E502" s="127">
        <v>14.74</v>
      </c>
      <c r="F502" s="127">
        <f>J502-J502*AUDITORIO!$H$11</f>
        <v>10857.35</v>
      </c>
      <c r="G502" s="127"/>
      <c r="H502" s="127">
        <f t="shared" si="25"/>
        <v>12457.72</v>
      </c>
      <c r="I502" s="127">
        <f t="shared" si="22"/>
        <v>49830.879999999997</v>
      </c>
      <c r="J502" s="81" t="s">
        <v>3647</v>
      </c>
      <c r="K502" s="34" t="s">
        <v>3163</v>
      </c>
      <c r="L502" s="90">
        <f t="shared" si="24"/>
        <v>0</v>
      </c>
    </row>
    <row r="503" spans="1:12" ht="45" x14ac:dyDescent="0.25">
      <c r="A503" s="38" t="s">
        <v>4387</v>
      </c>
      <c r="B503" s="125" t="s">
        <v>4388</v>
      </c>
      <c r="C503" s="126" t="s">
        <v>3811</v>
      </c>
      <c r="D503" s="127">
        <v>1</v>
      </c>
      <c r="E503" s="127">
        <v>14.74</v>
      </c>
      <c r="F503" s="127">
        <f>J503-J503*AUDITORIO!$H$11</f>
        <v>11746.95</v>
      </c>
      <c r="G503" s="127"/>
      <c r="H503" s="127">
        <f t="shared" si="25"/>
        <v>13478.45</v>
      </c>
      <c r="I503" s="127">
        <f t="shared" si="22"/>
        <v>13478.45</v>
      </c>
      <c r="J503" s="81" t="s">
        <v>3645</v>
      </c>
      <c r="K503" s="34" t="s">
        <v>3161</v>
      </c>
      <c r="L503" s="90">
        <f t="shared" si="24"/>
        <v>0</v>
      </c>
    </row>
    <row r="504" spans="1:12" ht="45" x14ac:dyDescent="0.25">
      <c r="A504" s="38" t="s">
        <v>4389</v>
      </c>
      <c r="B504" s="125" t="s">
        <v>4390</v>
      </c>
      <c r="C504" s="126" t="s">
        <v>3811</v>
      </c>
      <c r="D504" s="127">
        <v>2</v>
      </c>
      <c r="E504" s="127">
        <v>14.74</v>
      </c>
      <c r="F504" s="127">
        <f>J504-J504*AUDITORIO!$H$11</f>
        <v>12753.89</v>
      </c>
      <c r="G504" s="127"/>
      <c r="H504" s="127">
        <f t="shared" si="25"/>
        <v>14633.81</v>
      </c>
      <c r="I504" s="127">
        <f t="shared" si="22"/>
        <v>29267.62</v>
      </c>
      <c r="J504" s="81" t="s">
        <v>3648</v>
      </c>
      <c r="K504" s="34" t="s">
        <v>3164</v>
      </c>
      <c r="L504" s="90">
        <f t="shared" si="24"/>
        <v>0</v>
      </c>
    </row>
    <row r="505" spans="1:12" ht="45" x14ac:dyDescent="0.25">
      <c r="A505" s="38" t="s">
        <v>4391</v>
      </c>
      <c r="B505" s="128" t="s">
        <v>2340</v>
      </c>
      <c r="C505" s="126" t="s">
        <v>3811</v>
      </c>
      <c r="D505" s="127">
        <v>13</v>
      </c>
      <c r="E505" s="127">
        <v>26.58</v>
      </c>
      <c r="F505" s="127">
        <f>J505-J505*AUDITORIO!$H$11</f>
        <v>359.47</v>
      </c>
      <c r="G505" s="127"/>
      <c r="H505" s="127">
        <f t="shared" si="23"/>
        <v>455.02</v>
      </c>
      <c r="I505" s="127">
        <f t="shared" si="22"/>
        <v>5915.26</v>
      </c>
      <c r="J505" s="84">
        <v>359.47</v>
      </c>
      <c r="K505" s="34" t="e">
        <v>#N/A</v>
      </c>
      <c r="L505" s="90">
        <f t="shared" si="24"/>
        <v>0</v>
      </c>
    </row>
    <row r="506" spans="1:12" ht="15" customHeight="1" x14ac:dyDescent="0.25">
      <c r="A506" s="43" t="s">
        <v>4392</v>
      </c>
      <c r="B506" s="72" t="s">
        <v>4856</v>
      </c>
      <c r="C506" s="44"/>
      <c r="D506" s="44"/>
      <c r="E506" s="44"/>
      <c r="F506" s="40"/>
      <c r="G506" s="40"/>
      <c r="H506" s="40"/>
      <c r="I506" s="40"/>
      <c r="L506" s="90"/>
    </row>
    <row r="507" spans="1:12" ht="32.25" customHeight="1" x14ac:dyDescent="0.25">
      <c r="A507" s="38" t="s">
        <v>4393</v>
      </c>
      <c r="B507" s="49" t="s">
        <v>3261</v>
      </c>
      <c r="C507" s="39" t="s">
        <v>3968</v>
      </c>
      <c r="D507" s="40">
        <v>48</v>
      </c>
      <c r="E507" s="40">
        <v>26.58</v>
      </c>
      <c r="F507" s="40">
        <f>J507-J507*AUDITORIO!$H$11</f>
        <v>22.8</v>
      </c>
      <c r="G507" s="40"/>
      <c r="H507" s="40">
        <f t="shared" si="23"/>
        <v>28.86</v>
      </c>
      <c r="I507" s="40">
        <f t="shared" ref="I507" si="26">ROUND(H507*D507,2)</f>
        <v>1385.28</v>
      </c>
      <c r="J507" s="81" t="s">
        <v>2905</v>
      </c>
      <c r="K507" s="34" t="s">
        <v>3261</v>
      </c>
      <c r="L507" s="90">
        <f t="shared" si="24"/>
        <v>0</v>
      </c>
    </row>
    <row r="508" spans="1:12" ht="15" customHeight="1" x14ac:dyDescent="0.25">
      <c r="A508" s="38" t="s">
        <v>4394</v>
      </c>
      <c r="B508" s="38" t="s">
        <v>4395</v>
      </c>
      <c r="C508" s="39" t="s">
        <v>3811</v>
      </c>
      <c r="D508" s="40">
        <v>144</v>
      </c>
      <c r="E508" s="40">
        <v>26.58</v>
      </c>
      <c r="F508" s="40">
        <f>J508-J508*AUDITORIO!$H$11</f>
        <v>0.21</v>
      </c>
      <c r="G508" s="40"/>
      <c r="H508" s="40">
        <f t="shared" si="23"/>
        <v>0.27</v>
      </c>
      <c r="I508" s="40">
        <f t="shared" ref="I508:I555" si="27">ROUND(H508*D508,2)</f>
        <v>38.880000000000003</v>
      </c>
      <c r="J508" s="81" t="s">
        <v>1707</v>
      </c>
      <c r="K508" s="34" t="s">
        <v>3307</v>
      </c>
      <c r="L508" s="90">
        <f t="shared" si="24"/>
        <v>0</v>
      </c>
    </row>
    <row r="509" spans="1:12" ht="15" customHeight="1" x14ac:dyDescent="0.25">
      <c r="A509" s="38" t="s">
        <v>4396</v>
      </c>
      <c r="B509" s="38" t="s">
        <v>4397</v>
      </c>
      <c r="C509" s="39" t="s">
        <v>3926</v>
      </c>
      <c r="D509" s="40">
        <v>48</v>
      </c>
      <c r="E509" s="40">
        <v>26.58</v>
      </c>
      <c r="F509" s="40">
        <f>J509-J509*AUDITORIO!$H$11</f>
        <v>4.8099999999999996</v>
      </c>
      <c r="G509" s="40"/>
      <c r="H509" s="40">
        <f t="shared" si="23"/>
        <v>6.09</v>
      </c>
      <c r="I509" s="40">
        <f t="shared" si="27"/>
        <v>292.32</v>
      </c>
      <c r="J509" s="81" t="s">
        <v>1844</v>
      </c>
      <c r="K509" s="34" t="s">
        <v>1808</v>
      </c>
      <c r="L509" s="90">
        <f t="shared" si="24"/>
        <v>0</v>
      </c>
    </row>
    <row r="510" spans="1:12" ht="33.75" customHeight="1" x14ac:dyDescent="0.25">
      <c r="A510" s="38" t="s">
        <v>4398</v>
      </c>
      <c r="B510" s="38" t="str">
        <f>K510</f>
        <v>ARRUELA EM ALUMINIO, COM ROSCA, DE 3/8", PARA ELETRODUTO</v>
      </c>
      <c r="C510" s="39" t="s">
        <v>3811</v>
      </c>
      <c r="D510" s="40">
        <v>144</v>
      </c>
      <c r="E510" s="40">
        <v>26.58</v>
      </c>
      <c r="F510" s="40">
        <f>J510-J510*AUDITORIO!$H$11</f>
        <v>0.93</v>
      </c>
      <c r="G510" s="40"/>
      <c r="H510" s="40">
        <f t="shared" si="23"/>
        <v>1.18</v>
      </c>
      <c r="I510" s="40">
        <f t="shared" si="27"/>
        <v>169.92</v>
      </c>
      <c r="J510" s="81" t="s">
        <v>1635</v>
      </c>
      <c r="K510" s="34" t="s">
        <v>3234</v>
      </c>
      <c r="L510" s="90">
        <f t="shared" si="24"/>
        <v>0</v>
      </c>
    </row>
    <row r="511" spans="1:12" ht="15.95" customHeight="1" x14ac:dyDescent="0.25">
      <c r="A511" s="38" t="s">
        <v>4399</v>
      </c>
      <c r="B511" s="49" t="s">
        <v>2732</v>
      </c>
      <c r="C511" s="39" t="s">
        <v>3787</v>
      </c>
      <c r="D511" s="40">
        <v>1438.11</v>
      </c>
      <c r="E511" s="40">
        <v>26.58</v>
      </c>
      <c r="F511" s="40">
        <f>J511-J511*AUDITORIO!$H$11</f>
        <v>32.369999999999997</v>
      </c>
      <c r="G511" s="40"/>
      <c r="H511" s="40">
        <f t="shared" si="23"/>
        <v>40.97</v>
      </c>
      <c r="I511" s="40">
        <f t="shared" si="27"/>
        <v>58919.37</v>
      </c>
      <c r="J511" s="84">
        <v>32.369999999999997</v>
      </c>
      <c r="L511" s="90">
        <f t="shared" si="24"/>
        <v>0</v>
      </c>
    </row>
    <row r="512" spans="1:12" ht="56.25" customHeight="1" x14ac:dyDescent="0.25">
      <c r="A512" s="38" t="s">
        <v>4400</v>
      </c>
      <c r="B512" s="38" t="s">
        <v>4401</v>
      </c>
      <c r="C512" s="39" t="s">
        <v>3787</v>
      </c>
      <c r="D512" s="40">
        <v>1176.02</v>
      </c>
      <c r="E512" s="40">
        <v>26.58</v>
      </c>
      <c r="F512" s="40">
        <f>J512-J512*AUDITORIO!$H$11</f>
        <v>30.13</v>
      </c>
      <c r="G512" s="40"/>
      <c r="H512" s="40">
        <f t="shared" si="23"/>
        <v>38.14</v>
      </c>
      <c r="I512" s="40">
        <f t="shared" si="27"/>
        <v>44853.4</v>
      </c>
      <c r="J512" s="81" t="s">
        <v>3312</v>
      </c>
      <c r="K512" s="34" t="s">
        <v>1985</v>
      </c>
      <c r="L512" s="90">
        <f t="shared" si="24"/>
        <v>0</v>
      </c>
    </row>
    <row r="513" spans="1:12" ht="57.75" customHeight="1" x14ac:dyDescent="0.25">
      <c r="A513" s="38" t="s">
        <v>4402</v>
      </c>
      <c r="B513" s="38" t="s">
        <v>4403</v>
      </c>
      <c r="C513" s="39" t="s">
        <v>3787</v>
      </c>
      <c r="D513" s="40">
        <v>466.51</v>
      </c>
      <c r="E513" s="40">
        <v>26.58</v>
      </c>
      <c r="F513" s="40">
        <f>J513-J513*AUDITORIO!$H$11</f>
        <v>52.48</v>
      </c>
      <c r="G513" s="40"/>
      <c r="H513" s="40">
        <f t="shared" si="23"/>
        <v>66.430000000000007</v>
      </c>
      <c r="I513" s="40">
        <f t="shared" si="27"/>
        <v>30990.26</v>
      </c>
      <c r="J513" s="81" t="s">
        <v>3170</v>
      </c>
      <c r="K513" s="34" t="s">
        <v>1986</v>
      </c>
      <c r="L513" s="90">
        <f t="shared" si="24"/>
        <v>0</v>
      </c>
    </row>
    <row r="514" spans="1:12" ht="54.6" customHeight="1" x14ac:dyDescent="0.25">
      <c r="A514" s="38" t="s">
        <v>4404</v>
      </c>
      <c r="B514" s="38" t="s">
        <v>4405</v>
      </c>
      <c r="C514" s="39" t="s">
        <v>3787</v>
      </c>
      <c r="D514" s="40">
        <v>971.59</v>
      </c>
      <c r="E514" s="40">
        <v>26.58</v>
      </c>
      <c r="F514" s="40">
        <f>J514-J514*AUDITORIO!$H$11</f>
        <v>66.02</v>
      </c>
      <c r="G514" s="40"/>
      <c r="H514" s="40">
        <f t="shared" si="23"/>
        <v>83.57</v>
      </c>
      <c r="I514" s="40">
        <f t="shared" si="27"/>
        <v>81195.78</v>
      </c>
      <c r="J514" s="81" t="s">
        <v>3440</v>
      </c>
      <c r="K514" s="34" t="s">
        <v>1987</v>
      </c>
      <c r="L514" s="90">
        <f t="shared" si="24"/>
        <v>0</v>
      </c>
    </row>
    <row r="515" spans="1:12" ht="56.45" customHeight="1" x14ac:dyDescent="0.25">
      <c r="A515" s="38" t="s">
        <v>4406</v>
      </c>
      <c r="B515" s="38" t="s">
        <v>4407</v>
      </c>
      <c r="C515" s="39" t="s">
        <v>3787</v>
      </c>
      <c r="D515" s="40">
        <v>262.08</v>
      </c>
      <c r="E515" s="40">
        <v>26.58</v>
      </c>
      <c r="F515" s="40">
        <f>J515-J515*AUDITORIO!$H$11</f>
        <v>80.75</v>
      </c>
      <c r="G515" s="40"/>
      <c r="H515" s="40">
        <f t="shared" si="23"/>
        <v>102.21</v>
      </c>
      <c r="I515" s="40">
        <f t="shared" si="27"/>
        <v>26787.200000000001</v>
      </c>
      <c r="J515" s="81" t="s">
        <v>3565</v>
      </c>
      <c r="K515" s="34" t="s">
        <v>1988</v>
      </c>
      <c r="L515" s="90">
        <f t="shared" si="24"/>
        <v>0</v>
      </c>
    </row>
    <row r="516" spans="1:12" ht="32.1" customHeight="1" x14ac:dyDescent="0.25">
      <c r="A516" s="38"/>
      <c r="B516" s="38"/>
      <c r="C516" s="39"/>
      <c r="D516" s="40"/>
      <c r="E516" s="40"/>
      <c r="F516" s="40"/>
      <c r="G516" s="40"/>
      <c r="H516" s="40"/>
      <c r="I516" s="40"/>
      <c r="L516" s="90"/>
    </row>
    <row r="517" spans="1:12" s="53" customFormat="1" ht="15" customHeight="1" x14ac:dyDescent="0.25">
      <c r="A517" s="50" t="s">
        <v>4408</v>
      </c>
      <c r="B517" s="74" t="s">
        <v>4857</v>
      </c>
      <c r="C517" s="51"/>
      <c r="D517" s="51"/>
      <c r="E517" s="51"/>
      <c r="F517" s="52"/>
      <c r="G517" s="52"/>
      <c r="H517" s="52"/>
      <c r="I517" s="54">
        <f>SUM(I519:I526)</f>
        <v>16652.400000000001</v>
      </c>
      <c r="J517" s="86"/>
      <c r="L517" s="90"/>
    </row>
    <row r="518" spans="1:12" ht="15" customHeight="1" x14ac:dyDescent="0.25">
      <c r="A518" s="43" t="s">
        <v>4409</v>
      </c>
      <c r="B518" s="72" t="s">
        <v>4742</v>
      </c>
      <c r="C518" s="44"/>
      <c r="D518" s="44"/>
      <c r="E518" s="44"/>
      <c r="F518" s="40"/>
      <c r="G518" s="40"/>
      <c r="H518" s="40"/>
      <c r="I518" s="40"/>
      <c r="L518" s="90"/>
    </row>
    <row r="519" spans="1:12" ht="30" x14ac:dyDescent="0.25">
      <c r="A519" s="38" t="s">
        <v>4410</v>
      </c>
      <c r="B519" s="49" t="s">
        <v>4498</v>
      </c>
      <c r="C519" s="39" t="s">
        <v>3811</v>
      </c>
      <c r="D519" s="40">
        <v>1</v>
      </c>
      <c r="E519" s="40">
        <v>14.74</v>
      </c>
      <c r="F519" s="40">
        <f>J519-J519*AUDITORIO!$H$11</f>
        <v>8532.7800000000007</v>
      </c>
      <c r="G519" s="40"/>
      <c r="H519" s="40">
        <f t="shared" si="23"/>
        <v>10800.79</v>
      </c>
      <c r="I519" s="40">
        <f t="shared" si="27"/>
        <v>10800.79</v>
      </c>
      <c r="J519" s="84">
        <v>8532.7800000000007</v>
      </c>
      <c r="L519" s="90">
        <f t="shared" si="24"/>
        <v>0</v>
      </c>
    </row>
    <row r="520" spans="1:12" ht="30" x14ac:dyDescent="0.25">
      <c r="A520" s="38" t="s">
        <v>4411</v>
      </c>
      <c r="B520" s="49" t="s">
        <v>4497</v>
      </c>
      <c r="C520" s="39" t="s">
        <v>3811</v>
      </c>
      <c r="D520" s="40">
        <v>1</v>
      </c>
      <c r="E520" s="40">
        <v>14.74</v>
      </c>
      <c r="F520" s="40">
        <f>J520-J520*AUDITORIO!$H$11</f>
        <v>4178.51</v>
      </c>
      <c r="G520" s="40"/>
      <c r="H520" s="40">
        <f t="shared" si="23"/>
        <v>5289.16</v>
      </c>
      <c r="I520" s="40">
        <f t="shared" si="27"/>
        <v>5289.16</v>
      </c>
      <c r="J520" s="84">
        <v>4178.51</v>
      </c>
      <c r="L520" s="90">
        <f t="shared" si="24"/>
        <v>0</v>
      </c>
    </row>
    <row r="521" spans="1:12" ht="15" customHeight="1" x14ac:dyDescent="0.25">
      <c r="A521" s="43" t="s">
        <v>4412</v>
      </c>
      <c r="B521" s="72" t="s">
        <v>4856</v>
      </c>
      <c r="C521" s="44"/>
      <c r="D521" s="44"/>
      <c r="E521" s="44"/>
      <c r="F521" s="40"/>
      <c r="G521" s="40"/>
      <c r="H521" s="40"/>
      <c r="I521" s="40"/>
      <c r="L521" s="90"/>
    </row>
    <row r="522" spans="1:12" ht="45" x14ac:dyDescent="0.25">
      <c r="A522" s="38" t="s">
        <v>4413</v>
      </c>
      <c r="B522" s="38" t="s">
        <v>4414</v>
      </c>
      <c r="C522" s="39" t="s">
        <v>3787</v>
      </c>
      <c r="D522" s="40">
        <v>11.11</v>
      </c>
      <c r="E522" s="40">
        <v>26.58</v>
      </c>
      <c r="F522" s="40">
        <f>J522-J522*AUDITORIO!$H$11</f>
        <v>15.27</v>
      </c>
      <c r="G522" s="40"/>
      <c r="H522" s="40">
        <f t="shared" si="23"/>
        <v>19.329999999999998</v>
      </c>
      <c r="I522" s="40">
        <f t="shared" si="27"/>
        <v>214.76</v>
      </c>
      <c r="J522" s="81" t="s">
        <v>2095</v>
      </c>
      <c r="K522" s="34" t="s">
        <v>1984</v>
      </c>
      <c r="L522" s="90">
        <f t="shared" si="24"/>
        <v>0</v>
      </c>
    </row>
    <row r="523" spans="1:12" ht="60" x14ac:dyDescent="0.25">
      <c r="A523" s="38" t="s">
        <v>4415</v>
      </c>
      <c r="B523" s="38" t="s">
        <v>4416</v>
      </c>
      <c r="C523" s="39" t="s">
        <v>3811</v>
      </c>
      <c r="D523" s="40">
        <v>10</v>
      </c>
      <c r="E523" s="40">
        <v>26.58</v>
      </c>
      <c r="F523" s="40">
        <f>J523-J523*AUDITORIO!$H$11</f>
        <v>8.25</v>
      </c>
      <c r="G523" s="40"/>
      <c r="H523" s="40">
        <f t="shared" si="23"/>
        <v>10.44</v>
      </c>
      <c r="I523" s="40">
        <f t="shared" si="27"/>
        <v>104.4</v>
      </c>
      <c r="J523" s="81" t="s">
        <v>1931</v>
      </c>
      <c r="K523" s="34" t="s">
        <v>2023</v>
      </c>
      <c r="L523" s="90">
        <f t="shared" si="24"/>
        <v>0</v>
      </c>
    </row>
    <row r="524" spans="1:12" ht="60" x14ac:dyDescent="0.25">
      <c r="A524" s="38" t="s">
        <v>4417</v>
      </c>
      <c r="B524" s="38" t="s">
        <v>4418</v>
      </c>
      <c r="C524" s="39" t="s">
        <v>3811</v>
      </c>
      <c r="D524" s="40">
        <v>1</v>
      </c>
      <c r="E524" s="40">
        <v>26.58</v>
      </c>
      <c r="F524" s="40">
        <f>J524-J524*AUDITORIO!$H$11</f>
        <v>13.47</v>
      </c>
      <c r="G524" s="40"/>
      <c r="H524" s="40">
        <f t="shared" si="23"/>
        <v>17.05</v>
      </c>
      <c r="I524" s="40">
        <f t="shared" si="27"/>
        <v>17.05</v>
      </c>
      <c r="J524" s="81" t="s">
        <v>1695</v>
      </c>
      <c r="K524" s="34" t="s">
        <v>2024</v>
      </c>
      <c r="L524" s="90">
        <f t="shared" si="24"/>
        <v>0</v>
      </c>
    </row>
    <row r="525" spans="1:12" ht="45" x14ac:dyDescent="0.25">
      <c r="A525" s="38" t="s">
        <v>4419</v>
      </c>
      <c r="B525" s="38" t="s">
        <v>4420</v>
      </c>
      <c r="C525" s="39" t="s">
        <v>3811</v>
      </c>
      <c r="D525" s="40">
        <v>2</v>
      </c>
      <c r="E525" s="40">
        <v>26.58</v>
      </c>
      <c r="F525" s="40">
        <f>J525-J525*AUDITORIO!$H$11</f>
        <v>27.45</v>
      </c>
      <c r="G525" s="40"/>
      <c r="H525" s="40">
        <f t="shared" ref="H525:H555" si="28">ROUND(F525*(1+$J$9),2)</f>
        <v>34.75</v>
      </c>
      <c r="I525" s="40">
        <f t="shared" si="27"/>
        <v>69.5</v>
      </c>
      <c r="J525" s="81" t="s">
        <v>3717</v>
      </c>
      <c r="K525" s="34" t="s">
        <v>2022</v>
      </c>
      <c r="L525" s="90">
        <f t="shared" ref="L525:L560" si="29">F525-J525</f>
        <v>0</v>
      </c>
    </row>
    <row r="526" spans="1:12" ht="30" x14ac:dyDescent="0.25">
      <c r="A526" s="38" t="s">
        <v>4421</v>
      </c>
      <c r="B526" s="38" t="s">
        <v>4422</v>
      </c>
      <c r="C526" s="39" t="s">
        <v>3811</v>
      </c>
      <c r="D526" s="40">
        <v>2</v>
      </c>
      <c r="E526" s="40">
        <v>26.58</v>
      </c>
      <c r="F526" s="40">
        <f>J526-J526*AUDITORIO!$H$11</f>
        <v>61.91</v>
      </c>
      <c r="G526" s="40"/>
      <c r="H526" s="40">
        <f t="shared" si="28"/>
        <v>78.37</v>
      </c>
      <c r="I526" s="40">
        <f t="shared" si="27"/>
        <v>156.74</v>
      </c>
      <c r="J526" s="81" t="s">
        <v>3750</v>
      </c>
      <c r="K526" s="34" t="s">
        <v>3184</v>
      </c>
      <c r="L526" s="90">
        <f t="shared" si="29"/>
        <v>0</v>
      </c>
    </row>
    <row r="527" spans="1:12" ht="18" customHeight="1" x14ac:dyDescent="0.25">
      <c r="A527" s="38"/>
      <c r="B527" s="38"/>
      <c r="C527" s="39"/>
      <c r="D527" s="40"/>
      <c r="E527" s="40"/>
      <c r="F527" s="40"/>
      <c r="G527" s="40"/>
      <c r="H527" s="40"/>
      <c r="I527" s="40"/>
      <c r="L527" s="90"/>
    </row>
    <row r="528" spans="1:12" s="35" customFormat="1" ht="15" customHeight="1" x14ac:dyDescent="0.25">
      <c r="A528" s="36" t="s">
        <v>4423</v>
      </c>
      <c r="B528" s="73" t="s">
        <v>4858</v>
      </c>
      <c r="C528" s="41"/>
      <c r="D528" s="41"/>
      <c r="E528" s="41"/>
      <c r="F528" s="42"/>
      <c r="G528" s="42"/>
      <c r="H528" s="52"/>
      <c r="I528" s="37">
        <f>SUM(I529:I540)</f>
        <v>79157.75</v>
      </c>
      <c r="J528" s="83"/>
      <c r="L528" s="90"/>
    </row>
    <row r="529" spans="1:12" ht="45" x14ac:dyDescent="0.25">
      <c r="A529" s="38" t="s">
        <v>4424</v>
      </c>
      <c r="B529" s="38" t="s">
        <v>4425</v>
      </c>
      <c r="C529" s="39" t="s">
        <v>3811</v>
      </c>
      <c r="D529" s="40">
        <v>7</v>
      </c>
      <c r="E529" s="40">
        <v>26.58</v>
      </c>
      <c r="F529" s="40">
        <f>J529-J529*AUDITORIO!$H$11</f>
        <v>217.44</v>
      </c>
      <c r="G529" s="40"/>
      <c r="H529" s="40">
        <f t="shared" si="28"/>
        <v>275.24</v>
      </c>
      <c r="I529" s="40">
        <f t="shared" si="27"/>
        <v>1926.68</v>
      </c>
      <c r="J529" s="81" t="s">
        <v>3637</v>
      </c>
      <c r="K529" s="34" t="s">
        <v>1969</v>
      </c>
      <c r="L529" s="90">
        <f t="shared" si="29"/>
        <v>0</v>
      </c>
    </row>
    <row r="530" spans="1:12" ht="30" x14ac:dyDescent="0.25">
      <c r="A530" s="38" t="s">
        <v>4426</v>
      </c>
      <c r="B530" s="23" t="s">
        <v>2415</v>
      </c>
      <c r="C530" s="39" t="s">
        <v>3811</v>
      </c>
      <c r="D530" s="40">
        <f>51+29</f>
        <v>80</v>
      </c>
      <c r="E530" s="40">
        <v>26.58</v>
      </c>
      <c r="F530" s="40">
        <f>J530-J530*AUDITORIO!$H$11</f>
        <v>13.16</v>
      </c>
      <c r="G530" s="40"/>
      <c r="H530" s="40">
        <f t="shared" si="28"/>
        <v>16.66</v>
      </c>
      <c r="I530" s="40">
        <f t="shared" si="27"/>
        <v>1332.8</v>
      </c>
      <c r="J530" s="81">
        <v>13.16</v>
      </c>
      <c r="L530" s="90">
        <f t="shared" si="29"/>
        <v>0</v>
      </c>
    </row>
    <row r="531" spans="1:12" ht="66.75" customHeight="1" x14ac:dyDescent="0.25">
      <c r="A531" s="38" t="s">
        <v>4621</v>
      </c>
      <c r="B531" s="38" t="s">
        <v>4427</v>
      </c>
      <c r="C531" s="39" t="s">
        <v>3811</v>
      </c>
      <c r="D531" s="40">
        <v>9</v>
      </c>
      <c r="E531" s="40">
        <v>26.58</v>
      </c>
      <c r="F531" s="40">
        <f>J531-J531*AUDITORIO!$H$11</f>
        <v>1896.93</v>
      </c>
      <c r="G531" s="40"/>
      <c r="H531" s="40">
        <f t="shared" si="28"/>
        <v>2401.13</v>
      </c>
      <c r="I531" s="40">
        <f t="shared" si="27"/>
        <v>21610.17</v>
      </c>
      <c r="J531" s="81" t="s">
        <v>3638</v>
      </c>
      <c r="K531" s="34" t="s">
        <v>1970</v>
      </c>
      <c r="L531" s="90">
        <f t="shared" si="29"/>
        <v>0</v>
      </c>
    </row>
    <row r="532" spans="1:12" ht="45" x14ac:dyDescent="0.25">
      <c r="A532" s="38" t="s">
        <v>4622</v>
      </c>
      <c r="B532" s="38" t="s">
        <v>4428</v>
      </c>
      <c r="C532" s="39" t="s">
        <v>3784</v>
      </c>
      <c r="D532" s="40">
        <v>16</v>
      </c>
      <c r="E532" s="40">
        <v>26.58</v>
      </c>
      <c r="F532" s="40">
        <f>J532-J532*AUDITORIO!$H$11</f>
        <v>53.29</v>
      </c>
      <c r="G532" s="40"/>
      <c r="H532" s="40">
        <f t="shared" si="28"/>
        <v>67.45</v>
      </c>
      <c r="I532" s="40">
        <f t="shared" si="27"/>
        <v>1079.2</v>
      </c>
      <c r="J532" s="81" t="s">
        <v>3759</v>
      </c>
      <c r="K532" s="34" t="s">
        <v>2071</v>
      </c>
      <c r="L532" s="90">
        <f t="shared" si="29"/>
        <v>0</v>
      </c>
    </row>
    <row r="533" spans="1:12" ht="60" x14ac:dyDescent="0.25">
      <c r="A533" s="38" t="s">
        <v>4623</v>
      </c>
      <c r="B533" s="38" t="s">
        <v>4429</v>
      </c>
      <c r="C533" s="39" t="s">
        <v>3787</v>
      </c>
      <c r="D533" s="40">
        <v>106.17</v>
      </c>
      <c r="E533" s="40">
        <v>26.58</v>
      </c>
      <c r="F533" s="40">
        <f>J533-J533*AUDITORIO!$H$11</f>
        <v>134.49</v>
      </c>
      <c r="G533" s="40"/>
      <c r="H533" s="40">
        <f t="shared" si="28"/>
        <v>170.24</v>
      </c>
      <c r="I533" s="40">
        <f t="shared" si="27"/>
        <v>18074.38</v>
      </c>
      <c r="J533" s="81" t="s">
        <v>3667</v>
      </c>
      <c r="K533" s="34" t="s">
        <v>1982</v>
      </c>
      <c r="L533" s="90">
        <f t="shared" si="29"/>
        <v>0</v>
      </c>
    </row>
    <row r="534" spans="1:12" ht="60" x14ac:dyDescent="0.25">
      <c r="A534" s="38" t="s">
        <v>4624</v>
      </c>
      <c r="B534" s="38" t="s">
        <v>4430</v>
      </c>
      <c r="C534" s="39" t="s">
        <v>3787</v>
      </c>
      <c r="D534" s="40">
        <v>7.14</v>
      </c>
      <c r="E534" s="40">
        <v>26.58</v>
      </c>
      <c r="F534" s="40">
        <f>J534-J534*AUDITORIO!$H$11</f>
        <v>244.48</v>
      </c>
      <c r="G534" s="40"/>
      <c r="H534" s="40">
        <f t="shared" si="28"/>
        <v>309.45999999999998</v>
      </c>
      <c r="I534" s="40">
        <f t="shared" si="27"/>
        <v>2209.54</v>
      </c>
      <c r="J534" s="81" t="s">
        <v>3669</v>
      </c>
      <c r="K534" s="34" t="s">
        <v>1990</v>
      </c>
      <c r="L534" s="90">
        <f t="shared" si="29"/>
        <v>0</v>
      </c>
    </row>
    <row r="535" spans="1:12" ht="60" x14ac:dyDescent="0.25">
      <c r="A535" s="38" t="s">
        <v>4625</v>
      </c>
      <c r="B535" s="38" t="s">
        <v>4431</v>
      </c>
      <c r="C535" s="39" t="s">
        <v>3787</v>
      </c>
      <c r="D535" s="40">
        <v>1.86</v>
      </c>
      <c r="E535" s="40">
        <v>26.58</v>
      </c>
      <c r="F535" s="40">
        <f>J535-J535*AUDITORIO!$H$11</f>
        <v>179.08</v>
      </c>
      <c r="G535" s="40"/>
      <c r="H535" s="40">
        <f t="shared" si="28"/>
        <v>226.68</v>
      </c>
      <c r="I535" s="40">
        <f t="shared" si="27"/>
        <v>421.62</v>
      </c>
      <c r="J535" s="81" t="s">
        <v>3668</v>
      </c>
      <c r="K535" s="34" t="s">
        <v>1983</v>
      </c>
      <c r="L535" s="90">
        <f t="shared" si="29"/>
        <v>0</v>
      </c>
    </row>
    <row r="536" spans="1:12" ht="45" x14ac:dyDescent="0.25">
      <c r="A536" s="38" t="s">
        <v>4626</v>
      </c>
      <c r="B536" s="38" t="s">
        <v>4432</v>
      </c>
      <c r="C536" s="39" t="s">
        <v>3811</v>
      </c>
      <c r="D536" s="40">
        <v>17</v>
      </c>
      <c r="E536" s="40">
        <v>26.58</v>
      </c>
      <c r="F536" s="40">
        <f>J536-J536*AUDITORIO!$H$11</f>
        <v>341.52</v>
      </c>
      <c r="G536" s="40"/>
      <c r="H536" s="40">
        <f t="shared" si="28"/>
        <v>432.3</v>
      </c>
      <c r="I536" s="40">
        <f t="shared" si="27"/>
        <v>7349.1</v>
      </c>
      <c r="J536" s="81" t="s">
        <v>3718</v>
      </c>
      <c r="K536" s="34" t="s">
        <v>2025</v>
      </c>
      <c r="L536" s="90">
        <f t="shared" si="29"/>
        <v>0</v>
      </c>
    </row>
    <row r="537" spans="1:12" ht="60" x14ac:dyDescent="0.25">
      <c r="A537" s="38" t="s">
        <v>4627</v>
      </c>
      <c r="B537" s="38" t="s">
        <v>4433</v>
      </c>
      <c r="C537" s="39" t="s">
        <v>3811</v>
      </c>
      <c r="D537" s="40">
        <v>4</v>
      </c>
      <c r="E537" s="40">
        <v>26.58</v>
      </c>
      <c r="F537" s="40">
        <f>J537-J537*AUDITORIO!$H$11</f>
        <v>142.82</v>
      </c>
      <c r="G537" s="40"/>
      <c r="H537" s="40">
        <f t="shared" si="28"/>
        <v>180.78</v>
      </c>
      <c r="I537" s="40">
        <f t="shared" si="27"/>
        <v>723.12</v>
      </c>
      <c r="J537" s="81" t="s">
        <v>3525</v>
      </c>
      <c r="K537" s="34" t="s">
        <v>2015</v>
      </c>
      <c r="L537" s="90">
        <f t="shared" si="29"/>
        <v>0</v>
      </c>
    </row>
    <row r="538" spans="1:12" ht="60" x14ac:dyDescent="0.25">
      <c r="A538" s="38" t="s">
        <v>4628</v>
      </c>
      <c r="B538" s="38" t="s">
        <v>4434</v>
      </c>
      <c r="C538" s="39" t="s">
        <v>3811</v>
      </c>
      <c r="D538" s="40">
        <v>10</v>
      </c>
      <c r="E538" s="40">
        <v>26.58</v>
      </c>
      <c r="F538" s="40">
        <f>J538-J538*AUDITORIO!$H$11</f>
        <v>53.06</v>
      </c>
      <c r="G538" s="40"/>
      <c r="H538" s="40">
        <f t="shared" si="28"/>
        <v>67.16</v>
      </c>
      <c r="I538" s="40">
        <f t="shared" si="27"/>
        <v>671.6</v>
      </c>
      <c r="J538" s="81" t="s">
        <v>3535</v>
      </c>
      <c r="K538" s="34" t="s">
        <v>2016</v>
      </c>
      <c r="L538" s="90">
        <f t="shared" si="29"/>
        <v>0</v>
      </c>
    </row>
    <row r="539" spans="1:12" s="57" customFormat="1" ht="30" x14ac:dyDescent="0.25">
      <c r="A539" s="58" t="s">
        <v>4629</v>
      </c>
      <c r="B539" s="62" t="s">
        <v>2943</v>
      </c>
      <c r="C539" s="59" t="s">
        <v>3811</v>
      </c>
      <c r="D539" s="56">
        <v>2</v>
      </c>
      <c r="E539" s="56">
        <v>14.74</v>
      </c>
      <c r="F539" s="40">
        <f>J539-J539*AUDITORIO!$H$11</f>
        <v>6270.26</v>
      </c>
      <c r="G539" s="56"/>
      <c r="H539" s="40">
        <f t="shared" si="28"/>
        <v>7936.9</v>
      </c>
      <c r="I539" s="56">
        <f t="shared" si="27"/>
        <v>15873.8</v>
      </c>
      <c r="J539" s="87">
        <v>6270.26</v>
      </c>
      <c r="L539" s="90">
        <f t="shared" si="29"/>
        <v>0</v>
      </c>
    </row>
    <row r="540" spans="1:12" s="57" customFormat="1" ht="45" x14ac:dyDescent="0.25">
      <c r="A540" s="58" t="s">
        <v>4630</v>
      </c>
      <c r="B540" s="62" t="s">
        <v>4454</v>
      </c>
      <c r="C540" s="59" t="s">
        <v>3811</v>
      </c>
      <c r="D540" s="56">
        <v>2</v>
      </c>
      <c r="E540" s="56">
        <v>26.58</v>
      </c>
      <c r="F540" s="40">
        <f>J540-J540*AUDITORIO!$H$11</f>
        <v>3114.92</v>
      </c>
      <c r="G540" s="56"/>
      <c r="H540" s="40">
        <f t="shared" si="28"/>
        <v>3942.87</v>
      </c>
      <c r="I540" s="56">
        <f t="shared" si="27"/>
        <v>7885.74</v>
      </c>
      <c r="J540" s="85">
        <v>3114.92</v>
      </c>
      <c r="L540" s="90">
        <f t="shared" si="29"/>
        <v>0</v>
      </c>
    </row>
    <row r="541" spans="1:12" ht="18.75" customHeight="1" x14ac:dyDescent="0.25">
      <c r="A541" s="38"/>
      <c r="B541" s="45"/>
      <c r="C541" s="39"/>
      <c r="D541" s="40"/>
      <c r="E541" s="40"/>
      <c r="F541" s="40"/>
      <c r="G541" s="40"/>
      <c r="H541" s="40"/>
      <c r="I541" s="40"/>
      <c r="L541" s="90"/>
    </row>
    <row r="542" spans="1:12" s="35" customFormat="1" ht="15" customHeight="1" x14ac:dyDescent="0.25">
      <c r="A542" s="36" t="s">
        <v>4435</v>
      </c>
      <c r="B542" s="73" t="s">
        <v>4859</v>
      </c>
      <c r="C542" s="41"/>
      <c r="D542" s="41"/>
      <c r="E542" s="41"/>
      <c r="F542" s="42"/>
      <c r="G542" s="42"/>
      <c r="H542" s="52"/>
      <c r="I542" s="37">
        <f>SUM(I543:I555)</f>
        <v>524793.66</v>
      </c>
      <c r="J542" s="83"/>
      <c r="L542" s="90"/>
    </row>
    <row r="543" spans="1:12" ht="45" x14ac:dyDescent="0.25">
      <c r="A543" s="38" t="s">
        <v>4436</v>
      </c>
      <c r="B543" s="49" t="s">
        <v>2142</v>
      </c>
      <c r="C543" s="48" t="s">
        <v>27</v>
      </c>
      <c r="D543" s="40">
        <v>51.21</v>
      </c>
      <c r="E543" s="40">
        <v>26.58</v>
      </c>
      <c r="F543" s="40">
        <f>J543-J543*AUDITORIO!$H$11</f>
        <v>450</v>
      </c>
      <c r="G543" s="40"/>
      <c r="H543" s="40">
        <f t="shared" si="28"/>
        <v>569.61</v>
      </c>
      <c r="I543" s="40">
        <f t="shared" si="27"/>
        <v>29169.73</v>
      </c>
      <c r="J543" s="84">
        <v>450</v>
      </c>
      <c r="L543" s="90">
        <f t="shared" si="29"/>
        <v>0</v>
      </c>
    </row>
    <row r="544" spans="1:12" ht="90" x14ac:dyDescent="0.25">
      <c r="A544" s="38" t="s">
        <v>4654</v>
      </c>
      <c r="B544" s="23" t="s">
        <v>2632</v>
      </c>
      <c r="C544" s="14" t="s">
        <v>27</v>
      </c>
      <c r="D544" s="40">
        <v>51.21</v>
      </c>
      <c r="E544" s="40">
        <v>26.58</v>
      </c>
      <c r="F544" s="40">
        <f>J544-J544*AUDITORIO!$H$11</f>
        <v>227.54</v>
      </c>
      <c r="G544" s="40"/>
      <c r="H544" s="40">
        <f t="shared" si="28"/>
        <v>288.02</v>
      </c>
      <c r="I544" s="40">
        <f t="shared" ref="I544" si="30">ROUND(H544*D544,2)</f>
        <v>14749.5</v>
      </c>
      <c r="J544" s="84">
        <v>227.54</v>
      </c>
      <c r="L544" s="90">
        <f t="shared" si="29"/>
        <v>0</v>
      </c>
    </row>
    <row r="545" spans="1:12" x14ac:dyDescent="0.25">
      <c r="A545" s="38" t="s">
        <v>4631</v>
      </c>
      <c r="B545" s="49" t="s">
        <v>4503</v>
      </c>
      <c r="C545" s="48" t="s">
        <v>69</v>
      </c>
      <c r="D545" s="40">
        <v>3.25</v>
      </c>
      <c r="E545" s="40">
        <v>26.58</v>
      </c>
      <c r="F545" s="40">
        <f>J545-J545*AUDITORIO!$H$11</f>
        <v>385.29</v>
      </c>
      <c r="G545" s="40"/>
      <c r="H545" s="40">
        <f t="shared" si="28"/>
        <v>487.7</v>
      </c>
      <c r="I545" s="40">
        <f t="shared" si="27"/>
        <v>1585.03</v>
      </c>
      <c r="J545" s="84">
        <v>385.29</v>
      </c>
      <c r="L545" s="90">
        <f t="shared" si="29"/>
        <v>0</v>
      </c>
    </row>
    <row r="546" spans="1:12" ht="45" x14ac:dyDescent="0.25">
      <c r="A546" s="38" t="s">
        <v>4632</v>
      </c>
      <c r="B546" s="49" t="s">
        <v>4505</v>
      </c>
      <c r="C546" s="48" t="s">
        <v>69</v>
      </c>
      <c r="D546" s="40">
        <v>3.25</v>
      </c>
      <c r="E546" s="40">
        <v>26.58</v>
      </c>
      <c r="F546" s="40">
        <f>J546-J546*AUDITORIO!$H$11</f>
        <v>107.15</v>
      </c>
      <c r="G546" s="40"/>
      <c r="H546" s="40">
        <f t="shared" si="28"/>
        <v>135.63</v>
      </c>
      <c r="I546" s="40">
        <f t="shared" ref="I546" si="31">ROUND(H546*D546,2)</f>
        <v>440.8</v>
      </c>
      <c r="J546" s="84">
        <v>107.15</v>
      </c>
      <c r="L546" s="90">
        <f t="shared" si="29"/>
        <v>0</v>
      </c>
    </row>
    <row r="547" spans="1:12" s="57" customFormat="1" ht="45" x14ac:dyDescent="0.25">
      <c r="A547" s="38" t="s">
        <v>4633</v>
      </c>
      <c r="B547" s="125" t="s">
        <v>4437</v>
      </c>
      <c r="C547" s="129" t="s">
        <v>16</v>
      </c>
      <c r="D547" s="127">
        <v>2</v>
      </c>
      <c r="E547" s="127">
        <v>14.74</v>
      </c>
      <c r="F547" s="127">
        <f>J547-J547*AUDITORIO!$H$11</f>
        <v>169000</v>
      </c>
      <c r="G547" s="56"/>
      <c r="H547" s="40">
        <f>ROUND(F547*(1+$J$10),2)</f>
        <v>193910.6</v>
      </c>
      <c r="I547" s="56">
        <f t="shared" si="27"/>
        <v>387821.2</v>
      </c>
      <c r="J547" s="85">
        <v>169000</v>
      </c>
      <c r="L547" s="90">
        <f t="shared" si="29"/>
        <v>0</v>
      </c>
    </row>
    <row r="548" spans="1:12" ht="60" x14ac:dyDescent="0.25">
      <c r="A548" s="38" t="s">
        <v>4634</v>
      </c>
      <c r="B548" s="49" t="s">
        <v>2433</v>
      </c>
      <c r="C548" s="48" t="s">
        <v>69</v>
      </c>
      <c r="D548" s="40">
        <v>20.100000000000001</v>
      </c>
      <c r="E548" s="40">
        <v>26.58</v>
      </c>
      <c r="F548" s="40">
        <f>J548-J548*AUDITORIO!$H$11</f>
        <v>735.9</v>
      </c>
      <c r="G548" s="40"/>
      <c r="H548" s="40">
        <f t="shared" si="28"/>
        <v>931.5</v>
      </c>
      <c r="I548" s="40">
        <f t="shared" si="27"/>
        <v>18723.150000000001</v>
      </c>
      <c r="J548" s="81">
        <v>735.9</v>
      </c>
      <c r="L548" s="90">
        <f t="shared" si="29"/>
        <v>0</v>
      </c>
    </row>
    <row r="549" spans="1:12" x14ac:dyDescent="0.25">
      <c r="A549" s="38" t="s">
        <v>4635</v>
      </c>
      <c r="B549" s="38" t="s">
        <v>4438</v>
      </c>
      <c r="C549" s="48" t="s">
        <v>69</v>
      </c>
      <c r="D549" s="40">
        <v>15</v>
      </c>
      <c r="E549" s="40">
        <v>26.58</v>
      </c>
      <c r="F549" s="40">
        <f>J549-J549*AUDITORIO!$H$11</f>
        <v>301.7</v>
      </c>
      <c r="G549" s="40"/>
      <c r="H549" s="40">
        <f t="shared" si="28"/>
        <v>381.89</v>
      </c>
      <c r="I549" s="40">
        <f t="shared" si="27"/>
        <v>5728.35</v>
      </c>
      <c r="J549" s="84">
        <v>301.7</v>
      </c>
      <c r="L549" s="90">
        <f t="shared" si="29"/>
        <v>0</v>
      </c>
    </row>
    <row r="550" spans="1:12" ht="30" x14ac:dyDescent="0.25">
      <c r="A550" s="38" t="s">
        <v>4636</v>
      </c>
      <c r="B550" s="38" t="s">
        <v>4439</v>
      </c>
      <c r="C550" s="48" t="s">
        <v>69</v>
      </c>
      <c r="D550" s="40">
        <v>22.15</v>
      </c>
      <c r="E550" s="40">
        <v>26.58</v>
      </c>
      <c r="F550" s="40">
        <f>J550-J550*AUDITORIO!$H$11</f>
        <v>570.67999999999995</v>
      </c>
      <c r="G550" s="40"/>
      <c r="H550" s="40">
        <f t="shared" si="28"/>
        <v>722.37</v>
      </c>
      <c r="I550" s="40">
        <f t="shared" si="27"/>
        <v>16000.5</v>
      </c>
      <c r="J550" s="84">
        <v>570.67999999999995</v>
      </c>
      <c r="L550" s="90">
        <f t="shared" si="29"/>
        <v>0</v>
      </c>
    </row>
    <row r="551" spans="1:12" ht="75" x14ac:dyDescent="0.25">
      <c r="A551" s="38" t="s">
        <v>4637</v>
      </c>
      <c r="B551" s="49" t="s">
        <v>2444</v>
      </c>
      <c r="C551" s="39" t="s">
        <v>3811</v>
      </c>
      <c r="D551" s="40">
        <v>1</v>
      </c>
      <c r="E551" s="40">
        <v>26.58</v>
      </c>
      <c r="F551" s="40">
        <f>J551-J551*AUDITORIO!$H$11</f>
        <v>24082.22</v>
      </c>
      <c r="G551" s="40"/>
      <c r="H551" s="40">
        <f t="shared" si="28"/>
        <v>30483.27</v>
      </c>
      <c r="I551" s="40">
        <f t="shared" si="27"/>
        <v>30483.27</v>
      </c>
      <c r="J551" s="81">
        <v>24082.22</v>
      </c>
      <c r="L551" s="90">
        <f t="shared" si="29"/>
        <v>0</v>
      </c>
    </row>
    <row r="552" spans="1:12" ht="30" x14ac:dyDescent="0.25">
      <c r="A552" s="38" t="s">
        <v>4638</v>
      </c>
      <c r="B552" s="49" t="s">
        <v>2442</v>
      </c>
      <c r="C552" s="39" t="s">
        <v>3811</v>
      </c>
      <c r="D552" s="40">
        <v>1</v>
      </c>
      <c r="E552" s="40">
        <v>26.58</v>
      </c>
      <c r="F552" s="40">
        <f>J552-J552*AUDITORIO!$H$11</f>
        <v>11030.45</v>
      </c>
      <c r="G552" s="40"/>
      <c r="H552" s="40">
        <f t="shared" si="28"/>
        <v>13962.34</v>
      </c>
      <c r="I552" s="40">
        <f t="shared" si="27"/>
        <v>13962.34</v>
      </c>
      <c r="J552" s="81">
        <v>11030.45</v>
      </c>
      <c r="L552" s="90">
        <f t="shared" si="29"/>
        <v>0</v>
      </c>
    </row>
    <row r="553" spans="1:12" ht="35.25" customHeight="1" x14ac:dyDescent="0.25">
      <c r="A553" s="38" t="s">
        <v>4639</v>
      </c>
      <c r="B553" s="49" t="s">
        <v>4447</v>
      </c>
      <c r="C553" s="39" t="s">
        <v>3811</v>
      </c>
      <c r="D553" s="40">
        <v>6</v>
      </c>
      <c r="E553" s="40">
        <v>26.58</v>
      </c>
      <c r="F553" s="40">
        <f>J553-J553*AUDITORIO!$H$11</f>
        <v>238.89</v>
      </c>
      <c r="G553" s="40"/>
      <c r="H553" s="40">
        <f t="shared" si="28"/>
        <v>302.39</v>
      </c>
      <c r="I553" s="40">
        <f t="shared" si="27"/>
        <v>1814.34</v>
      </c>
      <c r="J553" s="84">
        <v>238.89</v>
      </c>
      <c r="L553" s="90">
        <f t="shared" si="29"/>
        <v>0</v>
      </c>
    </row>
    <row r="554" spans="1:12" ht="30" x14ac:dyDescent="0.25">
      <c r="A554" s="38" t="s">
        <v>4640</v>
      </c>
      <c r="B554" s="49" t="s">
        <v>1097</v>
      </c>
      <c r="C554" s="63" t="s">
        <v>4440</v>
      </c>
      <c r="D554" s="65">
        <v>950.54</v>
      </c>
      <c r="E554" s="40">
        <v>26.58</v>
      </c>
      <c r="F554" s="40">
        <f>J554-J554*AUDITORIO!$H$11</f>
        <v>2.0099999999999998</v>
      </c>
      <c r="G554" s="40"/>
      <c r="H554" s="40">
        <f t="shared" si="28"/>
        <v>2.54</v>
      </c>
      <c r="I554" s="40">
        <f t="shared" si="27"/>
        <v>2414.37</v>
      </c>
      <c r="J554" s="84">
        <v>2.0099999999999998</v>
      </c>
      <c r="L554" s="90">
        <f t="shared" si="29"/>
        <v>0</v>
      </c>
    </row>
    <row r="555" spans="1:12" ht="15" customHeight="1" x14ac:dyDescent="0.25">
      <c r="A555" s="67" t="s">
        <v>4655</v>
      </c>
      <c r="B555" s="64" t="s">
        <v>1098</v>
      </c>
      <c r="C555" s="63" t="s">
        <v>4440</v>
      </c>
      <c r="D555" s="65">
        <v>950.54</v>
      </c>
      <c r="E555" s="65">
        <v>26.58</v>
      </c>
      <c r="F555" s="40">
        <f>J555-J555*AUDITORIO!$H$11</f>
        <v>1.58</v>
      </c>
      <c r="G555" s="65"/>
      <c r="H555" s="65">
        <f t="shared" si="28"/>
        <v>2</v>
      </c>
      <c r="I555" s="65">
        <f t="shared" si="27"/>
        <v>1901.08</v>
      </c>
      <c r="J555" s="84">
        <v>1.58</v>
      </c>
      <c r="L555" s="90">
        <f t="shared" si="29"/>
        <v>0</v>
      </c>
    </row>
    <row r="556" spans="1:12" ht="15" customHeight="1" x14ac:dyDescent="0.25">
      <c r="A556" s="443" t="s">
        <v>2819</v>
      </c>
      <c r="B556" s="443"/>
      <c r="C556" s="443"/>
      <c r="D556" s="443"/>
      <c r="E556" s="443"/>
      <c r="F556" s="443"/>
      <c r="G556" s="443"/>
      <c r="H556" s="443"/>
      <c r="I556" s="66">
        <v>4360106.83</v>
      </c>
      <c r="L556" s="90">
        <f t="shared" si="29"/>
        <v>0</v>
      </c>
    </row>
    <row r="557" spans="1:12" ht="15" customHeight="1" x14ac:dyDescent="0.25">
      <c r="A557" s="443" t="s">
        <v>2820</v>
      </c>
      <c r="B557" s="443"/>
      <c r="C557" s="443"/>
      <c r="D557" s="443"/>
      <c r="E557" s="443"/>
      <c r="F557" s="443"/>
      <c r="G557" s="443"/>
      <c r="H557" s="443"/>
      <c r="I557" s="66">
        <f>I558-I556</f>
        <v>1029642.7599999998</v>
      </c>
      <c r="L557" s="90">
        <f t="shared" si="29"/>
        <v>0</v>
      </c>
    </row>
    <row r="558" spans="1:12" ht="15" customHeight="1" x14ac:dyDescent="0.25">
      <c r="A558" s="443" t="s">
        <v>4652</v>
      </c>
      <c r="B558" s="443"/>
      <c r="C558" s="443"/>
      <c r="D558" s="443"/>
      <c r="E558" s="443"/>
      <c r="F558" s="443"/>
      <c r="G558" s="443"/>
      <c r="H558" s="443"/>
      <c r="I558" s="66">
        <f>I11+I21+I26+I49+I92+I106+I110+I118+I128+I188+I274+I447+I470+I486+I495+I517+I528+I542</f>
        <v>5389749.5899999999</v>
      </c>
      <c r="L558" s="90">
        <f t="shared" si="29"/>
        <v>0</v>
      </c>
    </row>
    <row r="559" spans="1:12" ht="15" customHeight="1" x14ac:dyDescent="0.25">
      <c r="A559" s="476"/>
      <c r="B559" s="477"/>
      <c r="C559" s="477"/>
      <c r="D559" s="477"/>
      <c r="E559" s="477"/>
      <c r="F559" s="477"/>
      <c r="G559" s="477"/>
      <c r="H559" s="477"/>
      <c r="I559" s="478"/>
      <c r="L559" s="90">
        <f t="shared" si="29"/>
        <v>0</v>
      </c>
    </row>
    <row r="560" spans="1:12" ht="15" customHeight="1" x14ac:dyDescent="0.25">
      <c r="A560" s="443" t="s">
        <v>4666</v>
      </c>
      <c r="B560" s="443"/>
      <c r="C560" s="443"/>
      <c r="D560" s="443"/>
      <c r="E560" s="443"/>
      <c r="F560" s="443"/>
      <c r="G560" s="443"/>
      <c r="H560" s="443"/>
      <c r="I560" s="66">
        <f>I558+AUDITORIO!G1166</f>
        <v>22045166.280000001</v>
      </c>
      <c r="J560" s="474">
        <v>5002567.88</v>
      </c>
      <c r="K560" s="475"/>
      <c r="L560" s="90">
        <f t="shared" si="29"/>
        <v>-5002567.88</v>
      </c>
    </row>
    <row r="561" spans="1:12" ht="15" customHeight="1" x14ac:dyDescent="0.25">
      <c r="A561" s="147"/>
      <c r="B561" s="141"/>
      <c r="C561" s="141"/>
      <c r="D561" s="141"/>
      <c r="E561" s="141"/>
      <c r="F561" s="141"/>
      <c r="G561" s="141"/>
      <c r="H561" s="141"/>
      <c r="I561" s="143"/>
      <c r="J561" s="144"/>
      <c r="K561" s="145"/>
      <c r="L561" s="90"/>
    </row>
    <row r="562" spans="1:12" ht="15" customHeight="1" x14ac:dyDescent="0.25">
      <c r="A562" s="147"/>
      <c r="B562" s="141" t="s">
        <v>4712</v>
      </c>
      <c r="C562" s="141"/>
      <c r="D562" s="141"/>
      <c r="E562" s="141"/>
      <c r="F562" s="141"/>
      <c r="G562" s="141"/>
      <c r="H562" s="141"/>
      <c r="I562" s="143"/>
      <c r="J562" s="144"/>
      <c r="K562" s="145"/>
      <c r="L562" s="90"/>
    </row>
    <row r="563" spans="1:12" ht="15" customHeight="1" x14ac:dyDescent="0.25">
      <c r="A563" s="147"/>
      <c r="B563" s="141"/>
      <c r="C563" s="141"/>
      <c r="D563" s="141"/>
      <c r="E563" s="141"/>
      <c r="F563" s="141"/>
      <c r="G563" s="141"/>
      <c r="H563" s="141"/>
      <c r="I563" s="143"/>
      <c r="J563" s="144"/>
      <c r="K563" s="145"/>
      <c r="L563" s="90"/>
    </row>
    <row r="564" spans="1:12" ht="15" customHeight="1" x14ac:dyDescent="0.25">
      <c r="A564" s="147"/>
      <c r="B564" s="141"/>
      <c r="C564" s="141"/>
      <c r="D564" s="141"/>
      <c r="E564" s="141"/>
      <c r="F564" s="141"/>
      <c r="G564" s="141"/>
      <c r="H564" s="141"/>
      <c r="I564" s="143"/>
      <c r="J564" s="144"/>
      <c r="K564" s="145"/>
      <c r="L564" s="90"/>
    </row>
    <row r="565" spans="1:12" ht="15" customHeight="1" x14ac:dyDescent="0.25">
      <c r="A565" s="147"/>
      <c r="B565" s="141"/>
      <c r="C565" s="141"/>
      <c r="D565" s="141"/>
      <c r="E565" s="141"/>
      <c r="F565" s="141"/>
      <c r="G565" s="141"/>
      <c r="H565" s="141"/>
      <c r="I565" s="143"/>
      <c r="J565" s="144"/>
      <c r="K565" s="145"/>
      <c r="L565" s="90"/>
    </row>
    <row r="566" spans="1:12" ht="15" customHeight="1" x14ac:dyDescent="0.25">
      <c r="A566" s="147"/>
      <c r="B566" s="141"/>
      <c r="C566" s="141"/>
      <c r="D566" s="141"/>
      <c r="E566" s="141"/>
      <c r="F566" s="141"/>
      <c r="G566" s="141"/>
      <c r="H566" s="141"/>
      <c r="I566" s="143"/>
      <c r="J566" s="144"/>
      <c r="K566" s="145"/>
      <c r="L566" s="90"/>
    </row>
    <row r="567" spans="1:12" ht="15" hidden="1" customHeight="1" x14ac:dyDescent="0.25">
      <c r="A567" s="147"/>
      <c r="B567" s="141"/>
      <c r="C567" s="141"/>
      <c r="D567" s="141"/>
      <c r="E567" s="141"/>
      <c r="F567" s="141"/>
      <c r="G567" s="141"/>
      <c r="H567" s="141"/>
      <c r="I567" s="143"/>
      <c r="J567" s="144"/>
      <c r="K567" s="145"/>
      <c r="L567" s="90"/>
    </row>
    <row r="568" spans="1:12" ht="15" hidden="1" customHeight="1" x14ac:dyDescent="0.25">
      <c r="A568" s="147"/>
      <c r="B568" s="141"/>
      <c r="C568" s="141"/>
      <c r="D568" s="141"/>
      <c r="E568" s="141"/>
      <c r="F568" s="141"/>
      <c r="G568" s="141"/>
      <c r="H568" s="141"/>
      <c r="I568" s="143">
        <f>AUDITORIO!G1166+SUGESQ!I558</f>
        <v>22045166.280000001</v>
      </c>
      <c r="J568" s="144"/>
      <c r="K568" s="145"/>
      <c r="L568" s="90"/>
    </row>
    <row r="569" spans="1:12" hidden="1" x14ac:dyDescent="0.25">
      <c r="I569" s="68" t="s">
        <v>1811</v>
      </c>
    </row>
    <row r="570" spans="1:12" hidden="1" x14ac:dyDescent="0.25">
      <c r="I570" s="47">
        <f>I560*10%-I560</f>
        <v>-19840649.652000003</v>
      </c>
    </row>
    <row r="571" spans="1:12" hidden="1" x14ac:dyDescent="0.25">
      <c r="I571" s="47"/>
    </row>
    <row r="572" spans="1:12" hidden="1" x14ac:dyDescent="0.25">
      <c r="I572" s="132">
        <f>22164661.73</f>
        <v>22164661.73</v>
      </c>
      <c r="J572" s="130">
        <v>5393113.3499999996</v>
      </c>
    </row>
    <row r="573" spans="1:12" hidden="1" x14ac:dyDescent="0.25">
      <c r="I573" s="133">
        <f>I572-I560</f>
        <v>119495.44999999925</v>
      </c>
      <c r="J573" s="131">
        <f>J572-I558</f>
        <v>3363.7599999997765</v>
      </c>
    </row>
    <row r="574" spans="1:12" hidden="1" x14ac:dyDescent="0.25"/>
    <row r="575" spans="1:12" hidden="1" x14ac:dyDescent="0.25"/>
    <row r="576" spans="1:12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</sheetData>
  <mergeCells count="18">
    <mergeCell ref="B5:E5"/>
    <mergeCell ref="B6:G6"/>
    <mergeCell ref="B7:G7"/>
    <mergeCell ref="J560:K560"/>
    <mergeCell ref="A556:H556"/>
    <mergeCell ref="A557:H557"/>
    <mergeCell ref="A560:H560"/>
    <mergeCell ref="A558:H558"/>
    <mergeCell ref="A559:I559"/>
    <mergeCell ref="B11:H11"/>
    <mergeCell ref="A8:I8"/>
    <mergeCell ref="A9:A10"/>
    <mergeCell ref="B9:B10"/>
    <mergeCell ref="C9:C10"/>
    <mergeCell ref="D9:D10"/>
    <mergeCell ref="E9:E10"/>
    <mergeCell ref="F9:H9"/>
    <mergeCell ref="I9:I10"/>
  </mergeCells>
  <pageMargins left="0.6692913385826772" right="0.27559055118110237" top="1.8503937007874016" bottom="1.0629921259842521" header="0" footer="0"/>
  <pageSetup scale="68" orientation="portrait" r:id="rId1"/>
  <rowBreaks count="1" manualBreakCount="1">
    <brk id="53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9">
    <tabColor rgb="FF92D050"/>
    <outlinePr summaryBelow="0"/>
  </sheetPr>
  <dimension ref="A2:AF140"/>
  <sheetViews>
    <sheetView view="pageBreakPreview" topLeftCell="B88" zoomScaleSheetLayoutView="100" workbookViewId="0">
      <selection activeCell="O110" sqref="O110"/>
    </sheetView>
  </sheetViews>
  <sheetFormatPr defaultColWidth="9.140625" defaultRowHeight="15" x14ac:dyDescent="0.25"/>
  <cols>
    <col min="1" max="1" width="6.140625" style="332" customWidth="1"/>
    <col min="2" max="2" width="25.140625" style="332" customWidth="1"/>
    <col min="3" max="3" width="15.42578125" style="332" customWidth="1"/>
    <col min="4" max="4" width="12.42578125" style="332" customWidth="1"/>
    <col min="5" max="5" width="14" style="332" customWidth="1"/>
    <col min="6" max="6" width="14.28515625" style="332" customWidth="1"/>
    <col min="7" max="7" width="14.42578125" style="332" customWidth="1"/>
    <col min="8" max="8" width="14" style="332" customWidth="1"/>
    <col min="9" max="9" width="15" style="332" customWidth="1"/>
    <col min="10" max="10" width="15.5703125" style="332" bestFit="1" customWidth="1"/>
    <col min="11" max="11" width="16.5703125" style="332" customWidth="1"/>
    <col min="12" max="14" width="15.5703125" style="332" bestFit="1" customWidth="1"/>
    <col min="15" max="15" width="16.28515625" style="332" customWidth="1"/>
    <col min="16" max="16" width="19.5703125" style="332" customWidth="1"/>
    <col min="17" max="17" width="12.7109375" style="332" hidden="1" customWidth="1"/>
    <col min="18" max="31" width="0" style="332" hidden="1" customWidth="1"/>
    <col min="32" max="32" width="18.42578125" style="332" customWidth="1"/>
    <col min="33" max="33" width="11.140625" style="332" customWidth="1"/>
    <col min="34" max="16384" width="9.140625" style="332"/>
  </cols>
  <sheetData>
    <row r="2" spans="1:16" ht="37.5" customHeight="1" x14ac:dyDescent="0.25">
      <c r="B2" s="481" t="s">
        <v>4703</v>
      </c>
      <c r="C2" s="481"/>
      <c r="D2" s="481"/>
      <c r="E2" s="481"/>
      <c r="F2" s="333"/>
      <c r="G2" s="333"/>
    </row>
    <row r="3" spans="1:16" ht="37.5" customHeight="1" x14ac:dyDescent="0.25">
      <c r="B3" s="481" t="s">
        <v>4704</v>
      </c>
      <c r="C3" s="481"/>
      <c r="D3" s="481"/>
      <c r="E3" s="481"/>
      <c r="F3" s="333"/>
      <c r="G3" s="333"/>
    </row>
    <row r="4" spans="1:16" ht="18.75" x14ac:dyDescent="0.25">
      <c r="B4" s="481" t="s">
        <v>4705</v>
      </c>
      <c r="C4" s="481"/>
      <c r="D4" s="481"/>
      <c r="E4" s="481"/>
      <c r="F4" s="333"/>
      <c r="G4" s="333"/>
    </row>
    <row r="5" spans="1:16" ht="18.75" x14ac:dyDescent="0.25">
      <c r="B5" s="481" t="s">
        <v>4706</v>
      </c>
      <c r="C5" s="481"/>
      <c r="D5" s="481"/>
      <c r="E5" s="481"/>
      <c r="F5" s="481"/>
      <c r="G5" s="481"/>
    </row>
    <row r="6" spans="1:16" ht="70.5" customHeight="1" x14ac:dyDescent="0.25">
      <c r="B6" s="481" t="s">
        <v>4707</v>
      </c>
      <c r="C6" s="481"/>
      <c r="D6" s="481"/>
      <c r="E6" s="481"/>
      <c r="F6" s="481"/>
      <c r="G6" s="481"/>
    </row>
    <row r="7" spans="1:16" ht="15.75" thickBot="1" x14ac:dyDescent="0.3"/>
    <row r="8" spans="1:16" ht="39" customHeight="1" thickBot="1" x14ac:dyDescent="0.3">
      <c r="A8" s="518" t="s">
        <v>4713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20"/>
    </row>
    <row r="9" spans="1:16" ht="13.9" customHeight="1" x14ac:dyDescent="0.25">
      <c r="A9" s="524" t="s">
        <v>1600</v>
      </c>
      <c r="B9" s="525"/>
      <c r="C9" s="528" t="s">
        <v>3364</v>
      </c>
      <c r="D9" s="529"/>
      <c r="E9" s="529"/>
      <c r="F9" s="529"/>
      <c r="G9" s="529"/>
      <c r="H9" s="529"/>
      <c r="I9" s="529"/>
      <c r="J9" s="530"/>
      <c r="K9" s="514"/>
      <c r="L9" s="515"/>
      <c r="M9" s="515"/>
      <c r="N9" s="515"/>
      <c r="O9" s="515"/>
      <c r="P9" s="515"/>
    </row>
    <row r="10" spans="1:16" ht="13.9" customHeight="1" x14ac:dyDescent="0.25">
      <c r="A10" s="526"/>
      <c r="B10" s="527"/>
      <c r="C10" s="531"/>
      <c r="D10" s="532"/>
      <c r="E10" s="532"/>
      <c r="F10" s="532"/>
      <c r="G10" s="532"/>
      <c r="H10" s="532"/>
      <c r="I10" s="532"/>
      <c r="J10" s="533"/>
      <c r="K10" s="514"/>
      <c r="L10" s="515"/>
      <c r="M10" s="515"/>
      <c r="N10" s="515"/>
      <c r="O10" s="515"/>
      <c r="P10" s="515"/>
    </row>
    <row r="11" spans="1:16" ht="13.9" customHeight="1" x14ac:dyDescent="0.25">
      <c r="A11" s="526" t="s">
        <v>1601</v>
      </c>
      <c r="B11" s="527"/>
      <c r="C11" s="531" t="s">
        <v>4711</v>
      </c>
      <c r="D11" s="532"/>
      <c r="E11" s="532"/>
      <c r="F11" s="532"/>
      <c r="G11" s="532"/>
      <c r="H11" s="532"/>
      <c r="I11" s="532"/>
      <c r="J11" s="533"/>
      <c r="K11" s="514"/>
      <c r="L11" s="515"/>
      <c r="M11" s="515"/>
      <c r="N11" s="515"/>
      <c r="O11" s="515"/>
      <c r="P11" s="515"/>
    </row>
    <row r="12" spans="1:16" ht="13.9" customHeight="1" x14ac:dyDescent="0.25">
      <c r="A12" s="526"/>
      <c r="B12" s="527"/>
      <c r="C12" s="531"/>
      <c r="D12" s="532"/>
      <c r="E12" s="532"/>
      <c r="F12" s="532"/>
      <c r="G12" s="532"/>
      <c r="H12" s="532"/>
      <c r="I12" s="532"/>
      <c r="J12" s="533"/>
      <c r="K12" s="516"/>
      <c r="L12" s="517"/>
      <c r="M12" s="517"/>
      <c r="N12" s="517"/>
      <c r="O12" s="517"/>
      <c r="P12" s="517"/>
    </row>
    <row r="13" spans="1:16" ht="4.9000000000000004" customHeight="1" x14ac:dyDescent="0.25"/>
    <row r="14" spans="1:16" x14ac:dyDescent="0.25">
      <c r="A14" s="334" t="s">
        <v>0</v>
      </c>
      <c r="B14" s="335" t="s">
        <v>2</v>
      </c>
      <c r="C14" s="336" t="s">
        <v>1232</v>
      </c>
      <c r="D14" s="336" t="s">
        <v>1233</v>
      </c>
      <c r="E14" s="336" t="s">
        <v>1234</v>
      </c>
      <c r="F14" s="336" t="s">
        <v>1235</v>
      </c>
      <c r="G14" s="336" t="s">
        <v>1236</v>
      </c>
      <c r="H14" s="336" t="s">
        <v>1237</v>
      </c>
      <c r="I14" s="336" t="s">
        <v>1238</v>
      </c>
      <c r="J14" s="336" t="s">
        <v>4873</v>
      </c>
      <c r="K14" s="336" t="s">
        <v>4874</v>
      </c>
      <c r="L14" s="336" t="s">
        <v>4875</v>
      </c>
      <c r="M14" s="336" t="s">
        <v>4876</v>
      </c>
      <c r="N14" s="336" t="s">
        <v>4877</v>
      </c>
      <c r="O14" s="336" t="s">
        <v>4878</v>
      </c>
      <c r="P14" s="336" t="s">
        <v>4879</v>
      </c>
    </row>
    <row r="15" spans="1:16" x14ac:dyDescent="0.25">
      <c r="A15" s="501" t="s">
        <v>3361</v>
      </c>
      <c r="B15" s="502"/>
      <c r="C15" s="542"/>
      <c r="D15" s="543"/>
      <c r="E15" s="543"/>
      <c r="F15" s="543"/>
      <c r="G15" s="543"/>
      <c r="H15" s="543"/>
      <c r="I15" s="543"/>
      <c r="J15" s="543"/>
      <c r="K15" s="543"/>
      <c r="L15" s="543"/>
      <c r="M15" s="543"/>
      <c r="N15" s="543"/>
      <c r="O15" s="543"/>
      <c r="P15" s="544"/>
    </row>
    <row r="16" spans="1:16" x14ac:dyDescent="0.25">
      <c r="A16" s="501"/>
      <c r="B16" s="502"/>
      <c r="C16" s="545"/>
      <c r="D16" s="546"/>
      <c r="E16" s="546"/>
      <c r="F16" s="546"/>
      <c r="G16" s="546"/>
      <c r="H16" s="546"/>
      <c r="I16" s="546"/>
      <c r="J16" s="546"/>
      <c r="K16" s="546"/>
      <c r="L16" s="546"/>
      <c r="M16" s="546"/>
      <c r="N16" s="546"/>
      <c r="O16" s="546"/>
      <c r="P16" s="547"/>
    </row>
    <row r="17" spans="1:19" x14ac:dyDescent="0.25">
      <c r="A17" s="521">
        <v>1</v>
      </c>
      <c r="B17" s="522" t="s">
        <v>9</v>
      </c>
      <c r="C17" s="523">
        <f>AUDITORIO!G17</f>
        <v>580863.77</v>
      </c>
      <c r="D17" s="363">
        <v>13</v>
      </c>
      <c r="E17" s="363">
        <v>8</v>
      </c>
      <c r="F17" s="363">
        <v>8</v>
      </c>
      <c r="G17" s="363">
        <v>8</v>
      </c>
      <c r="H17" s="363">
        <v>8</v>
      </c>
      <c r="I17" s="363">
        <v>8</v>
      </c>
      <c r="J17" s="363">
        <v>8</v>
      </c>
      <c r="K17" s="363">
        <v>8</v>
      </c>
      <c r="L17" s="363">
        <v>8</v>
      </c>
      <c r="M17" s="363">
        <v>8</v>
      </c>
      <c r="N17" s="363">
        <v>8</v>
      </c>
      <c r="O17" s="363">
        <v>7</v>
      </c>
      <c r="P17" s="364">
        <f>SUM(D17:O17)</f>
        <v>100</v>
      </c>
      <c r="Q17" s="337">
        <v>100</v>
      </c>
      <c r="R17" s="338">
        <f>P17-Q17</f>
        <v>0</v>
      </c>
    </row>
    <row r="18" spans="1:19" x14ac:dyDescent="0.25">
      <c r="A18" s="483"/>
      <c r="B18" s="508"/>
      <c r="C18" s="496"/>
      <c r="D18" s="365">
        <f>$C17*D17/100</f>
        <v>75512.290099999998</v>
      </c>
      <c r="E18" s="365">
        <f t="shared" ref="E18:O18" si="0">$C17*E17/100</f>
        <v>46469.101600000002</v>
      </c>
      <c r="F18" s="365">
        <f t="shared" si="0"/>
        <v>46469.101600000002</v>
      </c>
      <c r="G18" s="365">
        <f t="shared" si="0"/>
        <v>46469.101600000002</v>
      </c>
      <c r="H18" s="365">
        <f t="shared" si="0"/>
        <v>46469.101600000002</v>
      </c>
      <c r="I18" s="365">
        <f t="shared" si="0"/>
        <v>46469.101600000002</v>
      </c>
      <c r="J18" s="365">
        <f t="shared" si="0"/>
        <v>46469.101600000002</v>
      </c>
      <c r="K18" s="365">
        <f t="shared" si="0"/>
        <v>46469.101600000002</v>
      </c>
      <c r="L18" s="365">
        <f t="shared" si="0"/>
        <v>46469.101600000002</v>
      </c>
      <c r="M18" s="365">
        <f t="shared" si="0"/>
        <v>46469.101600000002</v>
      </c>
      <c r="N18" s="365">
        <f t="shared" si="0"/>
        <v>46469.101600000002</v>
      </c>
      <c r="O18" s="365">
        <f t="shared" si="0"/>
        <v>40660.463900000002</v>
      </c>
      <c r="P18" s="366">
        <f t="shared" ref="P18:P58" si="1">SUM(D18:O18)</f>
        <v>580863.77</v>
      </c>
      <c r="Q18" s="340">
        <v>558577.59</v>
      </c>
      <c r="R18" s="338">
        <f t="shared" ref="R18:R58" si="2">P18-Q18</f>
        <v>22286.180000000051</v>
      </c>
      <c r="S18" s="341">
        <f>C17-P18</f>
        <v>0</v>
      </c>
    </row>
    <row r="19" spans="1:19" x14ac:dyDescent="0.25">
      <c r="A19" s="482">
        <v>2</v>
      </c>
      <c r="B19" s="484" t="s">
        <v>24</v>
      </c>
      <c r="C19" s="486">
        <f>AUDITORIO!G29</f>
        <v>263465.05</v>
      </c>
      <c r="D19" s="367">
        <v>50</v>
      </c>
      <c r="E19" s="367">
        <v>50</v>
      </c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6">
        <f t="shared" si="1"/>
        <v>100</v>
      </c>
      <c r="Q19" s="337">
        <v>100</v>
      </c>
      <c r="R19" s="338">
        <f t="shared" si="2"/>
        <v>0</v>
      </c>
      <c r="S19" s="341">
        <f t="shared" ref="S19:S58" si="3">C18-P19</f>
        <v>-100</v>
      </c>
    </row>
    <row r="20" spans="1:19" x14ac:dyDescent="0.25">
      <c r="A20" s="483"/>
      <c r="B20" s="508"/>
      <c r="C20" s="496"/>
      <c r="D20" s="365">
        <f t="shared" ref="D20:E20" si="4">$C19*D19/100</f>
        <v>131732.52499999999</v>
      </c>
      <c r="E20" s="365">
        <f t="shared" si="4"/>
        <v>131732.52499999999</v>
      </c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6">
        <f>SUM(D20:O20)</f>
        <v>263465.05</v>
      </c>
      <c r="Q20" s="340">
        <v>233063.49</v>
      </c>
      <c r="R20" s="338">
        <f t="shared" si="2"/>
        <v>30401.559999999998</v>
      </c>
      <c r="S20" s="341">
        <f t="shared" si="3"/>
        <v>0</v>
      </c>
    </row>
    <row r="21" spans="1:19" x14ac:dyDescent="0.25">
      <c r="A21" s="482">
        <v>3</v>
      </c>
      <c r="B21" s="484" t="s">
        <v>37</v>
      </c>
      <c r="C21" s="486">
        <f>AUDITORIO!G44</f>
        <v>58844.68</v>
      </c>
      <c r="D21" s="367">
        <v>20</v>
      </c>
      <c r="E21" s="367">
        <v>30</v>
      </c>
      <c r="F21" s="367">
        <v>50</v>
      </c>
      <c r="G21" s="369"/>
      <c r="H21" s="370"/>
      <c r="I21" s="369"/>
      <c r="J21" s="369"/>
      <c r="K21" s="369"/>
      <c r="L21" s="369"/>
      <c r="M21" s="369"/>
      <c r="N21" s="369"/>
      <c r="O21" s="369"/>
      <c r="P21" s="366">
        <f t="shared" si="1"/>
        <v>100</v>
      </c>
      <c r="Q21" s="337">
        <v>100</v>
      </c>
      <c r="R21" s="338">
        <f t="shared" si="2"/>
        <v>0</v>
      </c>
      <c r="S21" s="341">
        <f t="shared" si="3"/>
        <v>-100</v>
      </c>
    </row>
    <row r="22" spans="1:19" x14ac:dyDescent="0.25">
      <c r="A22" s="483"/>
      <c r="B22" s="508"/>
      <c r="C22" s="496"/>
      <c r="D22" s="365">
        <f t="shared" ref="D22" si="5">$C21*D21/100</f>
        <v>11768.936000000002</v>
      </c>
      <c r="E22" s="365">
        <f t="shared" ref="E22" si="6">$C21*E21/100</f>
        <v>17653.403999999999</v>
      </c>
      <c r="F22" s="365">
        <f t="shared" ref="F22" si="7">$C21*F21/100</f>
        <v>29422.34</v>
      </c>
      <c r="G22" s="368"/>
      <c r="H22" s="371"/>
      <c r="I22" s="368"/>
      <c r="J22" s="368"/>
      <c r="K22" s="368"/>
      <c r="L22" s="368"/>
      <c r="M22" s="368"/>
      <c r="N22" s="368"/>
      <c r="O22" s="368"/>
      <c r="P22" s="366">
        <f t="shared" si="1"/>
        <v>58844.68</v>
      </c>
      <c r="Q22" s="340">
        <v>65214.7</v>
      </c>
      <c r="R22" s="338">
        <f t="shared" si="2"/>
        <v>-6370.0199999999968</v>
      </c>
      <c r="S22" s="341">
        <f t="shared" si="3"/>
        <v>0</v>
      </c>
    </row>
    <row r="23" spans="1:19" x14ac:dyDescent="0.25">
      <c r="A23" s="482">
        <v>4</v>
      </c>
      <c r="B23" s="484" t="s">
        <v>45</v>
      </c>
      <c r="C23" s="486">
        <f>AUDITORIO!G56</f>
        <v>475222.94</v>
      </c>
      <c r="D23" s="367">
        <v>10</v>
      </c>
      <c r="E23" s="367">
        <v>20</v>
      </c>
      <c r="F23" s="367">
        <v>30</v>
      </c>
      <c r="G23" s="367">
        <v>30</v>
      </c>
      <c r="H23" s="367">
        <v>10</v>
      </c>
      <c r="I23" s="369"/>
      <c r="J23" s="369"/>
      <c r="K23" s="369"/>
      <c r="L23" s="369"/>
      <c r="M23" s="369"/>
      <c r="N23" s="369"/>
      <c r="O23" s="369"/>
      <c r="P23" s="366">
        <f t="shared" si="1"/>
        <v>100</v>
      </c>
      <c r="Q23" s="337">
        <v>100</v>
      </c>
      <c r="R23" s="338">
        <f t="shared" si="2"/>
        <v>0</v>
      </c>
      <c r="S23" s="341">
        <f t="shared" si="3"/>
        <v>-100</v>
      </c>
    </row>
    <row r="24" spans="1:19" x14ac:dyDescent="0.25">
      <c r="A24" s="483"/>
      <c r="B24" s="508"/>
      <c r="C24" s="496"/>
      <c r="D24" s="365">
        <f t="shared" ref="D24" si="8">$C23*D23/100</f>
        <v>47522.294000000002</v>
      </c>
      <c r="E24" s="365">
        <f t="shared" ref="E24" si="9">$C23*E23/100</f>
        <v>95044.588000000003</v>
      </c>
      <c r="F24" s="365">
        <f t="shared" ref="F24" si="10">$C23*F23/100</f>
        <v>142566.88199999998</v>
      </c>
      <c r="G24" s="365">
        <f t="shared" ref="G24" si="11">$C23*G23/100</f>
        <v>142566.88199999998</v>
      </c>
      <c r="H24" s="365">
        <f t="shared" ref="H24" si="12">$C23*H23/100</f>
        <v>47522.294000000002</v>
      </c>
      <c r="I24" s="368"/>
      <c r="J24" s="368"/>
      <c r="K24" s="368"/>
      <c r="L24" s="368"/>
      <c r="M24" s="368"/>
      <c r="N24" s="368"/>
      <c r="O24" s="368"/>
      <c r="P24" s="366">
        <f t="shared" si="1"/>
        <v>475222.93999999994</v>
      </c>
      <c r="Q24" s="340">
        <v>480270.67</v>
      </c>
      <c r="R24" s="338">
        <f t="shared" si="2"/>
        <v>-5047.7300000000396</v>
      </c>
      <c r="S24" s="341">
        <f t="shared" si="3"/>
        <v>0</v>
      </c>
    </row>
    <row r="25" spans="1:19" x14ac:dyDescent="0.25">
      <c r="A25" s="482">
        <v>5</v>
      </c>
      <c r="B25" s="484" t="s">
        <v>68</v>
      </c>
      <c r="C25" s="486">
        <f>AUDITORIO!G83</f>
        <v>666563.88</v>
      </c>
      <c r="D25" s="369"/>
      <c r="E25" s="369"/>
      <c r="F25" s="367"/>
      <c r="G25" s="367"/>
      <c r="H25" s="367">
        <v>30</v>
      </c>
      <c r="I25" s="367">
        <v>30</v>
      </c>
      <c r="J25" s="367">
        <v>20</v>
      </c>
      <c r="K25" s="367">
        <v>20</v>
      </c>
      <c r="L25" s="369"/>
      <c r="M25" s="369"/>
      <c r="N25" s="369"/>
      <c r="O25" s="369"/>
      <c r="P25" s="366">
        <f t="shared" si="1"/>
        <v>100</v>
      </c>
      <c r="Q25" s="337">
        <v>100</v>
      </c>
      <c r="R25" s="338">
        <f t="shared" si="2"/>
        <v>0</v>
      </c>
      <c r="S25" s="341">
        <f t="shared" si="3"/>
        <v>-100</v>
      </c>
    </row>
    <row r="26" spans="1:19" x14ac:dyDescent="0.25">
      <c r="A26" s="483"/>
      <c r="B26" s="508"/>
      <c r="C26" s="496"/>
      <c r="D26" s="368"/>
      <c r="E26" s="368"/>
      <c r="F26" s="372"/>
      <c r="G26" s="372"/>
      <c r="H26" s="365">
        <f>$C25*H25/100</f>
        <v>199969.16399999999</v>
      </c>
      <c r="I26" s="365">
        <f>$C25*I25/100</f>
        <v>199969.16399999999</v>
      </c>
      <c r="J26" s="365">
        <f>$C25*J25/100</f>
        <v>133312.77599999998</v>
      </c>
      <c r="K26" s="365">
        <f>$C25*K25/100</f>
        <v>133312.77599999998</v>
      </c>
      <c r="L26" s="368"/>
      <c r="M26" s="368"/>
      <c r="N26" s="368"/>
      <c r="O26" s="368"/>
      <c r="P26" s="366">
        <f t="shared" si="1"/>
        <v>666563.87999999989</v>
      </c>
      <c r="Q26" s="340">
        <v>643894.69999999995</v>
      </c>
      <c r="R26" s="338">
        <f t="shared" si="2"/>
        <v>22669.179999999935</v>
      </c>
      <c r="S26" s="341">
        <f t="shared" si="3"/>
        <v>0</v>
      </c>
    </row>
    <row r="27" spans="1:19" x14ac:dyDescent="0.25">
      <c r="A27" s="482">
        <v>6</v>
      </c>
      <c r="B27" s="484" t="s">
        <v>71</v>
      </c>
      <c r="C27" s="486">
        <f>AUDITORIO!G100</f>
        <v>4366026.53</v>
      </c>
      <c r="D27" s="369"/>
      <c r="E27" s="367">
        <v>5</v>
      </c>
      <c r="F27" s="367">
        <v>20</v>
      </c>
      <c r="G27" s="367">
        <v>25</v>
      </c>
      <c r="H27" s="367">
        <v>30</v>
      </c>
      <c r="I27" s="367">
        <v>20</v>
      </c>
      <c r="J27" s="369"/>
      <c r="K27" s="369"/>
      <c r="L27" s="369"/>
      <c r="M27" s="369"/>
      <c r="N27" s="369"/>
      <c r="O27" s="369"/>
      <c r="P27" s="366">
        <f t="shared" si="1"/>
        <v>100</v>
      </c>
      <c r="Q27" s="337">
        <v>100</v>
      </c>
      <c r="R27" s="338">
        <f t="shared" si="2"/>
        <v>0</v>
      </c>
      <c r="S27" s="341">
        <f t="shared" si="3"/>
        <v>-100</v>
      </c>
    </row>
    <row r="28" spans="1:19" x14ac:dyDescent="0.25">
      <c r="A28" s="483"/>
      <c r="B28" s="508"/>
      <c r="C28" s="496"/>
      <c r="D28" s="368"/>
      <c r="E28" s="365">
        <f t="shared" ref="E28" si="13">$C27*E27/100</f>
        <v>218301.32650000002</v>
      </c>
      <c r="F28" s="365">
        <f t="shared" ref="F28" si="14">$C27*F27/100</f>
        <v>873205.3060000001</v>
      </c>
      <c r="G28" s="365">
        <f t="shared" ref="G28" si="15">$C27*G27/100</f>
        <v>1091506.6325000001</v>
      </c>
      <c r="H28" s="365">
        <f t="shared" ref="H28:I28" si="16">$C27*H27/100</f>
        <v>1309807.959</v>
      </c>
      <c r="I28" s="365">
        <f t="shared" si="16"/>
        <v>873205.3060000001</v>
      </c>
      <c r="J28" s="368"/>
      <c r="K28" s="368"/>
      <c r="L28" s="368"/>
      <c r="M28" s="368"/>
      <c r="N28" s="368"/>
      <c r="O28" s="368"/>
      <c r="P28" s="366">
        <f t="shared" si="1"/>
        <v>4366026.53</v>
      </c>
      <c r="Q28" s="340">
        <v>3034200.11</v>
      </c>
      <c r="R28" s="338">
        <f t="shared" si="2"/>
        <v>1331826.4200000004</v>
      </c>
      <c r="S28" s="341">
        <f t="shared" si="3"/>
        <v>0</v>
      </c>
    </row>
    <row r="29" spans="1:19" x14ac:dyDescent="0.25">
      <c r="A29" s="482">
        <v>7</v>
      </c>
      <c r="B29" s="484" t="s">
        <v>131</v>
      </c>
      <c r="C29" s="486">
        <f>AUDITORIO!G170</f>
        <v>70118.16</v>
      </c>
      <c r="D29" s="369"/>
      <c r="E29" s="369"/>
      <c r="F29" s="369"/>
      <c r="G29" s="372"/>
      <c r="H29" s="372"/>
      <c r="I29" s="372"/>
      <c r="J29" s="367"/>
      <c r="K29" s="367">
        <v>10</v>
      </c>
      <c r="L29" s="367">
        <v>30</v>
      </c>
      <c r="M29" s="367">
        <v>30</v>
      </c>
      <c r="N29" s="367">
        <v>30</v>
      </c>
      <c r="O29" s="369"/>
      <c r="P29" s="366">
        <f t="shared" si="1"/>
        <v>100</v>
      </c>
      <c r="Q29" s="337">
        <v>100</v>
      </c>
      <c r="R29" s="338">
        <f t="shared" si="2"/>
        <v>0</v>
      </c>
      <c r="S29" s="341">
        <f t="shared" si="3"/>
        <v>-100</v>
      </c>
    </row>
    <row r="30" spans="1:19" x14ac:dyDescent="0.25">
      <c r="A30" s="483"/>
      <c r="B30" s="508"/>
      <c r="C30" s="496"/>
      <c r="D30" s="368"/>
      <c r="E30" s="368"/>
      <c r="F30" s="368"/>
      <c r="G30" s="372"/>
      <c r="H30" s="372"/>
      <c r="I30" s="372"/>
      <c r="J30" s="372"/>
      <c r="K30" s="365">
        <f t="shared" ref="K30:L30" si="17">$C29*K29/100</f>
        <v>7011.8160000000007</v>
      </c>
      <c r="L30" s="365">
        <f t="shared" si="17"/>
        <v>21035.448000000004</v>
      </c>
      <c r="M30" s="365">
        <f t="shared" ref="M30:N30" si="18">$C29*M29/100</f>
        <v>21035.448000000004</v>
      </c>
      <c r="N30" s="365">
        <f t="shared" si="18"/>
        <v>21035.448000000004</v>
      </c>
      <c r="O30" s="368"/>
      <c r="P30" s="366">
        <f t="shared" si="1"/>
        <v>70118.16</v>
      </c>
      <c r="Q30" s="340">
        <v>99161.07</v>
      </c>
      <c r="R30" s="338">
        <f t="shared" si="2"/>
        <v>-29042.910000000003</v>
      </c>
      <c r="S30" s="341">
        <f t="shared" si="3"/>
        <v>0</v>
      </c>
    </row>
    <row r="31" spans="1:19" x14ac:dyDescent="0.25">
      <c r="A31" s="482">
        <v>8</v>
      </c>
      <c r="B31" s="484" t="s">
        <v>132</v>
      </c>
      <c r="C31" s="486">
        <f>AUDITORIO!G179</f>
        <v>250449.31999999998</v>
      </c>
      <c r="D31" s="369"/>
      <c r="E31" s="369"/>
      <c r="F31" s="369"/>
      <c r="G31" s="372"/>
      <c r="H31" s="372"/>
      <c r="I31" s="372"/>
      <c r="J31" s="372"/>
      <c r="K31" s="367">
        <v>10</v>
      </c>
      <c r="L31" s="367">
        <v>30</v>
      </c>
      <c r="M31" s="367">
        <v>30</v>
      </c>
      <c r="N31" s="367">
        <v>30</v>
      </c>
      <c r="O31" s="369"/>
      <c r="P31" s="366">
        <f t="shared" si="1"/>
        <v>100</v>
      </c>
      <c r="Q31" s="337">
        <v>100</v>
      </c>
      <c r="R31" s="338">
        <f t="shared" si="2"/>
        <v>0</v>
      </c>
      <c r="S31" s="341">
        <f t="shared" si="3"/>
        <v>-100</v>
      </c>
    </row>
    <row r="32" spans="1:19" x14ac:dyDescent="0.25">
      <c r="A32" s="483"/>
      <c r="B32" s="508"/>
      <c r="C32" s="496"/>
      <c r="D32" s="368"/>
      <c r="E32" s="368"/>
      <c r="F32" s="368"/>
      <c r="G32" s="372"/>
      <c r="H32" s="372"/>
      <c r="I32" s="372"/>
      <c r="J32" s="372"/>
      <c r="K32" s="365">
        <f t="shared" ref="K32:N32" si="19">$C31*K31/100</f>
        <v>25044.931999999997</v>
      </c>
      <c r="L32" s="365">
        <f t="shared" si="19"/>
        <v>75134.796000000002</v>
      </c>
      <c r="M32" s="365">
        <f t="shared" si="19"/>
        <v>75134.796000000002</v>
      </c>
      <c r="N32" s="365">
        <f t="shared" si="19"/>
        <v>75134.796000000002</v>
      </c>
      <c r="O32" s="368"/>
      <c r="P32" s="366">
        <f t="shared" si="1"/>
        <v>250449.32</v>
      </c>
      <c r="Q32" s="340">
        <v>427059.3</v>
      </c>
      <c r="R32" s="338">
        <f t="shared" si="2"/>
        <v>-176609.97999999998</v>
      </c>
      <c r="S32" s="341">
        <f t="shared" si="3"/>
        <v>0</v>
      </c>
    </row>
    <row r="33" spans="1:19" x14ac:dyDescent="0.25">
      <c r="A33" s="482">
        <v>9</v>
      </c>
      <c r="B33" s="484" t="s">
        <v>143</v>
      </c>
      <c r="C33" s="486">
        <f>AUDITORIO!G191</f>
        <v>91947.92</v>
      </c>
      <c r="D33" s="369"/>
      <c r="E33" s="369"/>
      <c r="F33" s="369"/>
      <c r="G33" s="369"/>
      <c r="H33" s="372"/>
      <c r="I33" s="372"/>
      <c r="J33" s="367">
        <v>20</v>
      </c>
      <c r="K33" s="367">
        <v>30</v>
      </c>
      <c r="L33" s="367">
        <v>30</v>
      </c>
      <c r="M33" s="367">
        <v>20</v>
      </c>
      <c r="N33" s="369"/>
      <c r="O33" s="369"/>
      <c r="P33" s="366">
        <f t="shared" si="1"/>
        <v>100</v>
      </c>
      <c r="Q33" s="337">
        <v>100</v>
      </c>
      <c r="R33" s="338">
        <f t="shared" si="2"/>
        <v>0</v>
      </c>
      <c r="S33" s="341">
        <f t="shared" si="3"/>
        <v>-100</v>
      </c>
    </row>
    <row r="34" spans="1:19" x14ac:dyDescent="0.25">
      <c r="A34" s="483"/>
      <c r="B34" s="508"/>
      <c r="C34" s="496"/>
      <c r="D34" s="368"/>
      <c r="E34" s="368"/>
      <c r="F34" s="368"/>
      <c r="G34" s="368"/>
      <c r="H34" s="372"/>
      <c r="I34" s="372"/>
      <c r="J34" s="365">
        <f t="shared" ref="J34:M34" si="20">$C33*J33/100</f>
        <v>18389.583999999999</v>
      </c>
      <c r="K34" s="365">
        <f t="shared" si="20"/>
        <v>27584.376</v>
      </c>
      <c r="L34" s="365">
        <f t="shared" si="20"/>
        <v>27584.376</v>
      </c>
      <c r="M34" s="365">
        <f t="shared" si="20"/>
        <v>18389.583999999999</v>
      </c>
      <c r="N34" s="368"/>
      <c r="O34" s="368"/>
      <c r="P34" s="366">
        <f t="shared" si="1"/>
        <v>91947.92</v>
      </c>
      <c r="Q34" s="340">
        <v>21551.71</v>
      </c>
      <c r="R34" s="338">
        <f t="shared" si="2"/>
        <v>70396.209999999992</v>
      </c>
      <c r="S34" s="341">
        <f t="shared" si="3"/>
        <v>0</v>
      </c>
    </row>
    <row r="35" spans="1:19" x14ac:dyDescent="0.25">
      <c r="A35" s="482">
        <v>10</v>
      </c>
      <c r="B35" s="484" t="s">
        <v>144</v>
      </c>
      <c r="C35" s="486">
        <f>AUDITORIO!G194</f>
        <v>786669.94</v>
      </c>
      <c r="D35" s="369"/>
      <c r="E35" s="369"/>
      <c r="F35" s="369"/>
      <c r="G35" s="369"/>
      <c r="H35" s="370"/>
      <c r="I35" s="369"/>
      <c r="J35" s="367"/>
      <c r="K35" s="367">
        <v>20</v>
      </c>
      <c r="L35" s="367">
        <v>20</v>
      </c>
      <c r="M35" s="367">
        <v>30</v>
      </c>
      <c r="N35" s="367">
        <v>30</v>
      </c>
      <c r="O35" s="369"/>
      <c r="P35" s="366">
        <f t="shared" si="1"/>
        <v>100</v>
      </c>
      <c r="Q35" s="337">
        <v>100</v>
      </c>
      <c r="R35" s="338">
        <f t="shared" si="2"/>
        <v>0</v>
      </c>
      <c r="S35" s="341">
        <f t="shared" si="3"/>
        <v>-100</v>
      </c>
    </row>
    <row r="36" spans="1:19" x14ac:dyDescent="0.25">
      <c r="A36" s="483"/>
      <c r="B36" s="508"/>
      <c r="C36" s="496"/>
      <c r="D36" s="368"/>
      <c r="E36" s="368"/>
      <c r="F36" s="368"/>
      <c r="G36" s="368"/>
      <c r="H36" s="371"/>
      <c r="I36" s="368"/>
      <c r="J36" s="372"/>
      <c r="K36" s="365">
        <f t="shared" ref="K36" si="21">$C35*K35/100</f>
        <v>157333.98799999998</v>
      </c>
      <c r="L36" s="365">
        <f t="shared" ref="L36" si="22">$C35*L35/100</f>
        <v>157333.98799999998</v>
      </c>
      <c r="M36" s="365">
        <f t="shared" ref="M36" si="23">$C35*M35/100</f>
        <v>236000.98199999999</v>
      </c>
      <c r="N36" s="365">
        <f t="shared" ref="N36" si="24">$C35*N35/100</f>
        <v>236000.98199999999</v>
      </c>
      <c r="O36" s="368"/>
      <c r="P36" s="366">
        <f t="shared" si="1"/>
        <v>786669.94</v>
      </c>
      <c r="Q36" s="340">
        <v>1227262.1000000001</v>
      </c>
      <c r="R36" s="338">
        <f t="shared" si="2"/>
        <v>-440592.16000000015</v>
      </c>
      <c r="S36" s="341">
        <f t="shared" si="3"/>
        <v>0</v>
      </c>
    </row>
    <row r="37" spans="1:19" x14ac:dyDescent="0.25">
      <c r="A37" s="482">
        <v>11</v>
      </c>
      <c r="B37" s="484" t="s">
        <v>146</v>
      </c>
      <c r="C37" s="486">
        <f>AUDITORIO!G198</f>
        <v>377492.39</v>
      </c>
      <c r="D37" s="369"/>
      <c r="E37" s="369"/>
      <c r="F37" s="369"/>
      <c r="G37" s="369"/>
      <c r="H37" s="372"/>
      <c r="I37" s="367">
        <v>25</v>
      </c>
      <c r="J37" s="367">
        <v>65</v>
      </c>
      <c r="K37" s="367">
        <v>10</v>
      </c>
      <c r="L37" s="369"/>
      <c r="M37" s="369"/>
      <c r="N37" s="369"/>
      <c r="O37" s="369"/>
      <c r="P37" s="366">
        <f t="shared" si="1"/>
        <v>100</v>
      </c>
      <c r="Q37" s="337">
        <v>100</v>
      </c>
      <c r="R37" s="338">
        <f t="shared" si="2"/>
        <v>0</v>
      </c>
      <c r="S37" s="341">
        <f t="shared" si="3"/>
        <v>-100</v>
      </c>
    </row>
    <row r="38" spans="1:19" x14ac:dyDescent="0.25">
      <c r="A38" s="483"/>
      <c r="B38" s="508"/>
      <c r="C38" s="496"/>
      <c r="D38" s="368"/>
      <c r="E38" s="368"/>
      <c r="F38" s="368"/>
      <c r="G38" s="368"/>
      <c r="H38" s="372"/>
      <c r="I38" s="365">
        <f t="shared" ref="I38" si="25">$C37*I37/100</f>
        <v>94373.097500000003</v>
      </c>
      <c r="J38" s="365">
        <f t="shared" ref="J38" si="26">$C37*J37/100</f>
        <v>245370.05350000001</v>
      </c>
      <c r="K38" s="365">
        <f t="shared" ref="K38" si="27">$C37*K37/100</f>
        <v>37749.239000000001</v>
      </c>
      <c r="L38" s="368"/>
      <c r="M38" s="368"/>
      <c r="N38" s="368"/>
      <c r="O38" s="368"/>
      <c r="P38" s="366">
        <f t="shared" si="1"/>
        <v>377492.39</v>
      </c>
      <c r="Q38" s="340">
        <v>200362.13</v>
      </c>
      <c r="R38" s="338">
        <f t="shared" si="2"/>
        <v>177130.26</v>
      </c>
      <c r="S38" s="341">
        <f t="shared" si="3"/>
        <v>0</v>
      </c>
    </row>
    <row r="39" spans="1:19" x14ac:dyDescent="0.25">
      <c r="A39" s="482">
        <v>12</v>
      </c>
      <c r="B39" s="484" t="s">
        <v>148</v>
      </c>
      <c r="C39" s="486">
        <f>AUDITORIO!G205</f>
        <v>194321.43</v>
      </c>
      <c r="D39" s="369"/>
      <c r="E39" s="369"/>
      <c r="F39" s="369"/>
      <c r="G39" s="367"/>
      <c r="H39" s="367"/>
      <c r="I39" s="367"/>
      <c r="J39" s="367">
        <v>10</v>
      </c>
      <c r="K39" s="367">
        <v>10</v>
      </c>
      <c r="L39" s="367">
        <v>40</v>
      </c>
      <c r="M39" s="367">
        <v>40</v>
      </c>
      <c r="N39" s="369"/>
      <c r="O39" s="369"/>
      <c r="P39" s="366">
        <f t="shared" si="1"/>
        <v>100</v>
      </c>
      <c r="Q39" s="337">
        <v>100</v>
      </c>
      <c r="R39" s="338">
        <f t="shared" si="2"/>
        <v>0</v>
      </c>
      <c r="S39" s="341">
        <f t="shared" si="3"/>
        <v>-100</v>
      </c>
    </row>
    <row r="40" spans="1:19" x14ac:dyDescent="0.25">
      <c r="A40" s="483"/>
      <c r="B40" s="508"/>
      <c r="C40" s="496"/>
      <c r="D40" s="368"/>
      <c r="E40" s="368"/>
      <c r="F40" s="373"/>
      <c r="G40" s="372"/>
      <c r="H40" s="372"/>
      <c r="I40" s="372"/>
      <c r="J40" s="365">
        <f t="shared" ref="J40:M40" si="28">$C39*J39/100</f>
        <v>19432.142999999996</v>
      </c>
      <c r="K40" s="365">
        <f t="shared" si="28"/>
        <v>19432.142999999996</v>
      </c>
      <c r="L40" s="365">
        <f t="shared" si="28"/>
        <v>77728.571999999986</v>
      </c>
      <c r="M40" s="365">
        <f t="shared" si="28"/>
        <v>77728.571999999986</v>
      </c>
      <c r="N40" s="368"/>
      <c r="O40" s="368"/>
      <c r="P40" s="366">
        <f t="shared" si="1"/>
        <v>194321.42999999996</v>
      </c>
      <c r="Q40" s="340">
        <v>244764.41</v>
      </c>
      <c r="R40" s="338">
        <f t="shared" si="2"/>
        <v>-50442.98000000004</v>
      </c>
      <c r="S40" s="341">
        <f t="shared" si="3"/>
        <v>0</v>
      </c>
    </row>
    <row r="41" spans="1:19" x14ac:dyDescent="0.25">
      <c r="A41" s="482">
        <v>13</v>
      </c>
      <c r="B41" s="484" t="s">
        <v>149</v>
      </c>
      <c r="C41" s="486">
        <f>AUDITORIO!G209</f>
        <v>855373.96</v>
      </c>
      <c r="D41" s="369"/>
      <c r="E41" s="369"/>
      <c r="F41" s="369"/>
      <c r="G41" s="369"/>
      <c r="H41" s="370"/>
      <c r="I41" s="369"/>
      <c r="J41" s="369"/>
      <c r="K41" s="367">
        <v>35</v>
      </c>
      <c r="L41" s="367">
        <v>40</v>
      </c>
      <c r="M41" s="367">
        <v>25</v>
      </c>
      <c r="N41" s="369"/>
      <c r="O41" s="369"/>
      <c r="P41" s="366">
        <f t="shared" si="1"/>
        <v>100</v>
      </c>
      <c r="Q41" s="337">
        <v>100</v>
      </c>
      <c r="R41" s="338">
        <f t="shared" si="2"/>
        <v>0</v>
      </c>
      <c r="S41" s="341">
        <f t="shared" si="3"/>
        <v>-100</v>
      </c>
    </row>
    <row r="42" spans="1:19" x14ac:dyDescent="0.25">
      <c r="A42" s="483"/>
      <c r="B42" s="508"/>
      <c r="C42" s="496"/>
      <c r="D42" s="368"/>
      <c r="E42" s="368"/>
      <c r="F42" s="368"/>
      <c r="G42" s="368"/>
      <c r="H42" s="371"/>
      <c r="I42" s="368"/>
      <c r="J42" s="368"/>
      <c r="K42" s="365">
        <f t="shared" ref="K42" si="29">$C41*K41/100</f>
        <v>299380.886</v>
      </c>
      <c r="L42" s="365">
        <f t="shared" ref="L42" si="30">$C41*L41/100</f>
        <v>342149.58399999997</v>
      </c>
      <c r="M42" s="365">
        <f t="shared" ref="M42" si="31">$C41*M41/100</f>
        <v>213843.49</v>
      </c>
      <c r="N42" s="368"/>
      <c r="O42" s="368"/>
      <c r="P42" s="366">
        <f t="shared" si="1"/>
        <v>855373.96</v>
      </c>
      <c r="Q42" s="340">
        <v>1088152.6599999999</v>
      </c>
      <c r="R42" s="338">
        <f t="shared" si="2"/>
        <v>-232778.69999999995</v>
      </c>
      <c r="S42" s="341">
        <f t="shared" si="3"/>
        <v>0</v>
      </c>
    </row>
    <row r="43" spans="1:19" x14ac:dyDescent="0.25">
      <c r="A43" s="482">
        <v>14</v>
      </c>
      <c r="B43" s="484" t="s">
        <v>158</v>
      </c>
      <c r="C43" s="486">
        <f>AUDITORIO!G230</f>
        <v>791292.33</v>
      </c>
      <c r="D43" s="369"/>
      <c r="E43" s="369"/>
      <c r="F43" s="369"/>
      <c r="G43" s="369"/>
      <c r="H43" s="370"/>
      <c r="I43" s="369"/>
      <c r="J43" s="367">
        <v>25</v>
      </c>
      <c r="K43" s="367">
        <v>25</v>
      </c>
      <c r="L43" s="367">
        <v>25</v>
      </c>
      <c r="M43" s="367">
        <v>25</v>
      </c>
      <c r="N43" s="369"/>
      <c r="O43" s="369"/>
      <c r="P43" s="366">
        <f t="shared" si="1"/>
        <v>100</v>
      </c>
      <c r="Q43" s="337">
        <v>100</v>
      </c>
      <c r="R43" s="338">
        <f t="shared" si="2"/>
        <v>0</v>
      </c>
      <c r="S43" s="341">
        <f t="shared" si="3"/>
        <v>-100</v>
      </c>
    </row>
    <row r="44" spans="1:19" x14ac:dyDescent="0.25">
      <c r="A44" s="483"/>
      <c r="B44" s="508"/>
      <c r="C44" s="496"/>
      <c r="D44" s="368"/>
      <c r="E44" s="368"/>
      <c r="F44" s="368"/>
      <c r="G44" s="368"/>
      <c r="H44" s="371"/>
      <c r="I44" s="368"/>
      <c r="J44" s="365">
        <f t="shared" ref="J44" si="32">$C43*J43/100</f>
        <v>197823.08249999999</v>
      </c>
      <c r="K44" s="365">
        <f t="shared" ref="K44" si="33">$C43*K43/100</f>
        <v>197823.08249999999</v>
      </c>
      <c r="L44" s="365">
        <f t="shared" ref="L44" si="34">$C43*L43/100</f>
        <v>197823.08249999999</v>
      </c>
      <c r="M44" s="365">
        <f t="shared" ref="M44" si="35">$C43*M43/100</f>
        <v>197823.08249999999</v>
      </c>
      <c r="N44" s="368"/>
      <c r="O44" s="368"/>
      <c r="P44" s="366">
        <f t="shared" si="1"/>
        <v>791292.33</v>
      </c>
      <c r="Q44" s="340">
        <v>636841.41</v>
      </c>
      <c r="R44" s="338">
        <f t="shared" si="2"/>
        <v>154450.91999999993</v>
      </c>
      <c r="S44" s="341">
        <f t="shared" si="3"/>
        <v>0</v>
      </c>
    </row>
    <row r="45" spans="1:19" x14ac:dyDescent="0.25">
      <c r="A45" s="482">
        <v>15</v>
      </c>
      <c r="B45" s="484" t="s">
        <v>159</v>
      </c>
      <c r="C45" s="486">
        <f>AUDITORIO!G243</f>
        <v>343159.07</v>
      </c>
      <c r="D45" s="369"/>
      <c r="E45" s="369"/>
      <c r="F45" s="369"/>
      <c r="G45" s="369"/>
      <c r="H45" s="367">
        <v>25</v>
      </c>
      <c r="I45" s="367">
        <v>25</v>
      </c>
      <c r="J45" s="367">
        <v>40</v>
      </c>
      <c r="K45" s="367">
        <v>10</v>
      </c>
      <c r="L45" s="369"/>
      <c r="M45" s="369"/>
      <c r="N45" s="369"/>
      <c r="O45" s="369"/>
      <c r="P45" s="366">
        <f t="shared" si="1"/>
        <v>100</v>
      </c>
      <c r="Q45" s="337">
        <v>100</v>
      </c>
      <c r="R45" s="338">
        <f t="shared" si="2"/>
        <v>0</v>
      </c>
      <c r="S45" s="341">
        <f t="shared" si="3"/>
        <v>-100</v>
      </c>
    </row>
    <row r="46" spans="1:19" x14ac:dyDescent="0.25">
      <c r="A46" s="483"/>
      <c r="B46" s="508"/>
      <c r="C46" s="496"/>
      <c r="D46" s="368"/>
      <c r="E46" s="368"/>
      <c r="F46" s="368"/>
      <c r="G46" s="368"/>
      <c r="H46" s="365">
        <f t="shared" ref="H46" si="36">$C45*H45/100</f>
        <v>85789.767500000002</v>
      </c>
      <c r="I46" s="365">
        <f t="shared" ref="I46" si="37">$C45*I45/100</f>
        <v>85789.767500000002</v>
      </c>
      <c r="J46" s="365">
        <f t="shared" ref="J46" si="38">$C45*J45/100</f>
        <v>137263.628</v>
      </c>
      <c r="K46" s="365">
        <f t="shared" ref="K46" si="39">$C45*K45/100</f>
        <v>34315.906999999999</v>
      </c>
      <c r="L46" s="368"/>
      <c r="M46" s="368"/>
      <c r="N46" s="368"/>
      <c r="O46" s="368"/>
      <c r="P46" s="366">
        <f t="shared" si="1"/>
        <v>343159.07</v>
      </c>
      <c r="Q46" s="340">
        <v>224610.46</v>
      </c>
      <c r="R46" s="338">
        <f t="shared" si="2"/>
        <v>118548.61000000002</v>
      </c>
      <c r="S46" s="341">
        <f t="shared" si="3"/>
        <v>0</v>
      </c>
    </row>
    <row r="47" spans="1:19" x14ac:dyDescent="0.25">
      <c r="A47" s="482">
        <v>16</v>
      </c>
      <c r="B47" s="484" t="s">
        <v>161</v>
      </c>
      <c r="C47" s="486">
        <f>AUDITORIO!G250</f>
        <v>5638823.0499999998</v>
      </c>
      <c r="D47" s="369"/>
      <c r="E47" s="372"/>
      <c r="F47" s="372"/>
      <c r="G47" s="372"/>
      <c r="H47" s="367">
        <v>4</v>
      </c>
      <c r="I47" s="367">
        <v>12</v>
      </c>
      <c r="J47" s="367">
        <v>15</v>
      </c>
      <c r="K47" s="367">
        <v>12</v>
      </c>
      <c r="L47" s="367">
        <v>12</v>
      </c>
      <c r="M47" s="367">
        <v>15</v>
      </c>
      <c r="N47" s="367">
        <v>15</v>
      </c>
      <c r="O47" s="367">
        <v>15</v>
      </c>
      <c r="P47" s="366">
        <f t="shared" si="1"/>
        <v>100</v>
      </c>
      <c r="Q47" s="337">
        <v>100</v>
      </c>
      <c r="R47" s="338">
        <f t="shared" si="2"/>
        <v>0</v>
      </c>
      <c r="S47" s="341">
        <f t="shared" si="3"/>
        <v>-100</v>
      </c>
    </row>
    <row r="48" spans="1:19" x14ac:dyDescent="0.25">
      <c r="A48" s="483"/>
      <c r="B48" s="508"/>
      <c r="C48" s="496"/>
      <c r="D48" s="368"/>
      <c r="E48" s="372"/>
      <c r="F48" s="372"/>
      <c r="G48" s="372"/>
      <c r="H48" s="365">
        <f t="shared" ref="H48" si="40">$C47*H47/100</f>
        <v>225552.92199999999</v>
      </c>
      <c r="I48" s="365">
        <f t="shared" ref="I48" si="41">$C47*I47/100</f>
        <v>676658.76599999995</v>
      </c>
      <c r="J48" s="365">
        <f t="shared" ref="J48" si="42">$C47*J47/100</f>
        <v>845823.45750000002</v>
      </c>
      <c r="K48" s="365">
        <f t="shared" ref="K48" si="43">$C47*K47/100</f>
        <v>676658.76599999995</v>
      </c>
      <c r="L48" s="365">
        <f t="shared" ref="L48" si="44">$C47*L47/100</f>
        <v>676658.76599999995</v>
      </c>
      <c r="M48" s="365">
        <f t="shared" ref="M48" si="45">$C47*M47/100</f>
        <v>845823.45750000002</v>
      </c>
      <c r="N48" s="365">
        <f t="shared" ref="N48" si="46">$C47*N47/100</f>
        <v>845823.45750000002</v>
      </c>
      <c r="O48" s="365">
        <f t="shared" ref="O48" si="47">$C47*O47/100</f>
        <v>845823.45750000002</v>
      </c>
      <c r="P48" s="366">
        <f t="shared" si="1"/>
        <v>5638823.0499999989</v>
      </c>
      <c r="Q48" s="340">
        <v>3888396.95</v>
      </c>
      <c r="R48" s="338">
        <f t="shared" si="2"/>
        <v>1750426.0999999987</v>
      </c>
      <c r="S48" s="341">
        <f t="shared" si="3"/>
        <v>0</v>
      </c>
    </row>
    <row r="49" spans="1:32" x14ac:dyDescent="0.25">
      <c r="A49" s="482">
        <v>17</v>
      </c>
      <c r="B49" s="484" t="s">
        <v>1081</v>
      </c>
      <c r="C49" s="486">
        <f>AUDITORIO!G1119</f>
        <v>135912.64000000001</v>
      </c>
      <c r="D49" s="369"/>
      <c r="E49" s="369"/>
      <c r="F49" s="369"/>
      <c r="G49" s="369"/>
      <c r="H49" s="370"/>
      <c r="I49" s="369"/>
      <c r="J49" s="369"/>
      <c r="K49" s="369"/>
      <c r="L49" s="367">
        <v>25</v>
      </c>
      <c r="M49" s="367">
        <v>25</v>
      </c>
      <c r="N49" s="367">
        <v>25</v>
      </c>
      <c r="O49" s="367">
        <v>25</v>
      </c>
      <c r="P49" s="366">
        <f t="shared" si="1"/>
        <v>100</v>
      </c>
      <c r="Q49" s="337">
        <v>100</v>
      </c>
      <c r="R49" s="338">
        <f t="shared" si="2"/>
        <v>0</v>
      </c>
      <c r="S49" s="341">
        <f t="shared" si="3"/>
        <v>-100</v>
      </c>
    </row>
    <row r="50" spans="1:32" x14ac:dyDescent="0.25">
      <c r="A50" s="483"/>
      <c r="B50" s="508"/>
      <c r="C50" s="496"/>
      <c r="D50" s="368"/>
      <c r="E50" s="368"/>
      <c r="F50" s="368"/>
      <c r="G50" s="368"/>
      <c r="H50" s="371"/>
      <c r="I50" s="368"/>
      <c r="J50" s="368"/>
      <c r="K50" s="368"/>
      <c r="L50" s="365">
        <f t="shared" ref="L50" si="48">$C49*L49/100</f>
        <v>33978.160000000003</v>
      </c>
      <c r="M50" s="365">
        <f t="shared" ref="M50" si="49">$C49*M49/100</f>
        <v>33978.160000000003</v>
      </c>
      <c r="N50" s="365">
        <f t="shared" ref="N50" si="50">$C49*N49/100</f>
        <v>33978.160000000003</v>
      </c>
      <c r="O50" s="365">
        <f t="shared" ref="O50" si="51">$C49*O49/100</f>
        <v>33978.160000000003</v>
      </c>
      <c r="P50" s="366">
        <f t="shared" si="1"/>
        <v>135912.64000000001</v>
      </c>
      <c r="Q50" s="340">
        <v>103765.51</v>
      </c>
      <c r="R50" s="338">
        <f t="shared" si="2"/>
        <v>32147.130000000019</v>
      </c>
      <c r="S50" s="341">
        <f t="shared" si="3"/>
        <v>0</v>
      </c>
    </row>
    <row r="51" spans="1:32" x14ac:dyDescent="0.25">
      <c r="A51" s="482">
        <v>18</v>
      </c>
      <c r="B51" s="484" t="s">
        <v>1082</v>
      </c>
      <c r="C51" s="486">
        <f>AUDITORIO!G1130</f>
        <v>99716.44</v>
      </c>
      <c r="D51" s="369"/>
      <c r="E51" s="367">
        <v>30</v>
      </c>
      <c r="F51" s="367">
        <v>20</v>
      </c>
      <c r="G51" s="369"/>
      <c r="H51" s="370"/>
      <c r="I51" s="369"/>
      <c r="J51" s="369"/>
      <c r="K51" s="369"/>
      <c r="L51" s="367">
        <v>30</v>
      </c>
      <c r="M51" s="367">
        <v>20</v>
      </c>
      <c r="N51" s="369"/>
      <c r="O51" s="369"/>
      <c r="P51" s="366">
        <f t="shared" si="1"/>
        <v>100</v>
      </c>
      <c r="Q51" s="337">
        <v>100</v>
      </c>
      <c r="R51" s="338">
        <f t="shared" si="2"/>
        <v>0</v>
      </c>
      <c r="S51" s="341">
        <f t="shared" si="3"/>
        <v>-100</v>
      </c>
    </row>
    <row r="52" spans="1:32" x14ac:dyDescent="0.25">
      <c r="A52" s="483"/>
      <c r="B52" s="508"/>
      <c r="C52" s="496"/>
      <c r="D52" s="368"/>
      <c r="E52" s="365">
        <f t="shared" ref="E52" si="52">$C51*E51/100</f>
        <v>29914.932000000001</v>
      </c>
      <c r="F52" s="365">
        <f t="shared" ref="F52" si="53">$C51*F51/100</f>
        <v>19943.288</v>
      </c>
      <c r="G52" s="368"/>
      <c r="H52" s="371"/>
      <c r="I52" s="368"/>
      <c r="J52" s="368"/>
      <c r="K52" s="368"/>
      <c r="L52" s="365">
        <f t="shared" ref="L52" si="54">$C51*L51/100</f>
        <v>29914.932000000001</v>
      </c>
      <c r="M52" s="365">
        <f t="shared" ref="M52" si="55">$C51*M51/100</f>
        <v>19943.288</v>
      </c>
      <c r="N52" s="368"/>
      <c r="O52" s="368"/>
      <c r="P52" s="366">
        <f t="shared" si="1"/>
        <v>99716.44</v>
      </c>
      <c r="Q52" s="340">
        <v>57930.28</v>
      </c>
      <c r="R52" s="338">
        <f t="shared" si="2"/>
        <v>41786.160000000003</v>
      </c>
      <c r="S52" s="341">
        <f t="shared" si="3"/>
        <v>0</v>
      </c>
    </row>
    <row r="53" spans="1:32" x14ac:dyDescent="0.25">
      <c r="A53" s="482">
        <v>19</v>
      </c>
      <c r="B53" s="484" t="s">
        <v>1083</v>
      </c>
      <c r="C53" s="486">
        <f>AUDITORIO!G1135</f>
        <v>550156.40999999992</v>
      </c>
      <c r="D53" s="369"/>
      <c r="E53" s="369"/>
      <c r="F53" s="369"/>
      <c r="G53" s="369"/>
      <c r="H53" s="370"/>
      <c r="I53" s="369"/>
      <c r="J53" s="369"/>
      <c r="K53" s="367">
        <v>10</v>
      </c>
      <c r="L53" s="367">
        <v>10</v>
      </c>
      <c r="M53" s="367">
        <v>20</v>
      </c>
      <c r="N53" s="367">
        <v>30</v>
      </c>
      <c r="O53" s="367">
        <v>30</v>
      </c>
      <c r="P53" s="366">
        <f t="shared" si="1"/>
        <v>100</v>
      </c>
      <c r="Q53" s="337">
        <v>100</v>
      </c>
      <c r="R53" s="338">
        <f t="shared" si="2"/>
        <v>0</v>
      </c>
      <c r="S53" s="341">
        <f t="shared" si="3"/>
        <v>-100</v>
      </c>
    </row>
    <row r="54" spans="1:32" x14ac:dyDescent="0.25">
      <c r="A54" s="483"/>
      <c r="B54" s="508"/>
      <c r="C54" s="496"/>
      <c r="D54" s="368"/>
      <c r="E54" s="368"/>
      <c r="F54" s="368"/>
      <c r="G54" s="368"/>
      <c r="H54" s="371"/>
      <c r="I54" s="368"/>
      <c r="J54" s="368"/>
      <c r="K54" s="365">
        <f t="shared" ref="K54" si="56">$C53*K53/100</f>
        <v>55015.640999999996</v>
      </c>
      <c r="L54" s="365">
        <f t="shared" ref="L54" si="57">$C53*L53/100</f>
        <v>55015.640999999996</v>
      </c>
      <c r="M54" s="365">
        <f t="shared" ref="M54" si="58">$C53*M53/100</f>
        <v>110031.28199999999</v>
      </c>
      <c r="N54" s="365">
        <f t="shared" ref="N54" si="59">$C53*N53/100</f>
        <v>165046.92299999998</v>
      </c>
      <c r="O54" s="365">
        <f t="shared" ref="O54" si="60">$C53*O53/100</f>
        <v>165046.92299999998</v>
      </c>
      <c r="P54" s="366">
        <f t="shared" si="1"/>
        <v>550156.40999999992</v>
      </c>
      <c r="Q54" s="340">
        <v>479700.23</v>
      </c>
      <c r="R54" s="338">
        <f t="shared" si="2"/>
        <v>70456.179999999935</v>
      </c>
      <c r="S54" s="341">
        <f t="shared" si="3"/>
        <v>0</v>
      </c>
    </row>
    <row r="55" spans="1:32" x14ac:dyDescent="0.25">
      <c r="A55" s="482">
        <v>20</v>
      </c>
      <c r="B55" s="484" t="s">
        <v>1084</v>
      </c>
      <c r="C55" s="486">
        <f>AUDITORIO!G1144</f>
        <v>45351.22</v>
      </c>
      <c r="D55" s="369"/>
      <c r="E55" s="369"/>
      <c r="F55" s="369"/>
      <c r="G55" s="369"/>
      <c r="H55" s="370"/>
      <c r="I55" s="369"/>
      <c r="J55" s="367">
        <v>20</v>
      </c>
      <c r="K55" s="367">
        <v>20</v>
      </c>
      <c r="L55" s="367">
        <v>20</v>
      </c>
      <c r="M55" s="367">
        <v>20</v>
      </c>
      <c r="N55" s="367">
        <v>20</v>
      </c>
      <c r="O55" s="369"/>
      <c r="P55" s="366">
        <f t="shared" si="1"/>
        <v>100</v>
      </c>
      <c r="Q55" s="337">
        <v>100</v>
      </c>
      <c r="R55" s="338">
        <f t="shared" si="2"/>
        <v>0</v>
      </c>
      <c r="S55" s="341">
        <f t="shared" si="3"/>
        <v>-100</v>
      </c>
    </row>
    <row r="56" spans="1:32" x14ac:dyDescent="0.25">
      <c r="A56" s="483"/>
      <c r="B56" s="485"/>
      <c r="C56" s="487"/>
      <c r="D56" s="374"/>
      <c r="E56" s="374"/>
      <c r="F56" s="374"/>
      <c r="G56" s="374"/>
      <c r="H56" s="375"/>
      <c r="I56" s="374"/>
      <c r="J56" s="376">
        <f t="shared" ref="J56" si="61">$C55*J55/100</f>
        <v>9070.2440000000006</v>
      </c>
      <c r="K56" s="376">
        <f t="shared" ref="K56" si="62">$C55*K55/100</f>
        <v>9070.2440000000006</v>
      </c>
      <c r="L56" s="376">
        <f t="shared" ref="L56" si="63">$C55*L55/100</f>
        <v>9070.2440000000006</v>
      </c>
      <c r="M56" s="376">
        <f t="shared" ref="M56" si="64">$C55*M55/100</f>
        <v>9070.2440000000006</v>
      </c>
      <c r="N56" s="376">
        <f t="shared" ref="N56" si="65">$C55*N55/100</f>
        <v>9070.2440000000006</v>
      </c>
      <c r="O56" s="374"/>
      <c r="P56" s="366">
        <f t="shared" si="1"/>
        <v>45351.22</v>
      </c>
      <c r="Q56" s="340">
        <v>14232.08</v>
      </c>
      <c r="R56" s="338">
        <f t="shared" si="2"/>
        <v>31119.14</v>
      </c>
      <c r="S56" s="341">
        <f t="shared" si="3"/>
        <v>0</v>
      </c>
    </row>
    <row r="57" spans="1:32" x14ac:dyDescent="0.25">
      <c r="A57" s="492">
        <v>21</v>
      </c>
      <c r="B57" s="494" t="s">
        <v>1096</v>
      </c>
      <c r="C57" s="486">
        <f>AUDITORIO!G1161</f>
        <v>13645.56</v>
      </c>
      <c r="D57" s="369"/>
      <c r="E57" s="369"/>
      <c r="F57" s="369"/>
      <c r="G57" s="369"/>
      <c r="H57" s="370"/>
      <c r="I57" s="369"/>
      <c r="J57" s="367">
        <v>20</v>
      </c>
      <c r="K57" s="367">
        <v>20</v>
      </c>
      <c r="L57" s="367">
        <v>20</v>
      </c>
      <c r="M57" s="367">
        <v>20</v>
      </c>
      <c r="N57" s="367">
        <v>10</v>
      </c>
      <c r="O57" s="367">
        <v>10</v>
      </c>
      <c r="P57" s="377">
        <f t="shared" si="1"/>
        <v>100</v>
      </c>
      <c r="Q57" s="339">
        <v>100</v>
      </c>
      <c r="R57" s="338">
        <f t="shared" si="2"/>
        <v>0</v>
      </c>
      <c r="S57" s="341">
        <f t="shared" si="3"/>
        <v>-100</v>
      </c>
    </row>
    <row r="58" spans="1:32" x14ac:dyDescent="0.25">
      <c r="A58" s="493"/>
      <c r="B58" s="495"/>
      <c r="C58" s="496"/>
      <c r="D58" s="368"/>
      <c r="E58" s="368"/>
      <c r="F58" s="368"/>
      <c r="G58" s="368"/>
      <c r="H58" s="371"/>
      <c r="I58" s="368"/>
      <c r="J58" s="365">
        <f t="shared" ref="J58" si="66">$C57*J57/100</f>
        <v>2729.1120000000001</v>
      </c>
      <c r="K58" s="365">
        <f t="shared" ref="K58" si="67">$C57*K57/100</f>
        <v>2729.1120000000001</v>
      </c>
      <c r="L58" s="365">
        <f t="shared" ref="L58" si="68">$C57*L57/100</f>
        <v>2729.1120000000001</v>
      </c>
      <c r="M58" s="365">
        <f t="shared" ref="M58" si="69">$C57*M57/100</f>
        <v>2729.1120000000001</v>
      </c>
      <c r="N58" s="365">
        <f t="shared" ref="N58" si="70">$C57*N57/100</f>
        <v>1364.556</v>
      </c>
      <c r="O58" s="365">
        <f t="shared" ref="O58" si="71">$C57*O57/100</f>
        <v>1364.556</v>
      </c>
      <c r="P58" s="377">
        <f t="shared" si="1"/>
        <v>13645.560000000001</v>
      </c>
      <c r="Q58" s="342">
        <v>7451.27</v>
      </c>
      <c r="R58" s="338">
        <f t="shared" si="2"/>
        <v>6194.2900000000009</v>
      </c>
      <c r="S58" s="341">
        <f t="shared" si="3"/>
        <v>0</v>
      </c>
    </row>
    <row r="59" spans="1:32" x14ac:dyDescent="0.25">
      <c r="A59" s="343"/>
      <c r="B59" s="344"/>
      <c r="C59" s="345"/>
      <c r="D59" s="346"/>
      <c r="E59" s="346"/>
      <c r="F59" s="346"/>
      <c r="G59" s="346"/>
      <c r="H59" s="346"/>
      <c r="I59" s="346"/>
      <c r="J59" s="347"/>
      <c r="K59" s="347"/>
      <c r="L59" s="347"/>
      <c r="M59" s="347"/>
      <c r="N59" s="347"/>
      <c r="O59" s="347"/>
      <c r="P59" s="348"/>
      <c r="Q59" s="342"/>
      <c r="R59" s="338"/>
    </row>
    <row r="60" spans="1:32" ht="45" customHeight="1" x14ac:dyDescent="0.25">
      <c r="A60" s="343"/>
      <c r="B60" s="344"/>
      <c r="C60" s="345"/>
      <c r="D60" s="346"/>
      <c r="E60" s="346"/>
      <c r="F60" s="512" t="s">
        <v>4712</v>
      </c>
      <c r="G60" s="512"/>
      <c r="H60" s="512"/>
      <c r="I60" s="512"/>
      <c r="J60" s="347"/>
      <c r="K60" s="347"/>
      <c r="L60" s="347"/>
      <c r="M60" s="347"/>
      <c r="N60" s="347"/>
      <c r="O60" s="347"/>
      <c r="Q60" s="342"/>
      <c r="R60" s="338"/>
      <c r="AF60" s="348">
        <f>P18+P20+P22+P24+P26+P28+P30+P32+P34+P36+P38+P40+P42+P44+P46+P48+P50+P52+P54+P56+P58</f>
        <v>16655416.689999999</v>
      </c>
    </row>
    <row r="61" spans="1:32" x14ac:dyDescent="0.25">
      <c r="A61" s="343"/>
      <c r="B61" s="344"/>
      <c r="C61" s="345"/>
      <c r="D61" s="346"/>
      <c r="E61" s="346"/>
      <c r="F61" s="346"/>
      <c r="G61" s="346"/>
      <c r="H61" s="346"/>
      <c r="I61" s="346"/>
      <c r="J61" s="347"/>
      <c r="K61" s="347"/>
      <c r="L61" s="347"/>
      <c r="M61" s="347"/>
      <c r="N61" s="347"/>
      <c r="O61" s="347"/>
      <c r="P61" s="348"/>
      <c r="Q61" s="342"/>
      <c r="R61" s="338"/>
    </row>
    <row r="62" spans="1:32" x14ac:dyDescent="0.25">
      <c r="A62" s="343"/>
      <c r="B62" s="344"/>
      <c r="C62" s="345"/>
      <c r="D62" s="346"/>
      <c r="E62" s="346"/>
      <c r="F62" s="346"/>
      <c r="G62" s="346"/>
      <c r="H62" s="346"/>
      <c r="I62" s="346"/>
      <c r="J62" s="347"/>
      <c r="K62" s="347"/>
      <c r="L62" s="347"/>
      <c r="M62" s="347"/>
      <c r="N62" s="347"/>
      <c r="O62" s="347"/>
      <c r="P62" s="348"/>
      <c r="Q62" s="342"/>
      <c r="R62" s="338"/>
    </row>
    <row r="63" spans="1:32" ht="20.25" customHeight="1" x14ac:dyDescent="0.25">
      <c r="A63" s="343"/>
      <c r="B63" s="510" t="s">
        <v>4703</v>
      </c>
      <c r="C63" s="510"/>
      <c r="D63" s="510"/>
      <c r="E63" s="349"/>
      <c r="F63" s="349"/>
      <c r="G63" s="349"/>
      <c r="H63" s="349"/>
      <c r="I63" s="349"/>
      <c r="J63" s="347"/>
      <c r="K63" s="347"/>
      <c r="L63" s="347"/>
      <c r="M63" s="347"/>
      <c r="N63" s="347"/>
      <c r="O63" s="347"/>
      <c r="P63" s="348"/>
      <c r="Q63" s="342"/>
      <c r="R63" s="338"/>
    </row>
    <row r="64" spans="1:32" ht="19.5" customHeight="1" x14ac:dyDescent="0.25">
      <c r="A64" s="343"/>
      <c r="B64" s="509" t="s">
        <v>4704</v>
      </c>
      <c r="C64" s="509"/>
      <c r="D64" s="509"/>
      <c r="E64" s="509"/>
      <c r="F64" s="350"/>
      <c r="G64" s="350"/>
      <c r="H64" s="351"/>
      <c r="I64" s="350"/>
      <c r="J64" s="347"/>
      <c r="K64" s="347"/>
      <c r="L64" s="347"/>
      <c r="M64" s="347"/>
      <c r="N64" s="347"/>
      <c r="O64" s="347"/>
      <c r="P64" s="352"/>
      <c r="Q64" s="342"/>
      <c r="R64" s="338"/>
    </row>
    <row r="65" spans="1:19" ht="35.25" customHeight="1" x14ac:dyDescent="0.25">
      <c r="A65" s="343"/>
      <c r="B65" s="509" t="s">
        <v>4705</v>
      </c>
      <c r="C65" s="509"/>
      <c r="D65" s="509"/>
      <c r="E65" s="350"/>
      <c r="F65" s="350"/>
      <c r="G65" s="350"/>
      <c r="H65" s="351"/>
      <c r="I65" s="350"/>
      <c r="J65" s="347"/>
      <c r="K65" s="347"/>
      <c r="L65" s="347"/>
      <c r="M65" s="347"/>
      <c r="N65" s="347"/>
      <c r="O65" s="347"/>
      <c r="P65" s="352"/>
      <c r="Q65" s="342"/>
      <c r="R65" s="338"/>
    </row>
    <row r="66" spans="1:19" ht="17.25" customHeight="1" x14ac:dyDescent="0.25">
      <c r="A66" s="343"/>
      <c r="B66" s="509" t="s">
        <v>4706</v>
      </c>
      <c r="C66" s="509"/>
      <c r="D66" s="509"/>
      <c r="E66" s="509"/>
      <c r="F66" s="509"/>
      <c r="G66" s="509"/>
      <c r="H66" s="509"/>
      <c r="I66" s="509"/>
      <c r="J66" s="347"/>
      <c r="K66" s="347"/>
      <c r="L66" s="347"/>
      <c r="M66" s="347"/>
      <c r="N66" s="347"/>
      <c r="O66" s="347"/>
      <c r="P66" s="352"/>
      <c r="Q66" s="342"/>
      <c r="R66" s="338"/>
    </row>
    <row r="67" spans="1:19" ht="45.75" customHeight="1" thickBot="1" x14ac:dyDescent="0.3">
      <c r="A67" s="343"/>
      <c r="B67" s="509" t="s">
        <v>4707</v>
      </c>
      <c r="C67" s="509"/>
      <c r="D67" s="509"/>
      <c r="E67" s="509"/>
      <c r="F67" s="509"/>
      <c r="G67" s="509"/>
      <c r="H67" s="509"/>
      <c r="I67" s="350"/>
      <c r="J67" s="347"/>
      <c r="K67" s="347"/>
      <c r="L67" s="347"/>
      <c r="M67" s="347"/>
      <c r="N67" s="347"/>
      <c r="O67" s="347"/>
      <c r="P67" s="352"/>
      <c r="Q67" s="342"/>
      <c r="R67" s="338"/>
    </row>
    <row r="68" spans="1:19" ht="36" customHeight="1" thickBot="1" x14ac:dyDescent="0.45">
      <c r="A68" s="353"/>
      <c r="B68" s="354"/>
      <c r="C68" s="355"/>
      <c r="D68" s="511" t="s">
        <v>4714</v>
      </c>
      <c r="E68" s="511"/>
      <c r="F68" s="511"/>
      <c r="G68" s="511"/>
      <c r="H68" s="511"/>
      <c r="I68" s="511"/>
      <c r="J68" s="511"/>
      <c r="K68" s="511"/>
      <c r="L68" s="511"/>
      <c r="M68" s="511"/>
      <c r="N68" s="356"/>
      <c r="O68" s="356"/>
      <c r="P68" s="357"/>
      <c r="Q68" s="342"/>
      <c r="R68" s="338"/>
    </row>
    <row r="69" spans="1:19" ht="36" customHeight="1" x14ac:dyDescent="0.25">
      <c r="A69" s="343"/>
      <c r="B69" s="358" t="s">
        <v>1600</v>
      </c>
      <c r="C69" s="513" t="s">
        <v>3364</v>
      </c>
      <c r="D69" s="513"/>
      <c r="E69" s="513"/>
      <c r="F69" s="513"/>
      <c r="G69" s="513"/>
      <c r="H69" s="513"/>
      <c r="I69" s="513"/>
      <c r="J69" s="513"/>
      <c r="K69" s="513"/>
      <c r="L69" s="513"/>
      <c r="M69" s="513"/>
      <c r="N69" s="513"/>
      <c r="O69" s="513"/>
      <c r="P69" s="352"/>
      <c r="Q69" s="342"/>
      <c r="R69" s="338"/>
    </row>
    <row r="70" spans="1:19" ht="36" customHeight="1" x14ac:dyDescent="0.25">
      <c r="A70" s="343"/>
      <c r="B70" s="358" t="s">
        <v>1601</v>
      </c>
      <c r="C70" s="513" t="s">
        <v>4711</v>
      </c>
      <c r="D70" s="513"/>
      <c r="E70" s="513"/>
      <c r="F70" s="513"/>
      <c r="G70" s="513"/>
      <c r="H70" s="513"/>
      <c r="I70" s="513"/>
      <c r="J70" s="513"/>
      <c r="K70" s="513"/>
      <c r="L70" s="513"/>
      <c r="M70" s="513"/>
      <c r="N70" s="513"/>
      <c r="O70" s="513"/>
      <c r="P70" s="352"/>
      <c r="Q70" s="342"/>
      <c r="R70" s="338"/>
    </row>
    <row r="71" spans="1:19" x14ac:dyDescent="0.25">
      <c r="A71" s="499" t="s">
        <v>3362</v>
      </c>
      <c r="B71" s="500"/>
      <c r="C71" s="536"/>
      <c r="D71" s="537"/>
      <c r="E71" s="537"/>
      <c r="F71" s="537"/>
      <c r="G71" s="537"/>
      <c r="H71" s="537"/>
      <c r="I71" s="537"/>
      <c r="J71" s="537"/>
      <c r="K71" s="537"/>
      <c r="L71" s="537"/>
      <c r="M71" s="537"/>
      <c r="N71" s="537"/>
      <c r="O71" s="537"/>
      <c r="P71" s="538"/>
      <c r="Q71" s="342"/>
      <c r="R71" s="338"/>
    </row>
    <row r="72" spans="1:19" x14ac:dyDescent="0.25">
      <c r="A72" s="501"/>
      <c r="B72" s="502"/>
      <c r="C72" s="539"/>
      <c r="D72" s="540"/>
      <c r="E72" s="540"/>
      <c r="F72" s="540"/>
      <c r="G72" s="540"/>
      <c r="H72" s="540"/>
      <c r="I72" s="540"/>
      <c r="J72" s="540"/>
      <c r="K72" s="540"/>
      <c r="L72" s="540"/>
      <c r="M72" s="540"/>
      <c r="N72" s="540"/>
      <c r="O72" s="540"/>
      <c r="P72" s="541"/>
      <c r="Q72" s="342"/>
      <c r="R72" s="338"/>
    </row>
    <row r="73" spans="1:19" x14ac:dyDescent="0.25">
      <c r="A73" s="503" t="s">
        <v>4880</v>
      </c>
      <c r="B73" s="505" t="s">
        <v>4881</v>
      </c>
      <c r="C73" s="486">
        <f>SUGESQ!I11</f>
        <v>83437.429999999993</v>
      </c>
      <c r="D73" s="363">
        <v>100</v>
      </c>
      <c r="E73" s="378"/>
      <c r="F73" s="378"/>
      <c r="G73" s="378"/>
      <c r="H73" s="379"/>
      <c r="I73" s="380"/>
      <c r="J73" s="378"/>
      <c r="K73" s="378"/>
      <c r="L73" s="378"/>
      <c r="M73" s="378"/>
      <c r="N73" s="378"/>
      <c r="O73" s="378"/>
      <c r="P73" s="366">
        <f t="shared" ref="P73:P108" si="72">SUM(D73:O73)</f>
        <v>100</v>
      </c>
      <c r="Q73" s="342"/>
      <c r="R73" s="338"/>
    </row>
    <row r="74" spans="1:19" x14ac:dyDescent="0.25">
      <c r="A74" s="504"/>
      <c r="B74" s="506"/>
      <c r="C74" s="549"/>
      <c r="D74" s="365">
        <f>$C73*D73/100</f>
        <v>83437.429999999993</v>
      </c>
      <c r="E74" s="381"/>
      <c r="F74" s="381"/>
      <c r="G74" s="381"/>
      <c r="H74" s="382"/>
      <c r="I74" s="383"/>
      <c r="J74" s="381"/>
      <c r="K74" s="381"/>
      <c r="L74" s="381"/>
      <c r="M74" s="381"/>
      <c r="N74" s="381"/>
      <c r="O74" s="381"/>
      <c r="P74" s="366">
        <f t="shared" si="72"/>
        <v>83437.429999999993</v>
      </c>
      <c r="Q74" s="342"/>
      <c r="R74" s="338"/>
      <c r="S74" s="341">
        <f>C73-P74</f>
        <v>0</v>
      </c>
    </row>
    <row r="75" spans="1:19" x14ac:dyDescent="0.25">
      <c r="A75" s="503" t="s">
        <v>4882</v>
      </c>
      <c r="B75" s="507" t="s">
        <v>4883</v>
      </c>
      <c r="C75" s="486">
        <f>SUGESQ!I21</f>
        <v>26370.080000000002</v>
      </c>
      <c r="D75" s="363">
        <v>100</v>
      </c>
      <c r="E75" s="378"/>
      <c r="F75" s="378"/>
      <c r="G75" s="378"/>
      <c r="H75" s="379"/>
      <c r="I75" s="380"/>
      <c r="J75" s="378"/>
      <c r="K75" s="378"/>
      <c r="L75" s="378"/>
      <c r="M75" s="378"/>
      <c r="N75" s="378"/>
      <c r="O75" s="378"/>
      <c r="P75" s="366">
        <f t="shared" si="72"/>
        <v>100</v>
      </c>
      <c r="Q75" s="488">
        <v>13736462.83</v>
      </c>
      <c r="R75" s="338">
        <f>P109-Q75</f>
        <v>8308703.4499999937</v>
      </c>
      <c r="S75" s="341">
        <f t="shared" ref="S75:S108" si="73">C74-P75</f>
        <v>-100</v>
      </c>
    </row>
    <row r="76" spans="1:19" x14ac:dyDescent="0.25">
      <c r="A76" s="504"/>
      <c r="B76" s="506"/>
      <c r="C76" s="549"/>
      <c r="D76" s="365">
        <f>$C75*D75/100</f>
        <v>26370.080000000002</v>
      </c>
      <c r="E76" s="381"/>
      <c r="F76" s="381"/>
      <c r="G76" s="381"/>
      <c r="H76" s="382"/>
      <c r="I76" s="383"/>
      <c r="J76" s="381"/>
      <c r="K76" s="381"/>
      <c r="L76" s="381"/>
      <c r="M76" s="381"/>
      <c r="N76" s="381"/>
      <c r="O76" s="381"/>
      <c r="P76" s="366">
        <f t="shared" si="72"/>
        <v>26370.080000000002</v>
      </c>
      <c r="Q76" s="489"/>
      <c r="R76" s="338">
        <f>P109-Q75</f>
        <v>8308703.4499999937</v>
      </c>
      <c r="S76" s="341">
        <f t="shared" si="73"/>
        <v>0</v>
      </c>
    </row>
    <row r="77" spans="1:19" x14ac:dyDescent="0.25">
      <c r="A77" s="503" t="s">
        <v>4884</v>
      </c>
      <c r="B77" s="507" t="s">
        <v>4885</v>
      </c>
      <c r="C77" s="486">
        <f>SUGESQ!I26</f>
        <v>282274.26</v>
      </c>
      <c r="D77" s="363">
        <v>50</v>
      </c>
      <c r="E77" s="363">
        <v>50</v>
      </c>
      <c r="F77" s="378"/>
      <c r="G77" s="378"/>
      <c r="H77" s="379"/>
      <c r="I77" s="380"/>
      <c r="J77" s="378"/>
      <c r="K77" s="378"/>
      <c r="L77" s="378"/>
      <c r="M77" s="378"/>
      <c r="N77" s="378"/>
      <c r="O77" s="378"/>
      <c r="P77" s="366">
        <f t="shared" si="72"/>
        <v>100</v>
      </c>
      <c r="Q77" s="359"/>
      <c r="S77" s="341">
        <f t="shared" si="73"/>
        <v>-100</v>
      </c>
    </row>
    <row r="78" spans="1:19" x14ac:dyDescent="0.25">
      <c r="A78" s="504"/>
      <c r="B78" s="506"/>
      <c r="C78" s="549"/>
      <c r="D78" s="365">
        <f>$C77*D77/100</f>
        <v>141137.13</v>
      </c>
      <c r="E78" s="365">
        <f>$C77*E77/100</f>
        <v>141137.13</v>
      </c>
      <c r="F78" s="381"/>
      <c r="G78" s="381"/>
      <c r="H78" s="382"/>
      <c r="I78" s="383"/>
      <c r="J78" s="381"/>
      <c r="K78" s="381"/>
      <c r="L78" s="381"/>
      <c r="M78" s="381"/>
      <c r="N78" s="381"/>
      <c r="O78" s="381"/>
      <c r="P78" s="366">
        <f t="shared" si="72"/>
        <v>282274.26</v>
      </c>
      <c r="Q78" s="359"/>
      <c r="S78" s="341">
        <f t="shared" si="73"/>
        <v>0</v>
      </c>
    </row>
    <row r="79" spans="1:19" x14ac:dyDescent="0.25">
      <c r="A79" s="503" t="s">
        <v>4886</v>
      </c>
      <c r="B79" s="507" t="s">
        <v>4887</v>
      </c>
      <c r="C79" s="486">
        <f>SUGESQ!I49</f>
        <v>614314.35000000009</v>
      </c>
      <c r="D79" s="378"/>
      <c r="E79" s="363">
        <v>40</v>
      </c>
      <c r="F79" s="363">
        <v>40</v>
      </c>
      <c r="G79" s="363">
        <v>20</v>
      </c>
      <c r="H79" s="379"/>
      <c r="I79" s="380"/>
      <c r="J79" s="378"/>
      <c r="K79" s="378"/>
      <c r="L79" s="378"/>
      <c r="M79" s="378"/>
      <c r="N79" s="378"/>
      <c r="O79" s="378"/>
      <c r="P79" s="366">
        <f t="shared" si="72"/>
        <v>100</v>
      </c>
      <c r="Q79" s="359"/>
      <c r="S79" s="341">
        <f t="shared" si="73"/>
        <v>-100</v>
      </c>
    </row>
    <row r="80" spans="1:19" x14ac:dyDescent="0.25">
      <c r="A80" s="504"/>
      <c r="B80" s="506"/>
      <c r="C80" s="549"/>
      <c r="D80" s="381"/>
      <c r="E80" s="365">
        <f>$C79*E79/100</f>
        <v>245725.74000000005</v>
      </c>
      <c r="F80" s="365">
        <f>$C79*F79/100</f>
        <v>245725.74000000005</v>
      </c>
      <c r="G80" s="365">
        <f>$C79*G79/100</f>
        <v>122862.87000000002</v>
      </c>
      <c r="H80" s="382"/>
      <c r="I80" s="383"/>
      <c r="J80" s="381"/>
      <c r="K80" s="381"/>
      <c r="L80" s="381"/>
      <c r="M80" s="381"/>
      <c r="N80" s="381"/>
      <c r="O80" s="381"/>
      <c r="P80" s="366">
        <f>SUM(D80:O80)</f>
        <v>614314.35000000009</v>
      </c>
      <c r="Q80" s="359"/>
      <c r="S80" s="341">
        <f t="shared" si="73"/>
        <v>0</v>
      </c>
    </row>
    <row r="81" spans="1:19" x14ac:dyDescent="0.25">
      <c r="A81" s="503" t="s">
        <v>4888</v>
      </c>
      <c r="B81" s="507" t="s">
        <v>4889</v>
      </c>
      <c r="C81" s="486">
        <f>SUGESQ!I92</f>
        <v>82145.079999999987</v>
      </c>
      <c r="D81" s="378"/>
      <c r="E81" s="363">
        <v>30</v>
      </c>
      <c r="F81" s="363">
        <v>40</v>
      </c>
      <c r="G81" s="363">
        <v>30</v>
      </c>
      <c r="H81" s="379"/>
      <c r="I81" s="380"/>
      <c r="J81" s="378"/>
      <c r="K81" s="378"/>
      <c r="L81" s="378"/>
      <c r="M81" s="378"/>
      <c r="N81" s="378"/>
      <c r="O81" s="378"/>
      <c r="P81" s="366">
        <f t="shared" si="72"/>
        <v>100</v>
      </c>
      <c r="Q81" s="359"/>
      <c r="S81" s="341">
        <f t="shared" si="73"/>
        <v>-100</v>
      </c>
    </row>
    <row r="82" spans="1:19" x14ac:dyDescent="0.25">
      <c r="A82" s="504"/>
      <c r="B82" s="506"/>
      <c r="C82" s="549"/>
      <c r="D82" s="381"/>
      <c r="E82" s="365">
        <f>$C81*E81/100</f>
        <v>24643.523999999994</v>
      </c>
      <c r="F82" s="365">
        <f>$C81*F81/100</f>
        <v>32858.031999999992</v>
      </c>
      <c r="G82" s="365">
        <f>$C81*G81/100</f>
        <v>24643.523999999994</v>
      </c>
      <c r="H82" s="382"/>
      <c r="I82" s="383"/>
      <c r="J82" s="381"/>
      <c r="K82" s="381"/>
      <c r="L82" s="381"/>
      <c r="M82" s="381"/>
      <c r="N82" s="381"/>
      <c r="O82" s="381"/>
      <c r="P82" s="366">
        <f>SUM(D82:O82)</f>
        <v>82145.079999999973</v>
      </c>
      <c r="Q82" s="359"/>
      <c r="S82" s="341">
        <f t="shared" si="73"/>
        <v>0</v>
      </c>
    </row>
    <row r="83" spans="1:19" x14ac:dyDescent="0.25">
      <c r="A83" s="503" t="s">
        <v>4890</v>
      </c>
      <c r="B83" s="507" t="s">
        <v>4891</v>
      </c>
      <c r="C83" s="486">
        <f>SUGESQ!I106</f>
        <v>44334.759999999995</v>
      </c>
      <c r="D83" s="378"/>
      <c r="E83" s="378"/>
      <c r="F83" s="378"/>
      <c r="G83" s="363">
        <v>30</v>
      </c>
      <c r="H83" s="363">
        <v>70</v>
      </c>
      <c r="I83" s="384"/>
      <c r="J83" s="378"/>
      <c r="K83" s="378"/>
      <c r="L83" s="378"/>
      <c r="M83" s="378"/>
      <c r="N83" s="378"/>
      <c r="O83" s="378"/>
      <c r="P83" s="366">
        <f t="shared" si="72"/>
        <v>100</v>
      </c>
      <c r="Q83" s="359"/>
      <c r="S83" s="341">
        <f t="shared" si="73"/>
        <v>-100</v>
      </c>
    </row>
    <row r="84" spans="1:19" x14ac:dyDescent="0.25">
      <c r="A84" s="504"/>
      <c r="B84" s="506"/>
      <c r="C84" s="549"/>
      <c r="D84" s="381"/>
      <c r="E84" s="381"/>
      <c r="F84" s="381"/>
      <c r="G84" s="365">
        <f>$C83*G83/100</f>
        <v>13300.427999999998</v>
      </c>
      <c r="H84" s="365">
        <f>$C83*H83/100</f>
        <v>31034.331999999999</v>
      </c>
      <c r="I84" s="385"/>
      <c r="J84" s="381"/>
      <c r="K84" s="381"/>
      <c r="L84" s="381"/>
      <c r="M84" s="381"/>
      <c r="N84" s="381"/>
      <c r="O84" s="381"/>
      <c r="P84" s="366">
        <f t="shared" si="72"/>
        <v>44334.759999999995</v>
      </c>
      <c r="Q84" s="359"/>
      <c r="S84" s="341">
        <f t="shared" si="73"/>
        <v>0</v>
      </c>
    </row>
    <row r="85" spans="1:19" x14ac:dyDescent="0.25">
      <c r="A85" s="503" t="s">
        <v>4892</v>
      </c>
      <c r="B85" s="507" t="s">
        <v>4893</v>
      </c>
      <c r="C85" s="486">
        <f>SUGESQ!I110</f>
        <v>67831.600000000006</v>
      </c>
      <c r="D85" s="378"/>
      <c r="E85" s="378"/>
      <c r="F85" s="378"/>
      <c r="G85" s="378"/>
      <c r="H85" s="379"/>
      <c r="I85" s="363">
        <v>30</v>
      </c>
      <c r="J85" s="363">
        <v>30</v>
      </c>
      <c r="K85" s="363">
        <v>40</v>
      </c>
      <c r="L85" s="378"/>
      <c r="M85" s="378"/>
      <c r="N85" s="378"/>
      <c r="O85" s="378"/>
      <c r="P85" s="366">
        <f t="shared" si="72"/>
        <v>100</v>
      </c>
      <c r="Q85" s="359"/>
      <c r="S85" s="341">
        <f t="shared" si="73"/>
        <v>-100</v>
      </c>
    </row>
    <row r="86" spans="1:19" x14ac:dyDescent="0.25">
      <c r="A86" s="504"/>
      <c r="B86" s="506"/>
      <c r="C86" s="549"/>
      <c r="D86" s="381"/>
      <c r="E86" s="381"/>
      <c r="F86" s="381"/>
      <c r="G86" s="381"/>
      <c r="H86" s="382"/>
      <c r="I86" s="365">
        <f>$C85*I85/100</f>
        <v>20349.480000000003</v>
      </c>
      <c r="J86" s="365">
        <f>$C85*J85/100</f>
        <v>20349.480000000003</v>
      </c>
      <c r="K86" s="365">
        <f>$C85*K85/100</f>
        <v>27132.639999999999</v>
      </c>
      <c r="L86" s="381"/>
      <c r="M86" s="381"/>
      <c r="N86" s="381"/>
      <c r="O86" s="381"/>
      <c r="P86" s="366">
        <f t="shared" si="72"/>
        <v>67831.600000000006</v>
      </c>
      <c r="Q86" s="359"/>
      <c r="S86" s="341">
        <f t="shared" si="73"/>
        <v>0</v>
      </c>
    </row>
    <row r="87" spans="1:19" x14ac:dyDescent="0.25">
      <c r="A87" s="503" t="s">
        <v>4894</v>
      </c>
      <c r="B87" s="507" t="s">
        <v>4895</v>
      </c>
      <c r="C87" s="486">
        <f>SUGESQ!I118</f>
        <v>208558.96</v>
      </c>
      <c r="D87" s="378"/>
      <c r="E87" s="378"/>
      <c r="F87" s="378"/>
      <c r="G87" s="378"/>
      <c r="H87" s="379"/>
      <c r="I87" s="363">
        <v>30</v>
      </c>
      <c r="J87" s="363">
        <v>40</v>
      </c>
      <c r="K87" s="363">
        <v>30</v>
      </c>
      <c r="L87" s="378"/>
      <c r="M87" s="378"/>
      <c r="N87" s="378"/>
      <c r="O87" s="378"/>
      <c r="P87" s="366">
        <f t="shared" si="72"/>
        <v>100</v>
      </c>
      <c r="Q87" s="359"/>
      <c r="S87" s="341">
        <f t="shared" si="73"/>
        <v>-100</v>
      </c>
    </row>
    <row r="88" spans="1:19" x14ac:dyDescent="0.25">
      <c r="A88" s="504"/>
      <c r="B88" s="506"/>
      <c r="C88" s="549"/>
      <c r="D88" s="381"/>
      <c r="E88" s="381"/>
      <c r="F88" s="381"/>
      <c r="G88" s="381"/>
      <c r="H88" s="382"/>
      <c r="I88" s="365">
        <f>$C87*I87/100</f>
        <v>62567.687999999995</v>
      </c>
      <c r="J88" s="365">
        <f>$C87*J87/100</f>
        <v>83423.583999999988</v>
      </c>
      <c r="K88" s="365">
        <f>$C87*K87/100</f>
        <v>62567.687999999995</v>
      </c>
      <c r="L88" s="381"/>
      <c r="M88" s="381"/>
      <c r="N88" s="381"/>
      <c r="O88" s="381"/>
      <c r="P88" s="366">
        <f t="shared" si="72"/>
        <v>208558.96</v>
      </c>
      <c r="Q88" s="359"/>
      <c r="S88" s="341">
        <f t="shared" si="73"/>
        <v>0</v>
      </c>
    </row>
    <row r="89" spans="1:19" x14ac:dyDescent="0.25">
      <c r="A89" s="503" t="s">
        <v>4896</v>
      </c>
      <c r="B89" s="507" t="s">
        <v>4897</v>
      </c>
      <c r="C89" s="486">
        <f>SUGESQ!I128</f>
        <v>100025.94</v>
      </c>
      <c r="D89" s="386"/>
      <c r="E89" s="387"/>
      <c r="F89" s="388"/>
      <c r="G89" s="363">
        <v>12</v>
      </c>
      <c r="H89" s="363">
        <v>12</v>
      </c>
      <c r="I89" s="363">
        <v>12</v>
      </c>
      <c r="J89" s="363">
        <v>12</v>
      </c>
      <c r="K89" s="363">
        <v>12</v>
      </c>
      <c r="L89" s="363">
        <v>10</v>
      </c>
      <c r="M89" s="363">
        <v>10</v>
      </c>
      <c r="N89" s="363">
        <v>12</v>
      </c>
      <c r="O89" s="363">
        <v>8</v>
      </c>
      <c r="P89" s="366">
        <f t="shared" si="72"/>
        <v>100</v>
      </c>
      <c r="Q89" s="359"/>
      <c r="S89" s="341">
        <f t="shared" si="73"/>
        <v>-100</v>
      </c>
    </row>
    <row r="90" spans="1:19" x14ac:dyDescent="0.25">
      <c r="A90" s="504"/>
      <c r="B90" s="506"/>
      <c r="C90" s="549"/>
      <c r="D90" s="389"/>
      <c r="E90" s="389"/>
      <c r="F90" s="258"/>
      <c r="G90" s="365">
        <f t="shared" ref="G90:O90" si="74">$C89*G89/100</f>
        <v>12003.112800000001</v>
      </c>
      <c r="H90" s="365">
        <f t="shared" si="74"/>
        <v>12003.112800000001</v>
      </c>
      <c r="I90" s="365">
        <f t="shared" si="74"/>
        <v>12003.112800000001</v>
      </c>
      <c r="J90" s="365">
        <f t="shared" si="74"/>
        <v>12003.112800000001</v>
      </c>
      <c r="K90" s="365">
        <f t="shared" si="74"/>
        <v>12003.112800000001</v>
      </c>
      <c r="L90" s="365">
        <f t="shared" si="74"/>
        <v>10002.594000000001</v>
      </c>
      <c r="M90" s="365">
        <f t="shared" si="74"/>
        <v>10002.594000000001</v>
      </c>
      <c r="N90" s="365">
        <f t="shared" si="74"/>
        <v>12003.112800000001</v>
      </c>
      <c r="O90" s="365">
        <f t="shared" si="74"/>
        <v>8002.0752000000002</v>
      </c>
      <c r="P90" s="366">
        <f t="shared" si="72"/>
        <v>100025.94000000002</v>
      </c>
      <c r="Q90" s="359"/>
      <c r="S90" s="341">
        <f t="shared" si="73"/>
        <v>0</v>
      </c>
    </row>
    <row r="91" spans="1:19" x14ac:dyDescent="0.25">
      <c r="A91" s="503" t="s">
        <v>4898</v>
      </c>
      <c r="B91" s="507" t="s">
        <v>4899</v>
      </c>
      <c r="C91" s="486">
        <f>SUGESQ!I188</f>
        <v>520174.01999999996</v>
      </c>
      <c r="D91" s="386"/>
      <c r="E91" s="387"/>
      <c r="F91" s="390"/>
      <c r="G91" s="363">
        <v>12.5</v>
      </c>
      <c r="H91" s="363">
        <v>12.5</v>
      </c>
      <c r="I91" s="363">
        <v>12.5</v>
      </c>
      <c r="J91" s="363">
        <v>12.5</v>
      </c>
      <c r="K91" s="363">
        <v>12.5</v>
      </c>
      <c r="L91" s="363">
        <v>12.5</v>
      </c>
      <c r="M91" s="363">
        <v>12.5</v>
      </c>
      <c r="N91" s="363">
        <v>12.5</v>
      </c>
      <c r="O91" s="378"/>
      <c r="P91" s="366">
        <f t="shared" si="72"/>
        <v>100</v>
      </c>
      <c r="Q91" s="359"/>
      <c r="S91" s="341">
        <f t="shared" si="73"/>
        <v>-100</v>
      </c>
    </row>
    <row r="92" spans="1:19" x14ac:dyDescent="0.25">
      <c r="A92" s="504"/>
      <c r="B92" s="506"/>
      <c r="C92" s="549"/>
      <c r="D92" s="389"/>
      <c r="E92" s="389"/>
      <c r="F92" s="389"/>
      <c r="G92" s="365">
        <f t="shared" ref="G92:N92" si="75">$C91*G91/100</f>
        <v>65021.752499999988</v>
      </c>
      <c r="H92" s="365">
        <f t="shared" si="75"/>
        <v>65021.752499999988</v>
      </c>
      <c r="I92" s="365">
        <f t="shared" si="75"/>
        <v>65021.752499999988</v>
      </c>
      <c r="J92" s="365">
        <f t="shared" si="75"/>
        <v>65021.752499999988</v>
      </c>
      <c r="K92" s="365">
        <f t="shared" si="75"/>
        <v>65021.752499999988</v>
      </c>
      <c r="L92" s="365">
        <f t="shared" si="75"/>
        <v>65021.752499999988</v>
      </c>
      <c r="M92" s="365">
        <f t="shared" si="75"/>
        <v>65021.752499999988</v>
      </c>
      <c r="N92" s="365">
        <f t="shared" si="75"/>
        <v>65021.752499999988</v>
      </c>
      <c r="O92" s="381"/>
      <c r="P92" s="366">
        <f t="shared" si="72"/>
        <v>520174.01999999996</v>
      </c>
      <c r="Q92" s="359"/>
      <c r="S92" s="341">
        <f t="shared" si="73"/>
        <v>0</v>
      </c>
    </row>
    <row r="93" spans="1:19" x14ac:dyDescent="0.25">
      <c r="A93" s="503" t="s">
        <v>4900</v>
      </c>
      <c r="B93" s="507" t="s">
        <v>4901</v>
      </c>
      <c r="C93" s="486">
        <f>SUGESQ!I274</f>
        <v>846848.13999999978</v>
      </c>
      <c r="D93" s="386"/>
      <c r="E93" s="387"/>
      <c r="F93" s="390"/>
      <c r="G93" s="363">
        <v>12</v>
      </c>
      <c r="H93" s="363">
        <v>12</v>
      </c>
      <c r="I93" s="363">
        <v>12</v>
      </c>
      <c r="J93" s="363">
        <v>12</v>
      </c>
      <c r="K93" s="363">
        <v>12</v>
      </c>
      <c r="L93" s="363">
        <v>12</v>
      </c>
      <c r="M93" s="363">
        <v>10</v>
      </c>
      <c r="N93" s="363">
        <v>10</v>
      </c>
      <c r="O93" s="363">
        <v>8</v>
      </c>
      <c r="P93" s="366">
        <f t="shared" si="72"/>
        <v>100</v>
      </c>
      <c r="Q93" s="359"/>
      <c r="S93" s="341">
        <f t="shared" si="73"/>
        <v>-100</v>
      </c>
    </row>
    <row r="94" spans="1:19" x14ac:dyDescent="0.25">
      <c r="A94" s="504"/>
      <c r="B94" s="506"/>
      <c r="C94" s="549"/>
      <c r="D94" s="389"/>
      <c r="E94" s="389"/>
      <c r="F94" s="389"/>
      <c r="G94" s="365">
        <f t="shared" ref="G94:O94" si="76">$C93*G93/100</f>
        <v>101621.77679999998</v>
      </c>
      <c r="H94" s="365">
        <f t="shared" si="76"/>
        <v>101621.77679999998</v>
      </c>
      <c r="I94" s="365">
        <f t="shared" si="76"/>
        <v>101621.77679999998</v>
      </c>
      <c r="J94" s="365">
        <f t="shared" si="76"/>
        <v>101621.77679999998</v>
      </c>
      <c r="K94" s="365">
        <f t="shared" si="76"/>
        <v>101621.77679999998</v>
      </c>
      <c r="L94" s="365">
        <f t="shared" si="76"/>
        <v>101621.77679999998</v>
      </c>
      <c r="M94" s="365">
        <f t="shared" si="76"/>
        <v>84684.813999999984</v>
      </c>
      <c r="N94" s="365">
        <f t="shared" si="76"/>
        <v>84684.813999999984</v>
      </c>
      <c r="O94" s="365">
        <f t="shared" si="76"/>
        <v>67747.851199999976</v>
      </c>
      <c r="P94" s="366">
        <f t="shared" si="72"/>
        <v>846848.1399999999</v>
      </c>
      <c r="Q94" s="359"/>
      <c r="S94" s="341">
        <f t="shared" si="73"/>
        <v>0</v>
      </c>
    </row>
    <row r="95" spans="1:19" x14ac:dyDescent="0.25">
      <c r="A95" s="503" t="s">
        <v>4902</v>
      </c>
      <c r="B95" s="507" t="s">
        <v>4903</v>
      </c>
      <c r="C95" s="486">
        <f>SUGESQ!I447</f>
        <v>793249.75999999989</v>
      </c>
      <c r="D95" s="378"/>
      <c r="E95" s="378"/>
      <c r="F95" s="378"/>
      <c r="G95" s="378"/>
      <c r="H95" s="379"/>
      <c r="I95" s="378"/>
      <c r="J95" s="378"/>
      <c r="K95" s="363">
        <v>20</v>
      </c>
      <c r="L95" s="363">
        <v>50</v>
      </c>
      <c r="M95" s="363">
        <v>30</v>
      </c>
      <c r="N95" s="378"/>
      <c r="O95" s="378"/>
      <c r="P95" s="366">
        <f t="shared" si="72"/>
        <v>100</v>
      </c>
      <c r="Q95" s="359"/>
      <c r="S95" s="341">
        <f t="shared" si="73"/>
        <v>-100</v>
      </c>
    </row>
    <row r="96" spans="1:19" x14ac:dyDescent="0.25">
      <c r="A96" s="504"/>
      <c r="B96" s="506"/>
      <c r="C96" s="549"/>
      <c r="D96" s="381"/>
      <c r="E96" s="381"/>
      <c r="F96" s="381"/>
      <c r="G96" s="381"/>
      <c r="H96" s="382"/>
      <c r="I96" s="381"/>
      <c r="J96" s="381"/>
      <c r="K96" s="365">
        <f>$C95*K95/100</f>
        <v>158649.95199999996</v>
      </c>
      <c r="L96" s="365">
        <f>$C95*L95/100</f>
        <v>396624.87999999995</v>
      </c>
      <c r="M96" s="365">
        <f>$C95*M95/100</f>
        <v>237974.92799999996</v>
      </c>
      <c r="N96" s="381"/>
      <c r="O96" s="381"/>
      <c r="P96" s="366">
        <f t="shared" si="72"/>
        <v>793249.75999999989</v>
      </c>
      <c r="Q96" s="359"/>
      <c r="S96" s="341">
        <f t="shared" si="73"/>
        <v>0</v>
      </c>
    </row>
    <row r="97" spans="1:32" x14ac:dyDescent="0.25">
      <c r="A97" s="503" t="s">
        <v>4904</v>
      </c>
      <c r="B97" s="507" t="s">
        <v>4905</v>
      </c>
      <c r="C97" s="486">
        <f>SUGESQ!I470</f>
        <v>396589.61</v>
      </c>
      <c r="D97" s="378"/>
      <c r="E97" s="378"/>
      <c r="F97" s="378"/>
      <c r="G97" s="378"/>
      <c r="H97" s="379"/>
      <c r="I97" s="378"/>
      <c r="J97" s="378"/>
      <c r="K97" s="378"/>
      <c r="L97" s="378"/>
      <c r="M97" s="378"/>
      <c r="N97" s="363">
        <v>30</v>
      </c>
      <c r="O97" s="363">
        <v>70</v>
      </c>
      <c r="P97" s="366">
        <f t="shared" si="72"/>
        <v>100</v>
      </c>
      <c r="Q97" s="359"/>
      <c r="S97" s="341">
        <f t="shared" si="73"/>
        <v>-100</v>
      </c>
    </row>
    <row r="98" spans="1:32" x14ac:dyDescent="0.25">
      <c r="A98" s="504"/>
      <c r="B98" s="506"/>
      <c r="C98" s="549"/>
      <c r="D98" s="381"/>
      <c r="E98" s="381"/>
      <c r="F98" s="381"/>
      <c r="G98" s="381"/>
      <c r="H98" s="382"/>
      <c r="I98" s="381"/>
      <c r="J98" s="381"/>
      <c r="K98" s="381"/>
      <c r="L98" s="381"/>
      <c r="M98" s="381"/>
      <c r="N98" s="365">
        <f>$C97*N97/100</f>
        <v>118976.88299999999</v>
      </c>
      <c r="O98" s="365">
        <f>$C97*O97/100</f>
        <v>277612.72700000001</v>
      </c>
      <c r="P98" s="366">
        <f t="shared" si="72"/>
        <v>396589.61</v>
      </c>
      <c r="Q98" s="359"/>
      <c r="S98" s="341">
        <f t="shared" si="73"/>
        <v>0</v>
      </c>
    </row>
    <row r="99" spans="1:32" x14ac:dyDescent="0.25">
      <c r="A99" s="503" t="s">
        <v>4906</v>
      </c>
      <c r="B99" s="507" t="s">
        <v>4907</v>
      </c>
      <c r="C99" s="486">
        <f>SUGESQ!I486</f>
        <v>153885.24</v>
      </c>
      <c r="D99" s="378"/>
      <c r="E99" s="378"/>
      <c r="F99" s="378"/>
      <c r="G99" s="378"/>
      <c r="H99" s="379"/>
      <c r="I99" s="378"/>
      <c r="J99" s="378"/>
      <c r="K99" s="378"/>
      <c r="L99" s="378"/>
      <c r="M99" s="378"/>
      <c r="N99" s="363">
        <v>40</v>
      </c>
      <c r="O99" s="363">
        <v>60</v>
      </c>
      <c r="P99" s="366">
        <f t="shared" si="72"/>
        <v>100</v>
      </c>
      <c r="Q99" s="359"/>
      <c r="S99" s="341">
        <f t="shared" si="73"/>
        <v>-100</v>
      </c>
    </row>
    <row r="100" spans="1:32" x14ac:dyDescent="0.25">
      <c r="A100" s="504"/>
      <c r="B100" s="506"/>
      <c r="C100" s="549"/>
      <c r="D100" s="381"/>
      <c r="E100" s="381"/>
      <c r="F100" s="381"/>
      <c r="G100" s="381"/>
      <c r="H100" s="382"/>
      <c r="I100" s="381"/>
      <c r="J100" s="381"/>
      <c r="K100" s="381"/>
      <c r="L100" s="381"/>
      <c r="M100" s="381"/>
      <c r="N100" s="365">
        <f>$C99*N99/100</f>
        <v>61554.095999999998</v>
      </c>
      <c r="O100" s="365">
        <f>$C99*O99/100</f>
        <v>92331.143999999986</v>
      </c>
      <c r="P100" s="366">
        <f t="shared" si="72"/>
        <v>153885.24</v>
      </c>
      <c r="Q100" s="359"/>
      <c r="S100" s="341">
        <f t="shared" si="73"/>
        <v>0</v>
      </c>
    </row>
    <row r="101" spans="1:32" x14ac:dyDescent="0.25">
      <c r="A101" s="503" t="s">
        <v>4908</v>
      </c>
      <c r="B101" s="507" t="s">
        <v>4909</v>
      </c>
      <c r="C101" s="486">
        <f>SUGESQ!I495</f>
        <v>549106.55000000005</v>
      </c>
      <c r="D101" s="386"/>
      <c r="E101" s="387"/>
      <c r="F101" s="387"/>
      <c r="G101" s="387"/>
      <c r="H101" s="387"/>
      <c r="I101" s="387"/>
      <c r="J101" s="387"/>
      <c r="K101" s="378"/>
      <c r="L101" s="363">
        <v>10</v>
      </c>
      <c r="M101" s="363">
        <v>30</v>
      </c>
      <c r="N101" s="363">
        <v>30</v>
      </c>
      <c r="O101" s="363">
        <v>30</v>
      </c>
      <c r="P101" s="366">
        <f t="shared" si="72"/>
        <v>100</v>
      </c>
      <c r="Q101" s="359"/>
      <c r="S101" s="341">
        <f t="shared" si="73"/>
        <v>-100</v>
      </c>
    </row>
    <row r="102" spans="1:32" x14ac:dyDescent="0.25">
      <c r="A102" s="504"/>
      <c r="B102" s="506"/>
      <c r="C102" s="549"/>
      <c r="D102" s="389"/>
      <c r="E102" s="389"/>
      <c r="F102" s="389"/>
      <c r="G102" s="389"/>
      <c r="H102" s="389"/>
      <c r="I102" s="389"/>
      <c r="J102" s="389"/>
      <c r="K102" s="381"/>
      <c r="L102" s="365">
        <f>$C101*L101/100</f>
        <v>54910.654999999999</v>
      </c>
      <c r="M102" s="365">
        <f>$C101*M101/100</f>
        <v>164731.96500000003</v>
      </c>
      <c r="N102" s="365">
        <f>$C101*N101/100</f>
        <v>164731.96500000003</v>
      </c>
      <c r="O102" s="365">
        <f>$C101*O101/100</f>
        <v>164731.96500000003</v>
      </c>
      <c r="P102" s="366">
        <f t="shared" si="72"/>
        <v>549106.55000000005</v>
      </c>
      <c r="Q102" s="359"/>
      <c r="S102" s="341">
        <f t="shared" si="73"/>
        <v>0</v>
      </c>
    </row>
    <row r="103" spans="1:32" x14ac:dyDescent="0.25">
      <c r="A103" s="503" t="s">
        <v>4910</v>
      </c>
      <c r="B103" s="507" t="s">
        <v>4911</v>
      </c>
      <c r="C103" s="486">
        <f>SUGESQ!I517</f>
        <v>16652.400000000001</v>
      </c>
      <c r="D103" s="378"/>
      <c r="E103" s="378"/>
      <c r="F103" s="378"/>
      <c r="G103" s="378"/>
      <c r="H103" s="379"/>
      <c r="I103" s="363">
        <v>20</v>
      </c>
      <c r="J103" s="363">
        <v>20</v>
      </c>
      <c r="K103" s="378"/>
      <c r="L103" s="378"/>
      <c r="M103" s="363">
        <v>20</v>
      </c>
      <c r="N103" s="363">
        <v>20</v>
      </c>
      <c r="O103" s="363">
        <v>20</v>
      </c>
      <c r="P103" s="366">
        <f t="shared" si="72"/>
        <v>100</v>
      </c>
      <c r="Q103" s="359"/>
      <c r="S103" s="341">
        <f t="shared" si="73"/>
        <v>-100</v>
      </c>
    </row>
    <row r="104" spans="1:32" x14ac:dyDescent="0.25">
      <c r="A104" s="504"/>
      <c r="B104" s="506"/>
      <c r="C104" s="549"/>
      <c r="D104" s="381"/>
      <c r="E104" s="381"/>
      <c r="F104" s="381"/>
      <c r="G104" s="381"/>
      <c r="H104" s="382"/>
      <c r="I104" s="365">
        <f>$C103*I103/100</f>
        <v>3330.48</v>
      </c>
      <c r="J104" s="365">
        <f>$C103*J103/100</f>
        <v>3330.48</v>
      </c>
      <c r="K104" s="381"/>
      <c r="L104" s="381"/>
      <c r="M104" s="365">
        <f>$C103*M103/100</f>
        <v>3330.48</v>
      </c>
      <c r="N104" s="365">
        <f>$C103*N103/100</f>
        <v>3330.48</v>
      </c>
      <c r="O104" s="365">
        <f>$C103*O103/100</f>
        <v>3330.48</v>
      </c>
      <c r="P104" s="366">
        <f t="shared" si="72"/>
        <v>16652.400000000001</v>
      </c>
      <c r="Q104" s="359"/>
      <c r="S104" s="341">
        <f t="shared" si="73"/>
        <v>0</v>
      </c>
    </row>
    <row r="105" spans="1:32" x14ac:dyDescent="0.25">
      <c r="A105" s="503" t="s">
        <v>4912</v>
      </c>
      <c r="B105" s="507" t="s">
        <v>4913</v>
      </c>
      <c r="C105" s="486">
        <f>SUGESQ!I528</f>
        <v>79157.75</v>
      </c>
      <c r="D105" s="378"/>
      <c r="E105" s="387"/>
      <c r="F105" s="387"/>
      <c r="G105" s="390"/>
      <c r="H105" s="363">
        <v>10</v>
      </c>
      <c r="I105" s="363">
        <v>10</v>
      </c>
      <c r="J105" s="363">
        <v>10</v>
      </c>
      <c r="K105" s="363">
        <v>10</v>
      </c>
      <c r="L105" s="363">
        <v>10</v>
      </c>
      <c r="M105" s="363">
        <v>15</v>
      </c>
      <c r="N105" s="363">
        <v>15</v>
      </c>
      <c r="O105" s="363">
        <v>20</v>
      </c>
      <c r="P105" s="366">
        <f t="shared" si="72"/>
        <v>100</v>
      </c>
      <c r="Q105" s="359"/>
      <c r="S105" s="341">
        <f t="shared" si="73"/>
        <v>-100</v>
      </c>
    </row>
    <row r="106" spans="1:32" x14ac:dyDescent="0.25">
      <c r="A106" s="504"/>
      <c r="B106" s="506"/>
      <c r="C106" s="549"/>
      <c r="D106" s="381"/>
      <c r="E106" s="389"/>
      <c r="F106" s="389"/>
      <c r="G106" s="389"/>
      <c r="H106" s="365">
        <f t="shared" ref="H106:O106" si="77">$C105*H105/100</f>
        <v>7915.7749999999996</v>
      </c>
      <c r="I106" s="365">
        <f t="shared" si="77"/>
        <v>7915.7749999999996</v>
      </c>
      <c r="J106" s="365">
        <f t="shared" si="77"/>
        <v>7915.7749999999996</v>
      </c>
      <c r="K106" s="365">
        <f t="shared" si="77"/>
        <v>7915.7749999999996</v>
      </c>
      <c r="L106" s="365">
        <f t="shared" si="77"/>
        <v>7915.7749999999996</v>
      </c>
      <c r="M106" s="365">
        <f t="shared" si="77"/>
        <v>11873.6625</v>
      </c>
      <c r="N106" s="365">
        <f t="shared" si="77"/>
        <v>11873.6625</v>
      </c>
      <c r="O106" s="365">
        <f t="shared" si="77"/>
        <v>15831.55</v>
      </c>
      <c r="P106" s="366">
        <f t="shared" si="72"/>
        <v>79157.75</v>
      </c>
      <c r="Q106" s="359"/>
      <c r="S106" s="341">
        <f t="shared" si="73"/>
        <v>0</v>
      </c>
    </row>
    <row r="107" spans="1:32" x14ac:dyDescent="0.25">
      <c r="A107" s="503" t="s">
        <v>4914</v>
      </c>
      <c r="B107" s="507" t="s">
        <v>4915</v>
      </c>
      <c r="C107" s="486">
        <f>SUGESQ!I542</f>
        <v>524793.66</v>
      </c>
      <c r="D107" s="380"/>
      <c r="E107" s="378"/>
      <c r="F107" s="378"/>
      <c r="G107" s="378"/>
      <c r="H107" s="379"/>
      <c r="I107" s="378"/>
      <c r="J107" s="378"/>
      <c r="K107" s="378"/>
      <c r="L107" s="378"/>
      <c r="M107" s="363">
        <v>20</v>
      </c>
      <c r="N107" s="363">
        <v>40</v>
      </c>
      <c r="O107" s="363">
        <v>40</v>
      </c>
      <c r="P107" s="366">
        <f t="shared" si="72"/>
        <v>100</v>
      </c>
      <c r="Q107" s="359"/>
      <c r="S107" s="341">
        <f t="shared" si="73"/>
        <v>-100</v>
      </c>
    </row>
    <row r="108" spans="1:32" x14ac:dyDescent="0.25">
      <c r="A108" s="534"/>
      <c r="B108" s="535"/>
      <c r="C108" s="549"/>
      <c r="D108" s="383"/>
      <c r="E108" s="381"/>
      <c r="F108" s="381"/>
      <c r="G108" s="381"/>
      <c r="H108" s="382"/>
      <c r="I108" s="381"/>
      <c r="J108" s="381"/>
      <c r="K108" s="381"/>
      <c r="L108" s="381"/>
      <c r="M108" s="365">
        <f>$C107*M107/100</f>
        <v>104958.73200000002</v>
      </c>
      <c r="N108" s="365">
        <f>$C107*N107/100</f>
        <v>209917.46400000004</v>
      </c>
      <c r="O108" s="365">
        <f>$C107*O107/100</f>
        <v>209917.46400000004</v>
      </c>
      <c r="P108" s="366">
        <f t="shared" si="72"/>
        <v>524793.66000000015</v>
      </c>
      <c r="Q108" s="359"/>
      <c r="S108" s="341">
        <f t="shared" si="73"/>
        <v>0</v>
      </c>
      <c r="AF108" s="362"/>
    </row>
    <row r="109" spans="1:32" x14ac:dyDescent="0.25">
      <c r="A109" s="336"/>
      <c r="B109" s="336" t="s">
        <v>4708</v>
      </c>
      <c r="C109" s="497">
        <f>SUM(C17:C58)+SUM(C73:C108)</f>
        <v>22045166.280000001</v>
      </c>
      <c r="D109" s="391">
        <f>D58+D56+D54+D52+D50+D48+D46+D44+D42+D40+D38+D36+D34+D32+D30+D28+D26+D24+D22+D20+D18+D74+D76+D78+D80+D82+D84+D86+D88+D90+D92+D94+D96+D98+D100+D102+D104+D106+D108</f>
        <v>517480.6851</v>
      </c>
      <c r="E109" s="391">
        <f t="shared" ref="E109:O109" si="78">E58+E56+E54+E52+E50+E48+E46+E44+E42+E40+E38+E36+E34+E32+E30+E28+E26+E24+E22+E20+E18+E74+E76+E78+E80+E82+E84+E86+E88+E90+E92+E94+E96+E98+E100+E102+E104+E106+E108</f>
        <v>950622.27110000001</v>
      </c>
      <c r="F109" s="391">
        <f t="shared" si="78"/>
        <v>1390190.6895999999</v>
      </c>
      <c r="G109" s="391">
        <f t="shared" si="78"/>
        <v>1619996.0802</v>
      </c>
      <c r="H109" s="391">
        <f t="shared" si="78"/>
        <v>2132707.9571999996</v>
      </c>
      <c r="I109" s="391">
        <f t="shared" si="78"/>
        <v>2249275.2676999997</v>
      </c>
      <c r="J109" s="391">
        <f t="shared" si="78"/>
        <v>1949349.1431999996</v>
      </c>
      <c r="K109" s="391">
        <f t="shared" si="78"/>
        <v>2163844.7071999996</v>
      </c>
      <c r="L109" s="391">
        <f t="shared" si="78"/>
        <v>2388723.2363999994</v>
      </c>
      <c r="M109" s="391">
        <f t="shared" si="78"/>
        <v>2590579.5275999997</v>
      </c>
      <c r="N109" s="391">
        <f t="shared" si="78"/>
        <v>2166017.8979000002</v>
      </c>
      <c r="O109" s="391">
        <f t="shared" si="78"/>
        <v>1926378.8168000001</v>
      </c>
      <c r="P109" s="490">
        <f>O110</f>
        <v>22045166.279999994</v>
      </c>
    </row>
    <row r="110" spans="1:32" x14ac:dyDescent="0.25">
      <c r="A110" s="336"/>
      <c r="B110" s="336" t="s">
        <v>4709</v>
      </c>
      <c r="C110" s="498"/>
      <c r="D110" s="392">
        <f>D109</f>
        <v>517480.6851</v>
      </c>
      <c r="E110" s="393">
        <f>D110+E109</f>
        <v>1468102.9561999999</v>
      </c>
      <c r="F110" s="393">
        <f t="shared" ref="F110:N110" si="79">E110+F109</f>
        <v>2858293.6458000001</v>
      </c>
      <c r="G110" s="393">
        <f t="shared" si="79"/>
        <v>4478289.7259999998</v>
      </c>
      <c r="H110" s="393">
        <f t="shared" si="79"/>
        <v>6610997.6831999999</v>
      </c>
      <c r="I110" s="393">
        <f t="shared" si="79"/>
        <v>8860272.9508999996</v>
      </c>
      <c r="J110" s="393">
        <f t="shared" si="79"/>
        <v>10809622.094099998</v>
      </c>
      <c r="K110" s="393">
        <f t="shared" si="79"/>
        <v>12973466.801299999</v>
      </c>
      <c r="L110" s="393">
        <f t="shared" si="79"/>
        <v>15362190.037699997</v>
      </c>
      <c r="M110" s="393">
        <f t="shared" si="79"/>
        <v>17952769.565299995</v>
      </c>
      <c r="N110" s="393">
        <f t="shared" si="79"/>
        <v>20118787.463199995</v>
      </c>
      <c r="O110" s="394">
        <f>N110+O109</f>
        <v>22045166.279999994</v>
      </c>
      <c r="P110" s="491">
        <f>P109+P57+P55+P53+P51+P49+P47+P45+P43+P41+P39+P37+P35+P33+P31+P29+P27+P25+P23+P21+P19</f>
        <v>22047166.279999994</v>
      </c>
    </row>
    <row r="111" spans="1:32" x14ac:dyDescent="0.25">
      <c r="A111" s="346"/>
      <c r="B111" s="346"/>
      <c r="C111" s="360"/>
      <c r="G111" s="341"/>
    </row>
    <row r="112" spans="1:32" ht="30" customHeight="1" x14ac:dyDescent="0.25">
      <c r="A112" s="346"/>
      <c r="B112" s="346"/>
      <c r="C112" s="361"/>
      <c r="F112" s="548" t="s">
        <v>4710</v>
      </c>
      <c r="G112" s="548"/>
      <c r="H112" s="548"/>
      <c r="I112" s="548"/>
      <c r="J112" s="548"/>
      <c r="AF112" s="341">
        <f>P74+P76+P78+P80+P82+P84+P86+P88+P90+P92+P94+P96+P98+P100+P102+P104+P106+P108</f>
        <v>5389749.5899999999</v>
      </c>
    </row>
    <row r="113" spans="3:32" x14ac:dyDescent="0.25">
      <c r="C113" s="341"/>
    </row>
    <row r="115" spans="3:32" x14ac:dyDescent="0.25">
      <c r="AF115" s="341">
        <f>AF60+AF112</f>
        <v>22045166.280000001</v>
      </c>
    </row>
    <row r="120" spans="3:32" hidden="1" x14ac:dyDescent="0.25">
      <c r="P120" s="341">
        <f>SUGESQ!I560</f>
        <v>22045166.280000001</v>
      </c>
    </row>
    <row r="121" spans="3:32" hidden="1" x14ac:dyDescent="0.25"/>
    <row r="122" spans="3:32" hidden="1" x14ac:dyDescent="0.25"/>
    <row r="123" spans="3:32" hidden="1" x14ac:dyDescent="0.25"/>
    <row r="124" spans="3:32" hidden="1" x14ac:dyDescent="0.25"/>
    <row r="125" spans="3:32" hidden="1" x14ac:dyDescent="0.25"/>
    <row r="126" spans="3:32" hidden="1" x14ac:dyDescent="0.25"/>
    <row r="127" spans="3:32" hidden="1" x14ac:dyDescent="0.25"/>
    <row r="128" spans="3:32" hidden="1" x14ac:dyDescent="0.25"/>
    <row r="129" s="332" customFormat="1" hidden="1" x14ac:dyDescent="0.25"/>
    <row r="130" s="332" customFormat="1" hidden="1" x14ac:dyDescent="0.25"/>
    <row r="131" s="332" customFormat="1" hidden="1" x14ac:dyDescent="0.25"/>
    <row r="132" s="332" customFormat="1" hidden="1" x14ac:dyDescent="0.25"/>
    <row r="133" s="332" customFormat="1" hidden="1" x14ac:dyDescent="0.25"/>
    <row r="134" s="332" customFormat="1" hidden="1" x14ac:dyDescent="0.25"/>
    <row r="135" s="332" customFormat="1" hidden="1" x14ac:dyDescent="0.25"/>
    <row r="136" s="332" customFormat="1" hidden="1" x14ac:dyDescent="0.25"/>
    <row r="137" s="332" customFormat="1" hidden="1" x14ac:dyDescent="0.25"/>
    <row r="138" s="332" customFormat="1" hidden="1" x14ac:dyDescent="0.25"/>
    <row r="139" s="332" customFormat="1" hidden="1" x14ac:dyDescent="0.25"/>
    <row r="140" s="332" customFormat="1" hidden="1" x14ac:dyDescent="0.25"/>
  </sheetData>
  <mergeCells count="145">
    <mergeCell ref="F112:J112"/>
    <mergeCell ref="B4:E4"/>
    <mergeCell ref="B5:G5"/>
    <mergeCell ref="B6:G6"/>
    <mergeCell ref="C73:C74"/>
    <mergeCell ref="C75:C76"/>
    <mergeCell ref="C77:C78"/>
    <mergeCell ref="C79:C80"/>
    <mergeCell ref="C107:C108"/>
    <mergeCell ref="C105:C106"/>
    <mergeCell ref="C103:C104"/>
    <mergeCell ref="C101:C102"/>
    <mergeCell ref="C99:C100"/>
    <mergeCell ref="C93:C94"/>
    <mergeCell ref="C95:C96"/>
    <mergeCell ref="C97:C98"/>
    <mergeCell ref="C91:C92"/>
    <mergeCell ref="C89:C90"/>
    <mergeCell ref="C87:C88"/>
    <mergeCell ref="C85:C86"/>
    <mergeCell ref="C81:C82"/>
    <mergeCell ref="C83:C84"/>
    <mergeCell ref="C11:J12"/>
    <mergeCell ref="B79:B80"/>
    <mergeCell ref="A83:A84"/>
    <mergeCell ref="B81:B82"/>
    <mergeCell ref="A107:A108"/>
    <mergeCell ref="B107:B108"/>
    <mergeCell ref="C71:P72"/>
    <mergeCell ref="C15:P16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K9:P12"/>
    <mergeCell ref="A8:P8"/>
    <mergeCell ref="A19:A20"/>
    <mergeCell ref="B19:B20"/>
    <mergeCell ref="C19:C20"/>
    <mergeCell ref="A17:A18"/>
    <mergeCell ref="B17:B18"/>
    <mergeCell ref="C17:C18"/>
    <mergeCell ref="A9:B10"/>
    <mergeCell ref="C9:J10"/>
    <mergeCell ref="A11:B12"/>
    <mergeCell ref="A15:B16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  <mergeCell ref="A29:A30"/>
    <mergeCell ref="B29:B30"/>
    <mergeCell ref="C29:C30"/>
    <mergeCell ref="A27:A28"/>
    <mergeCell ref="B27:B28"/>
    <mergeCell ref="C27:C28"/>
    <mergeCell ref="A33:A34"/>
    <mergeCell ref="B33:B34"/>
    <mergeCell ref="C33:C34"/>
    <mergeCell ref="A31:A32"/>
    <mergeCell ref="B31:B32"/>
    <mergeCell ref="C31:C32"/>
    <mergeCell ref="A39:A40"/>
    <mergeCell ref="B39:B40"/>
    <mergeCell ref="C39:C40"/>
    <mergeCell ref="A35:A36"/>
    <mergeCell ref="B35:B36"/>
    <mergeCell ref="C35:C36"/>
    <mergeCell ref="A37:A38"/>
    <mergeCell ref="B37:B38"/>
    <mergeCell ref="C37:C38"/>
    <mergeCell ref="A41:A42"/>
    <mergeCell ref="B41:B42"/>
    <mergeCell ref="C41:C42"/>
    <mergeCell ref="A43:A44"/>
    <mergeCell ref="B43:B44"/>
    <mergeCell ref="C43:C44"/>
    <mergeCell ref="A47:A48"/>
    <mergeCell ref="B47:B48"/>
    <mergeCell ref="C47:C48"/>
    <mergeCell ref="A45:A46"/>
    <mergeCell ref="B45:B46"/>
    <mergeCell ref="C45:C46"/>
    <mergeCell ref="A81:A82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B66:I66"/>
    <mergeCell ref="B67:H67"/>
    <mergeCell ref="B65:D65"/>
    <mergeCell ref="B64:E64"/>
    <mergeCell ref="B63:D63"/>
    <mergeCell ref="D68:M68"/>
    <mergeCell ref="F60:I60"/>
    <mergeCell ref="C70:O70"/>
    <mergeCell ref="C69:O69"/>
    <mergeCell ref="B3:E3"/>
    <mergeCell ref="B2:E2"/>
    <mergeCell ref="A55:A56"/>
    <mergeCell ref="B55:B56"/>
    <mergeCell ref="C55:C56"/>
    <mergeCell ref="Q75:Q76"/>
    <mergeCell ref="P109:P110"/>
    <mergeCell ref="A57:A58"/>
    <mergeCell ref="B57:B58"/>
    <mergeCell ref="C57:C58"/>
    <mergeCell ref="C109:C110"/>
    <mergeCell ref="A71:B72"/>
    <mergeCell ref="A73:A74"/>
    <mergeCell ref="B73:B74"/>
    <mergeCell ref="A75:A76"/>
    <mergeCell ref="B75:B76"/>
    <mergeCell ref="B83:B84"/>
    <mergeCell ref="A85:A86"/>
    <mergeCell ref="B85:B86"/>
    <mergeCell ref="A87:A88"/>
    <mergeCell ref="B87:B88"/>
    <mergeCell ref="A77:A78"/>
    <mergeCell ref="B77:B78"/>
    <mergeCell ref="A79:A80"/>
  </mergeCells>
  <pageMargins left="2.3622047244094491" right="0.98425196850393704" top="0.39370078740157483" bottom="0.39370078740157483" header="0" footer="0"/>
  <pageSetup paperSize="8" scale="76" orientation="landscape" r:id="rId1"/>
  <rowBreaks count="1" manualBreakCount="1">
    <brk id="6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outlinePr summaryBelow="0"/>
  </sheetPr>
  <dimension ref="A1:I2560"/>
  <sheetViews>
    <sheetView view="pageBreakPreview" topLeftCell="A96" zoomScaleSheetLayoutView="100" workbookViewId="0">
      <selection activeCell="AG11" sqref="AG11"/>
    </sheetView>
  </sheetViews>
  <sheetFormatPr defaultColWidth="9.140625" defaultRowHeight="15" x14ac:dyDescent="0.25"/>
  <cols>
    <col min="1" max="1" width="13.140625" style="148" bestFit="1" customWidth="1"/>
    <col min="2" max="2" width="48.85546875" style="148" customWidth="1"/>
    <col min="3" max="3" width="12.42578125" style="148" customWidth="1"/>
    <col min="4" max="4" width="7.5703125" style="148" customWidth="1"/>
    <col min="5" max="5" width="12.42578125" style="148" customWidth="1"/>
    <col min="6" max="6" width="17.140625" style="148" customWidth="1"/>
    <col min="7" max="7" width="12.7109375" style="148" customWidth="1"/>
    <col min="8" max="8" width="10.85546875" style="148" hidden="1" customWidth="1"/>
    <col min="9" max="9" width="58" style="148" hidden="1" customWidth="1"/>
    <col min="10" max="28" width="0" style="148" hidden="1" customWidth="1"/>
    <col min="29" max="16384" width="9.140625" style="148"/>
  </cols>
  <sheetData>
    <row r="1" spans="1:9" ht="34.9" customHeight="1" x14ac:dyDescent="0.25">
      <c r="A1" s="598" t="s">
        <v>4665</v>
      </c>
      <c r="B1" s="599"/>
      <c r="C1" s="599"/>
      <c r="D1" s="599"/>
      <c r="E1" s="599"/>
      <c r="F1" s="599"/>
      <c r="G1" s="600"/>
    </row>
    <row r="2" spans="1:9" x14ac:dyDescent="0.25">
      <c r="A2" s="601" t="s">
        <v>1600</v>
      </c>
      <c r="B2" s="602" t="s">
        <v>4670</v>
      </c>
      <c r="C2" s="602"/>
      <c r="D2" s="602"/>
      <c r="E2" s="603" t="s">
        <v>2107</v>
      </c>
      <c r="F2" s="604"/>
      <c r="G2" s="605"/>
    </row>
    <row r="3" spans="1:9" x14ac:dyDescent="0.25">
      <c r="A3" s="601"/>
      <c r="B3" s="602"/>
      <c r="C3" s="602"/>
      <c r="D3" s="602"/>
      <c r="E3" s="606"/>
      <c r="F3" s="607"/>
      <c r="G3" s="608"/>
    </row>
    <row r="4" spans="1:9" x14ac:dyDescent="0.25">
      <c r="A4" s="601" t="s">
        <v>1601</v>
      </c>
      <c r="B4" s="602" t="s">
        <v>2108</v>
      </c>
      <c r="C4" s="602"/>
      <c r="D4" s="602"/>
      <c r="E4" s="606"/>
      <c r="F4" s="607"/>
      <c r="G4" s="608"/>
    </row>
    <row r="5" spans="1:9" x14ac:dyDescent="0.25">
      <c r="A5" s="601"/>
      <c r="B5" s="602"/>
      <c r="C5" s="602"/>
      <c r="D5" s="602"/>
      <c r="E5" s="609"/>
      <c r="F5" s="610"/>
      <c r="G5" s="611"/>
    </row>
    <row r="6" spans="1:9" ht="4.9000000000000004" customHeight="1" x14ac:dyDescent="0.25"/>
    <row r="7" spans="1:9" x14ac:dyDescent="0.25">
      <c r="A7" s="149"/>
      <c r="B7" s="149"/>
      <c r="C7" s="615"/>
      <c r="D7" s="616"/>
      <c r="E7" s="149"/>
      <c r="F7" s="149"/>
      <c r="G7" s="149"/>
    </row>
    <row r="8" spans="1:9" ht="30.75" customHeight="1" x14ac:dyDescent="0.25">
      <c r="A8" s="566" t="s">
        <v>2109</v>
      </c>
      <c r="B8" s="567"/>
      <c r="C8" s="567"/>
      <c r="D8" s="567"/>
      <c r="E8" s="568"/>
      <c r="F8" s="150" t="s">
        <v>2110</v>
      </c>
      <c r="G8" s="151"/>
    </row>
    <row r="9" spans="1:9" ht="30" x14ac:dyDescent="0.25">
      <c r="A9" s="404" t="s">
        <v>1106</v>
      </c>
      <c r="B9" s="405"/>
      <c r="C9" s="404" t="s">
        <v>3</v>
      </c>
      <c r="D9" s="404" t="s">
        <v>4</v>
      </c>
      <c r="E9" s="404" t="s">
        <v>1598</v>
      </c>
      <c r="F9" s="404" t="s">
        <v>1103</v>
      </c>
      <c r="G9" s="404" t="s">
        <v>1104</v>
      </c>
    </row>
    <row r="10" spans="1:9" ht="45" x14ac:dyDescent="0.25">
      <c r="A10" s="152">
        <v>89032</v>
      </c>
      <c r="B10" s="153" t="s">
        <v>2111</v>
      </c>
      <c r="C10" s="153" t="s">
        <v>11</v>
      </c>
      <c r="D10" s="153" t="s">
        <v>1121</v>
      </c>
      <c r="E10" s="153">
        <v>1.7600000000000001E-2</v>
      </c>
      <c r="F10" s="153" t="str">
        <f>H10</f>
        <v>195,46</v>
      </c>
      <c r="G10" s="153">
        <f>ROUND(F10*E10,2)</f>
        <v>3.44</v>
      </c>
      <c r="H10" s="154" t="s">
        <v>3530</v>
      </c>
      <c r="I10" s="154" t="s">
        <v>1823</v>
      </c>
    </row>
    <row r="11" spans="1:9" ht="15" customHeight="1" x14ac:dyDescent="0.25">
      <c r="A11" s="561" t="s">
        <v>1813</v>
      </c>
      <c r="B11" s="561"/>
      <c r="C11" s="561"/>
      <c r="D11" s="561"/>
      <c r="E11" s="561"/>
      <c r="F11" s="561"/>
      <c r="G11" s="409">
        <f>G10</f>
        <v>3.44</v>
      </c>
    </row>
    <row r="12" spans="1:9" ht="24.75" customHeight="1" x14ac:dyDescent="0.25">
      <c r="A12" s="410"/>
      <c r="B12" s="410"/>
      <c r="C12" s="411"/>
      <c r="D12" s="412"/>
      <c r="E12" s="410"/>
      <c r="F12" s="410"/>
      <c r="G12" s="410"/>
    </row>
    <row r="13" spans="1:9" ht="36.75" customHeight="1" x14ac:dyDescent="0.25">
      <c r="A13" s="566" t="s">
        <v>2112</v>
      </c>
      <c r="B13" s="567"/>
      <c r="C13" s="567"/>
      <c r="D13" s="567"/>
      <c r="E13" s="582"/>
      <c r="F13" s="150" t="s">
        <v>2110</v>
      </c>
      <c r="G13" s="405"/>
    </row>
    <row r="14" spans="1:9" ht="30" x14ac:dyDescent="0.25">
      <c r="A14" s="404" t="s">
        <v>1106</v>
      </c>
      <c r="B14" s="405"/>
      <c r="C14" s="404" t="s">
        <v>3</v>
      </c>
      <c r="D14" s="404" t="s">
        <v>4</v>
      </c>
      <c r="E14" s="404" t="s">
        <v>1598</v>
      </c>
      <c r="F14" s="404" t="s">
        <v>1103</v>
      </c>
      <c r="G14" s="404" t="s">
        <v>1104</v>
      </c>
    </row>
    <row r="15" spans="1:9" ht="75" x14ac:dyDescent="0.25">
      <c r="A15" s="152">
        <v>5811</v>
      </c>
      <c r="B15" s="153" t="s">
        <v>2113</v>
      </c>
      <c r="C15" s="153" t="s">
        <v>11</v>
      </c>
      <c r="D15" s="153" t="s">
        <v>1121</v>
      </c>
      <c r="E15" s="153">
        <v>0.1265</v>
      </c>
      <c r="F15" s="153" t="str">
        <f>H15</f>
        <v>206,52</v>
      </c>
      <c r="G15" s="153">
        <f>ROUND(F15*E15,2)</f>
        <v>26.12</v>
      </c>
      <c r="H15" s="154" t="s">
        <v>3200</v>
      </c>
      <c r="I15" s="154" t="s">
        <v>1817</v>
      </c>
    </row>
    <row r="16" spans="1:9" ht="15" customHeight="1" x14ac:dyDescent="0.25">
      <c r="A16" s="561" t="s">
        <v>1813</v>
      </c>
      <c r="B16" s="561"/>
      <c r="C16" s="561"/>
      <c r="D16" s="561"/>
      <c r="E16" s="561"/>
      <c r="F16" s="561"/>
      <c r="G16" s="409">
        <f>G15</f>
        <v>26.12</v>
      </c>
    </row>
    <row r="17" spans="1:9" ht="27" customHeight="1" x14ac:dyDescent="0.25">
      <c r="A17" s="410"/>
      <c r="B17" s="410"/>
      <c r="C17" s="411"/>
      <c r="D17" s="412"/>
      <c r="E17" s="410"/>
      <c r="F17" s="410"/>
      <c r="G17" s="410"/>
    </row>
    <row r="18" spans="1:9" ht="32.25" customHeight="1" x14ac:dyDescent="0.25">
      <c r="A18" s="566" t="s">
        <v>2114</v>
      </c>
      <c r="B18" s="567"/>
      <c r="C18" s="567"/>
      <c r="D18" s="567"/>
      <c r="E18" s="582"/>
      <c r="F18" s="150" t="s">
        <v>2110</v>
      </c>
      <c r="G18" s="405"/>
    </row>
    <row r="19" spans="1:9" ht="30" x14ac:dyDescent="0.25">
      <c r="A19" s="404" t="s">
        <v>1106</v>
      </c>
      <c r="B19" s="405"/>
      <c r="C19" s="404" t="s">
        <v>3</v>
      </c>
      <c r="D19" s="404" t="s">
        <v>4</v>
      </c>
      <c r="E19" s="404" t="s">
        <v>1598</v>
      </c>
      <c r="F19" s="404" t="s">
        <v>1103</v>
      </c>
      <c r="G19" s="404" t="s">
        <v>1104</v>
      </c>
    </row>
    <row r="20" spans="1:9" ht="45" x14ac:dyDescent="0.25">
      <c r="A20" s="152">
        <v>5847</v>
      </c>
      <c r="B20" s="153" t="s">
        <v>2115</v>
      </c>
      <c r="C20" s="153" t="s">
        <v>11</v>
      </c>
      <c r="D20" s="153" t="s">
        <v>1121</v>
      </c>
      <c r="E20" s="153">
        <v>2.9867000000000001E-3</v>
      </c>
      <c r="F20" s="153" t="str">
        <f>H20</f>
        <v>277,67</v>
      </c>
      <c r="G20" s="153">
        <f>ROUND(F20*E20,2)</f>
        <v>0.83</v>
      </c>
      <c r="H20" s="154" t="s">
        <v>3526</v>
      </c>
      <c r="I20" s="154" t="s">
        <v>1819</v>
      </c>
    </row>
    <row r="21" spans="1:9" x14ac:dyDescent="0.25">
      <c r="A21" s="152">
        <v>88316</v>
      </c>
      <c r="B21" s="153" t="s">
        <v>1114</v>
      </c>
      <c r="C21" s="153" t="s">
        <v>11</v>
      </c>
      <c r="D21" s="153" t="s">
        <v>18</v>
      </c>
      <c r="E21" s="153">
        <v>2.5499999999999998E-2</v>
      </c>
      <c r="F21" s="153" t="str">
        <f>H21</f>
        <v>15,81</v>
      </c>
      <c r="G21" s="153">
        <f>ROUND(F21*E21,2)</f>
        <v>0.4</v>
      </c>
      <c r="H21" s="154" t="s">
        <v>1860</v>
      </c>
      <c r="I21" s="154" t="s">
        <v>1114</v>
      </c>
    </row>
    <row r="22" spans="1:9" ht="15" customHeight="1" x14ac:dyDescent="0.25">
      <c r="A22" s="561" t="s">
        <v>1813</v>
      </c>
      <c r="B22" s="561"/>
      <c r="C22" s="561"/>
      <c r="D22" s="561"/>
      <c r="E22" s="561"/>
      <c r="F22" s="561"/>
      <c r="G22" s="409">
        <f>SUM(G20:G21)</f>
        <v>1.23</v>
      </c>
    </row>
    <row r="23" spans="1:9" ht="30" customHeight="1" x14ac:dyDescent="0.25">
      <c r="A23" s="410"/>
      <c r="B23" s="410"/>
      <c r="C23" s="411"/>
      <c r="D23" s="412"/>
      <c r="E23" s="410"/>
      <c r="F23" s="410"/>
      <c r="G23" s="410"/>
    </row>
    <row r="24" spans="1:9" ht="39" customHeight="1" x14ac:dyDescent="0.25">
      <c r="A24" s="566" t="s">
        <v>2116</v>
      </c>
      <c r="B24" s="567"/>
      <c r="C24" s="567"/>
      <c r="D24" s="567"/>
      <c r="E24" s="582"/>
      <c r="F24" s="150" t="s">
        <v>2110</v>
      </c>
      <c r="G24" s="405"/>
    </row>
    <row r="25" spans="1:9" ht="30" x14ac:dyDescent="0.25">
      <c r="A25" s="404" t="s">
        <v>1106</v>
      </c>
      <c r="B25" s="405"/>
      <c r="C25" s="404" t="s">
        <v>3</v>
      </c>
      <c r="D25" s="404" t="s">
        <v>4</v>
      </c>
      <c r="E25" s="404" t="s">
        <v>1598</v>
      </c>
      <c r="F25" s="404" t="s">
        <v>1103</v>
      </c>
      <c r="G25" s="404" t="s">
        <v>1104</v>
      </c>
    </row>
    <row r="26" spans="1:9" x14ac:dyDescent="0.25">
      <c r="A26" s="152">
        <v>88309</v>
      </c>
      <c r="B26" s="153" t="s">
        <v>1123</v>
      </c>
      <c r="C26" s="153" t="s">
        <v>11</v>
      </c>
      <c r="D26" s="153" t="s">
        <v>18</v>
      </c>
      <c r="E26" s="153">
        <v>0.104</v>
      </c>
      <c r="F26" s="153" t="str">
        <f>H26</f>
        <v>20,08</v>
      </c>
      <c r="G26" s="153">
        <f>ROUND(F26*E26,2)</f>
        <v>2.09</v>
      </c>
      <c r="H26" s="154" t="s">
        <v>1735</v>
      </c>
      <c r="I26" s="154" t="s">
        <v>1123</v>
      </c>
    </row>
    <row r="27" spans="1:9" x14ac:dyDescent="0.25">
      <c r="A27" s="152">
        <v>88316</v>
      </c>
      <c r="B27" s="153" t="s">
        <v>1114</v>
      </c>
      <c r="C27" s="153" t="s">
        <v>11</v>
      </c>
      <c r="D27" s="153" t="s">
        <v>18</v>
      </c>
      <c r="E27" s="153">
        <v>0.156</v>
      </c>
      <c r="F27" s="153" t="str">
        <f>H27</f>
        <v>15,81</v>
      </c>
      <c r="G27" s="153">
        <f>ROUND(F27*E27,2)</f>
        <v>2.4700000000000002</v>
      </c>
      <c r="H27" s="154" t="s">
        <v>1860</v>
      </c>
      <c r="I27" s="154" t="s">
        <v>1114</v>
      </c>
    </row>
    <row r="28" spans="1:9" ht="45" x14ac:dyDescent="0.25">
      <c r="A28" s="152">
        <v>91533</v>
      </c>
      <c r="B28" s="153" t="s">
        <v>2117</v>
      </c>
      <c r="C28" s="153" t="s">
        <v>11</v>
      </c>
      <c r="D28" s="153" t="s">
        <v>1121</v>
      </c>
      <c r="E28" s="153">
        <v>3.0000000000000001E-3</v>
      </c>
      <c r="F28" s="153" t="str">
        <f>H28</f>
        <v>30,38</v>
      </c>
      <c r="G28" s="153">
        <f>ROUND(F28*E28,2)</f>
        <v>0.09</v>
      </c>
      <c r="H28" s="154" t="s">
        <v>3470</v>
      </c>
      <c r="I28" s="154" t="s">
        <v>1827</v>
      </c>
    </row>
    <row r="29" spans="1:9" ht="45" x14ac:dyDescent="0.25">
      <c r="A29" s="152">
        <v>91534</v>
      </c>
      <c r="B29" s="153" t="s">
        <v>2118</v>
      </c>
      <c r="C29" s="153" t="s">
        <v>11</v>
      </c>
      <c r="D29" s="153" t="s">
        <v>1122</v>
      </c>
      <c r="E29" s="153">
        <v>3.0000000000000001E-3</v>
      </c>
      <c r="F29" s="153" t="str">
        <f>H29</f>
        <v>21,28</v>
      </c>
      <c r="G29" s="153">
        <f>ROUND(F29*E29,2)</f>
        <v>0.06</v>
      </c>
      <c r="H29" s="154" t="s">
        <v>1918</v>
      </c>
      <c r="I29" s="154" t="s">
        <v>1834</v>
      </c>
    </row>
    <row r="30" spans="1:9" ht="15" customHeight="1" x14ac:dyDescent="0.25">
      <c r="A30" s="561" t="s">
        <v>1813</v>
      </c>
      <c r="B30" s="561"/>
      <c r="C30" s="561"/>
      <c r="D30" s="561"/>
      <c r="E30" s="561"/>
      <c r="F30" s="561"/>
      <c r="G30" s="409">
        <f>SUM(G26:G29)</f>
        <v>4.71</v>
      </c>
    </row>
    <row r="31" spans="1:9" ht="24.75" customHeight="1" x14ac:dyDescent="0.25">
      <c r="A31" s="410"/>
      <c r="B31" s="410"/>
      <c r="C31" s="411"/>
      <c r="D31" s="412"/>
      <c r="E31" s="410"/>
      <c r="F31" s="410"/>
      <c r="G31" s="410"/>
    </row>
    <row r="32" spans="1:9" ht="36.75" customHeight="1" x14ac:dyDescent="0.25">
      <c r="A32" s="566" t="s">
        <v>2119</v>
      </c>
      <c r="B32" s="567"/>
      <c r="C32" s="567"/>
      <c r="D32" s="567"/>
      <c r="E32" s="582"/>
      <c r="F32" s="150" t="s">
        <v>2110</v>
      </c>
      <c r="G32" s="405"/>
    </row>
    <row r="33" spans="1:9" ht="30" x14ac:dyDescent="0.25">
      <c r="A33" s="404" t="s">
        <v>2120</v>
      </c>
      <c r="B33" s="405"/>
      <c r="C33" s="404" t="s">
        <v>3</v>
      </c>
      <c r="D33" s="404" t="s">
        <v>4</v>
      </c>
      <c r="E33" s="404" t="s">
        <v>1598</v>
      </c>
      <c r="F33" s="404" t="s">
        <v>1103</v>
      </c>
      <c r="G33" s="404" t="s">
        <v>1104</v>
      </c>
    </row>
    <row r="34" spans="1:9" ht="45" x14ac:dyDescent="0.25">
      <c r="A34" s="152">
        <v>123</v>
      </c>
      <c r="B34" s="153" t="s">
        <v>1124</v>
      </c>
      <c r="C34" s="153" t="s">
        <v>11</v>
      </c>
      <c r="D34" s="153" t="s">
        <v>52</v>
      </c>
      <c r="E34" s="153">
        <v>20</v>
      </c>
      <c r="F34" s="153" t="str">
        <f>H34</f>
        <v>9,51</v>
      </c>
      <c r="G34" s="153">
        <f>ROUND(F34*E34,2)</f>
        <v>190.2</v>
      </c>
      <c r="H34" s="154" t="s">
        <v>1670</v>
      </c>
      <c r="I34" s="154" t="s">
        <v>3216</v>
      </c>
    </row>
    <row r="35" spans="1:9" x14ac:dyDescent="0.25">
      <c r="A35" s="152">
        <v>88309</v>
      </c>
      <c r="B35" s="153" t="s">
        <v>1123</v>
      </c>
      <c r="C35" s="153" t="s">
        <v>11</v>
      </c>
      <c r="D35" s="153" t="s">
        <v>18</v>
      </c>
      <c r="E35" s="153">
        <v>2</v>
      </c>
      <c r="F35" s="153" t="str">
        <f>H35</f>
        <v>20,08</v>
      </c>
      <c r="G35" s="153">
        <f>ROUND(F35*E35,2)</f>
        <v>40.159999999999997</v>
      </c>
      <c r="H35" s="154" t="s">
        <v>1735</v>
      </c>
      <c r="I35" s="154" t="s">
        <v>1123</v>
      </c>
    </row>
    <row r="36" spans="1:9" x14ac:dyDescent="0.25">
      <c r="A36" s="152">
        <v>88316</v>
      </c>
      <c r="B36" s="153" t="s">
        <v>1114</v>
      </c>
      <c r="C36" s="153" t="s">
        <v>11</v>
      </c>
      <c r="D36" s="153" t="s">
        <v>18</v>
      </c>
      <c r="E36" s="153">
        <v>6</v>
      </c>
      <c r="F36" s="153" t="str">
        <f>H36</f>
        <v>15,81</v>
      </c>
      <c r="G36" s="153">
        <f>ROUND(F36*E36,2)</f>
        <v>94.86</v>
      </c>
      <c r="H36" s="154" t="s">
        <v>1860</v>
      </c>
      <c r="I36" s="154" t="s">
        <v>1114</v>
      </c>
    </row>
    <row r="37" spans="1:9" ht="60" x14ac:dyDescent="0.25">
      <c r="A37" s="152">
        <v>94962</v>
      </c>
      <c r="B37" s="153" t="s">
        <v>2121</v>
      </c>
      <c r="C37" s="153" t="s">
        <v>11</v>
      </c>
      <c r="D37" s="153" t="s">
        <v>40</v>
      </c>
      <c r="E37" s="153">
        <v>1</v>
      </c>
      <c r="F37" s="153" t="str">
        <f>H37</f>
        <v>421,54</v>
      </c>
      <c r="G37" s="153">
        <f>ROUND(F37*E37,2)</f>
        <v>421.54</v>
      </c>
      <c r="H37" s="154" t="s">
        <v>3584</v>
      </c>
      <c r="I37" s="154" t="s">
        <v>1892</v>
      </c>
    </row>
    <row r="38" spans="1:9" ht="15" customHeight="1" x14ac:dyDescent="0.25">
      <c r="A38" s="561" t="s">
        <v>1813</v>
      </c>
      <c r="B38" s="561"/>
      <c r="C38" s="561"/>
      <c r="D38" s="561"/>
      <c r="E38" s="561"/>
      <c r="F38" s="561"/>
      <c r="G38" s="409">
        <f>SUM(G34:G37)</f>
        <v>746.76</v>
      </c>
    </row>
    <row r="39" spans="1:9" ht="28.5" customHeight="1" x14ac:dyDescent="0.25">
      <c r="A39" s="410"/>
      <c r="B39" s="410"/>
      <c r="C39" s="411"/>
      <c r="D39" s="412"/>
      <c r="E39" s="410"/>
      <c r="F39" s="410"/>
      <c r="G39" s="410"/>
    </row>
    <row r="40" spans="1:9" ht="24" customHeight="1" x14ac:dyDescent="0.25">
      <c r="A40" s="566" t="s">
        <v>2122</v>
      </c>
      <c r="B40" s="567"/>
      <c r="C40" s="567"/>
      <c r="D40" s="567"/>
      <c r="E40" s="568"/>
      <c r="F40" s="150" t="s">
        <v>2110</v>
      </c>
      <c r="G40" s="405"/>
    </row>
    <row r="41" spans="1:9" ht="30" x14ac:dyDescent="0.25">
      <c r="A41" s="404" t="s">
        <v>2120</v>
      </c>
      <c r="B41" s="405"/>
      <c r="C41" s="404" t="s">
        <v>3</v>
      </c>
      <c r="D41" s="404" t="s">
        <v>4</v>
      </c>
      <c r="E41" s="404" t="s">
        <v>1598</v>
      </c>
      <c r="F41" s="404" t="s">
        <v>1103</v>
      </c>
      <c r="G41" s="404" t="s">
        <v>1104</v>
      </c>
    </row>
    <row r="42" spans="1:9" ht="30" x14ac:dyDescent="0.25">
      <c r="A42" s="152">
        <v>4509</v>
      </c>
      <c r="B42" s="153" t="s">
        <v>2123</v>
      </c>
      <c r="C42" s="153" t="s">
        <v>11</v>
      </c>
      <c r="D42" s="153" t="s">
        <v>69</v>
      </c>
      <c r="E42" s="153">
        <v>3.5</v>
      </c>
      <c r="F42" s="153" t="str">
        <f>H42</f>
        <v>5,18</v>
      </c>
      <c r="G42" s="153">
        <f>ROUND(F42*E42,2)</f>
        <v>18.13</v>
      </c>
      <c r="H42" s="154" t="s">
        <v>1720</v>
      </c>
      <c r="I42" s="154" t="s">
        <v>3318</v>
      </c>
    </row>
    <row r="43" spans="1:9" ht="30" x14ac:dyDescent="0.25">
      <c r="A43" s="152">
        <v>5061</v>
      </c>
      <c r="B43" s="153" t="s">
        <v>1125</v>
      </c>
      <c r="C43" s="153" t="s">
        <v>11</v>
      </c>
      <c r="D43" s="153" t="s">
        <v>52</v>
      </c>
      <c r="E43" s="153">
        <v>0.15</v>
      </c>
      <c r="F43" s="153" t="str">
        <f>H43</f>
        <v>21,56</v>
      </c>
      <c r="G43" s="153">
        <f>ROUND(F43*E43,2)</f>
        <v>3.23</v>
      </c>
      <c r="H43" s="154" t="s">
        <v>2902</v>
      </c>
      <c r="I43" s="154" t="s">
        <v>1125</v>
      </c>
    </row>
    <row r="44" spans="1:9" ht="45" x14ac:dyDescent="0.25">
      <c r="A44" s="152">
        <v>6189</v>
      </c>
      <c r="B44" s="153" t="s">
        <v>2124</v>
      </c>
      <c r="C44" s="153" t="s">
        <v>11</v>
      </c>
      <c r="D44" s="153" t="s">
        <v>69</v>
      </c>
      <c r="E44" s="153">
        <v>3.4870000000000001</v>
      </c>
      <c r="F44" s="153" t="str">
        <f>H44</f>
        <v>14,43</v>
      </c>
      <c r="G44" s="153">
        <f>ROUND(F44*E44,2)</f>
        <v>50.32</v>
      </c>
      <c r="H44" s="154" t="s">
        <v>2061</v>
      </c>
      <c r="I44" s="154" t="s">
        <v>3330</v>
      </c>
    </row>
    <row r="45" spans="1:9" ht="30" x14ac:dyDescent="0.25">
      <c r="A45" s="152">
        <v>88262</v>
      </c>
      <c r="B45" s="153" t="s">
        <v>1113</v>
      </c>
      <c r="C45" s="153" t="s">
        <v>11</v>
      </c>
      <c r="D45" s="153" t="s">
        <v>18</v>
      </c>
      <c r="E45" s="153">
        <v>1.3</v>
      </c>
      <c r="F45" s="153" t="str">
        <f>H45</f>
        <v>19,85</v>
      </c>
      <c r="G45" s="153">
        <f>ROUND(F45*E45,2)</f>
        <v>25.81</v>
      </c>
      <c r="H45" s="154" t="s">
        <v>3210</v>
      </c>
      <c r="I45" s="154" t="s">
        <v>1113</v>
      </c>
    </row>
    <row r="46" spans="1:9" ht="30" x14ac:dyDescent="0.25">
      <c r="A46" s="152">
        <v>88239</v>
      </c>
      <c r="B46" s="153" t="s">
        <v>1126</v>
      </c>
      <c r="C46" s="153" t="s">
        <v>11</v>
      </c>
      <c r="D46" s="153" t="s">
        <v>18</v>
      </c>
      <c r="E46" s="153">
        <v>0.32500000000000001</v>
      </c>
      <c r="F46" s="153" t="str">
        <f>H46</f>
        <v>16,40</v>
      </c>
      <c r="G46" s="153">
        <f>ROUND(F46*E46,2)</f>
        <v>5.33</v>
      </c>
      <c r="H46" s="154" t="s">
        <v>1874</v>
      </c>
      <c r="I46" s="154" t="s">
        <v>1126</v>
      </c>
    </row>
    <row r="47" spans="1:9" ht="15" customHeight="1" x14ac:dyDescent="0.25">
      <c r="A47" s="561" t="s">
        <v>1813</v>
      </c>
      <c r="B47" s="561"/>
      <c r="C47" s="561"/>
      <c r="D47" s="561"/>
      <c r="E47" s="561"/>
      <c r="F47" s="561"/>
      <c r="G47" s="409">
        <f>SUM(G42:G46)</f>
        <v>102.82000000000001</v>
      </c>
    </row>
    <row r="48" spans="1:9" x14ac:dyDescent="0.25">
      <c r="A48" s="410"/>
      <c r="B48" s="410"/>
      <c r="C48" s="411"/>
      <c r="D48" s="412"/>
      <c r="E48" s="410"/>
      <c r="F48" s="410"/>
      <c r="G48" s="410"/>
    </row>
    <row r="49" spans="1:9" x14ac:dyDescent="0.25">
      <c r="A49" s="410"/>
      <c r="B49" s="410"/>
      <c r="C49" s="411"/>
      <c r="D49" s="412"/>
      <c r="E49" s="410"/>
      <c r="F49" s="410"/>
      <c r="G49" s="410"/>
    </row>
    <row r="50" spans="1:9" ht="26.25" customHeight="1" x14ac:dyDescent="0.25">
      <c r="A50" s="566" t="s">
        <v>2125</v>
      </c>
      <c r="B50" s="567"/>
      <c r="C50" s="567"/>
      <c r="D50" s="567"/>
      <c r="E50" s="568"/>
      <c r="F50" s="150" t="s">
        <v>2110</v>
      </c>
      <c r="G50" s="405"/>
    </row>
    <row r="51" spans="1:9" ht="30" x14ac:dyDescent="0.25">
      <c r="A51" s="404" t="s">
        <v>2120</v>
      </c>
      <c r="B51" s="405"/>
      <c r="C51" s="404" t="s">
        <v>3</v>
      </c>
      <c r="D51" s="404" t="s">
        <v>4</v>
      </c>
      <c r="E51" s="404" t="s">
        <v>1598</v>
      </c>
      <c r="F51" s="404" t="s">
        <v>1103</v>
      </c>
      <c r="G51" s="404" t="s">
        <v>1104</v>
      </c>
    </row>
    <row r="52" spans="1:9" x14ac:dyDescent="0.25">
      <c r="A52" s="152">
        <v>88309</v>
      </c>
      <c r="B52" s="153" t="s">
        <v>1123</v>
      </c>
      <c r="C52" s="153" t="s">
        <v>11</v>
      </c>
      <c r="D52" s="153" t="s">
        <v>18</v>
      </c>
      <c r="E52" s="153">
        <v>1.65</v>
      </c>
      <c r="F52" s="153" t="str">
        <f>H52</f>
        <v>20,08</v>
      </c>
      <c r="G52" s="153">
        <f>ROUND(F52*E52,2)</f>
        <v>33.130000000000003</v>
      </c>
      <c r="H52" s="154" t="s">
        <v>1735</v>
      </c>
      <c r="I52" s="154" t="s">
        <v>1123</v>
      </c>
    </row>
    <row r="53" spans="1:9" x14ac:dyDescent="0.25">
      <c r="A53" s="152">
        <v>88316</v>
      </c>
      <c r="B53" s="153" t="s">
        <v>1114</v>
      </c>
      <c r="C53" s="153" t="s">
        <v>11</v>
      </c>
      <c r="D53" s="153" t="s">
        <v>18</v>
      </c>
      <c r="E53" s="153">
        <v>4.5</v>
      </c>
      <c r="F53" s="153" t="str">
        <f>H53</f>
        <v>15,81</v>
      </c>
      <c r="G53" s="153">
        <f>ROUND(F53*E53,2)</f>
        <v>71.150000000000006</v>
      </c>
      <c r="H53" s="154" t="s">
        <v>1860</v>
      </c>
      <c r="I53" s="154" t="s">
        <v>1114</v>
      </c>
    </row>
    <row r="54" spans="1:9" ht="45" x14ac:dyDescent="0.25">
      <c r="A54" s="152">
        <v>90586</v>
      </c>
      <c r="B54" s="153" t="s">
        <v>2126</v>
      </c>
      <c r="C54" s="153" t="s">
        <v>11</v>
      </c>
      <c r="D54" s="153" t="s">
        <v>1121</v>
      </c>
      <c r="E54" s="153">
        <v>0.3</v>
      </c>
      <c r="F54" s="153" t="str">
        <f>H54</f>
        <v>1,48</v>
      </c>
      <c r="G54" s="153">
        <f>ROUND(F54*E54,2)</f>
        <v>0.44</v>
      </c>
      <c r="H54" s="154" t="s">
        <v>1711</v>
      </c>
      <c r="I54" s="154" t="s">
        <v>1825</v>
      </c>
    </row>
    <row r="55" spans="1:9" ht="15" customHeight="1" x14ac:dyDescent="0.25">
      <c r="A55" s="561" t="s">
        <v>1813</v>
      </c>
      <c r="B55" s="561"/>
      <c r="C55" s="561"/>
      <c r="D55" s="561"/>
      <c r="E55" s="561"/>
      <c r="F55" s="561"/>
      <c r="G55" s="409">
        <f>SUM(G52:G54)</f>
        <v>104.72</v>
      </c>
    </row>
    <row r="56" spans="1:9" x14ac:dyDescent="0.25">
      <c r="A56" s="410"/>
      <c r="B56" s="410"/>
      <c r="C56" s="411"/>
      <c r="D56" s="412"/>
      <c r="E56" s="410"/>
      <c r="F56" s="410"/>
      <c r="G56" s="410"/>
    </row>
    <row r="57" spans="1:9" x14ac:dyDescent="0.25">
      <c r="A57" s="410"/>
      <c r="B57" s="410"/>
      <c r="C57" s="411"/>
      <c r="D57" s="412"/>
      <c r="E57" s="410"/>
      <c r="F57" s="410"/>
      <c r="G57" s="410"/>
    </row>
    <row r="58" spans="1:9" ht="25.5" customHeight="1" x14ac:dyDescent="0.25">
      <c r="A58" s="566" t="s">
        <v>2130</v>
      </c>
      <c r="B58" s="567"/>
      <c r="C58" s="567"/>
      <c r="D58" s="567"/>
      <c r="E58" s="568"/>
      <c r="F58" s="150" t="s">
        <v>2110</v>
      </c>
      <c r="G58" s="405"/>
    </row>
    <row r="59" spans="1:9" ht="30" x14ac:dyDescent="0.25">
      <c r="A59" s="404" t="s">
        <v>2120</v>
      </c>
      <c r="B59" s="405"/>
      <c r="C59" s="404" t="s">
        <v>3</v>
      </c>
      <c r="D59" s="404" t="s">
        <v>4</v>
      </c>
      <c r="E59" s="404" t="s">
        <v>1598</v>
      </c>
      <c r="F59" s="404" t="s">
        <v>1103</v>
      </c>
      <c r="G59" s="404" t="s">
        <v>1104</v>
      </c>
    </row>
    <row r="60" spans="1:9" ht="60" x14ac:dyDescent="0.25">
      <c r="A60" s="152">
        <v>11950</v>
      </c>
      <c r="B60" s="153" t="s">
        <v>1642</v>
      </c>
      <c r="C60" s="153" t="s">
        <v>11</v>
      </c>
      <c r="D60" s="153" t="s">
        <v>16</v>
      </c>
      <c r="E60" s="153">
        <v>1</v>
      </c>
      <c r="F60" s="153" t="str">
        <f>H60</f>
        <v>0,16</v>
      </c>
      <c r="G60" s="153">
        <f>ROUND(F60*E60,2)</f>
        <v>0.16</v>
      </c>
      <c r="H60" s="154" t="s">
        <v>1762</v>
      </c>
      <c r="I60" s="154" t="s">
        <v>1642</v>
      </c>
    </row>
    <row r="61" spans="1:9" x14ac:dyDescent="0.25">
      <c r="A61" s="152">
        <v>39961</v>
      </c>
      <c r="B61" s="153" t="s">
        <v>1132</v>
      </c>
      <c r="C61" s="153" t="s">
        <v>11</v>
      </c>
      <c r="D61" s="153" t="s">
        <v>16</v>
      </c>
      <c r="E61" s="153">
        <v>1</v>
      </c>
      <c r="F61" s="153" t="str">
        <f>H61</f>
        <v>30,14</v>
      </c>
      <c r="G61" s="153">
        <f>ROUND(F61*E61,2)</f>
        <v>30.14</v>
      </c>
      <c r="H61" s="154" t="s">
        <v>3272</v>
      </c>
      <c r="I61" s="154" t="s">
        <v>1132</v>
      </c>
    </row>
    <row r="62" spans="1:9" ht="45" x14ac:dyDescent="0.25">
      <c r="A62" s="152">
        <v>36888</v>
      </c>
      <c r="B62" s="153" t="s">
        <v>1715</v>
      </c>
      <c r="C62" s="153" t="s">
        <v>11</v>
      </c>
      <c r="D62" s="153" t="s">
        <v>69</v>
      </c>
      <c r="E62" s="153">
        <v>1</v>
      </c>
      <c r="F62" s="153" t="str">
        <f>H62</f>
        <v>22,70</v>
      </c>
      <c r="G62" s="153">
        <f>ROUND(F62*E62,2)</f>
        <v>22.7</v>
      </c>
      <c r="H62" s="154" t="s">
        <v>2903</v>
      </c>
      <c r="I62" s="154" t="s">
        <v>3283</v>
      </c>
    </row>
    <row r="63" spans="1:9" x14ac:dyDescent="0.25">
      <c r="A63" s="152">
        <v>88309</v>
      </c>
      <c r="B63" s="153" t="s">
        <v>1123</v>
      </c>
      <c r="C63" s="153" t="s">
        <v>11</v>
      </c>
      <c r="D63" s="153" t="s">
        <v>18</v>
      </c>
      <c r="E63" s="153">
        <v>0.152</v>
      </c>
      <c r="F63" s="153" t="str">
        <f>H63</f>
        <v>20,08</v>
      </c>
      <c r="G63" s="153">
        <f>ROUND(F63*E63,2)</f>
        <v>3.05</v>
      </c>
      <c r="H63" s="154" t="s">
        <v>1735</v>
      </c>
      <c r="I63" s="154" t="s">
        <v>1123</v>
      </c>
    </row>
    <row r="64" spans="1:9" x14ac:dyDescent="0.25">
      <c r="A64" s="152">
        <v>88316</v>
      </c>
      <c r="B64" s="153" t="s">
        <v>1114</v>
      </c>
      <c r="C64" s="153" t="s">
        <v>11</v>
      </c>
      <c r="D64" s="153" t="s">
        <v>18</v>
      </c>
      <c r="E64" s="153">
        <v>7.5999999999999998E-2</v>
      </c>
      <c r="F64" s="153" t="str">
        <f>H64</f>
        <v>15,81</v>
      </c>
      <c r="G64" s="153">
        <f>ROUND(F64*E64,2)</f>
        <v>1.2</v>
      </c>
      <c r="H64" s="154" t="s">
        <v>1860</v>
      </c>
      <c r="I64" s="154" t="s">
        <v>1114</v>
      </c>
    </row>
    <row r="65" spans="1:9" ht="15" customHeight="1" x14ac:dyDescent="0.25">
      <c r="A65" s="561" t="s">
        <v>1813</v>
      </c>
      <c r="B65" s="561"/>
      <c r="C65" s="561"/>
      <c r="D65" s="561"/>
      <c r="E65" s="561"/>
      <c r="F65" s="561"/>
      <c r="G65" s="409">
        <f>SUM(G60:G64)</f>
        <v>57.25</v>
      </c>
    </row>
    <row r="66" spans="1:9" ht="30" customHeight="1" x14ac:dyDescent="0.25">
      <c r="A66" s="410"/>
      <c r="B66" s="410"/>
      <c r="C66" s="411"/>
      <c r="D66" s="412"/>
      <c r="E66" s="410"/>
      <c r="F66" s="410"/>
      <c r="G66" s="410"/>
    </row>
    <row r="67" spans="1:9" ht="51" customHeight="1" x14ac:dyDescent="0.25">
      <c r="A67" s="566" t="s">
        <v>2131</v>
      </c>
      <c r="B67" s="567"/>
      <c r="C67" s="567"/>
      <c r="D67" s="567"/>
      <c r="E67" s="582"/>
      <c r="F67" s="150" t="s">
        <v>2110</v>
      </c>
      <c r="G67" s="405"/>
    </row>
    <row r="68" spans="1:9" ht="30" x14ac:dyDescent="0.25">
      <c r="A68" s="404" t="s">
        <v>2120</v>
      </c>
      <c r="B68" s="405"/>
      <c r="C68" s="404" t="s">
        <v>3</v>
      </c>
      <c r="D68" s="404" t="s">
        <v>4</v>
      </c>
      <c r="E68" s="404" t="s">
        <v>1598</v>
      </c>
      <c r="F68" s="404" t="s">
        <v>1103</v>
      </c>
      <c r="G68" s="404" t="s">
        <v>1104</v>
      </c>
    </row>
    <row r="69" spans="1:9" ht="60" x14ac:dyDescent="0.25">
      <c r="A69" s="152">
        <v>1525</v>
      </c>
      <c r="B69" s="153" t="s">
        <v>1677</v>
      </c>
      <c r="C69" s="153" t="s">
        <v>11</v>
      </c>
      <c r="D69" s="153" t="s">
        <v>40</v>
      </c>
      <c r="E69" s="153">
        <v>1.103</v>
      </c>
      <c r="F69" s="153" t="str">
        <f t="shared" ref="F69:F74" si="0">H69</f>
        <v>516,66</v>
      </c>
      <c r="G69" s="153">
        <f t="shared" ref="G69:G74" si="1">ROUND(F69*E69,2)</f>
        <v>569.88</v>
      </c>
      <c r="H69" s="154" t="s">
        <v>3445</v>
      </c>
      <c r="I69" s="154" t="s">
        <v>1677</v>
      </c>
    </row>
    <row r="70" spans="1:9" ht="30" x14ac:dyDescent="0.25">
      <c r="A70" s="152">
        <v>88262</v>
      </c>
      <c r="B70" s="153" t="s">
        <v>1113</v>
      </c>
      <c r="C70" s="153" t="s">
        <v>11</v>
      </c>
      <c r="D70" s="153" t="s">
        <v>18</v>
      </c>
      <c r="E70" s="153">
        <v>0.19900000000000001</v>
      </c>
      <c r="F70" s="153" t="str">
        <f t="shared" si="0"/>
        <v>19,85</v>
      </c>
      <c r="G70" s="153">
        <f t="shared" si="1"/>
        <v>3.95</v>
      </c>
      <c r="H70" s="154" t="s">
        <v>3210</v>
      </c>
      <c r="I70" s="154" t="s">
        <v>1113</v>
      </c>
    </row>
    <row r="71" spans="1:9" x14ac:dyDescent="0.25">
      <c r="A71" s="152">
        <v>88309</v>
      </c>
      <c r="B71" s="153" t="s">
        <v>1123</v>
      </c>
      <c r="C71" s="153" t="s">
        <v>11</v>
      </c>
      <c r="D71" s="153" t="s">
        <v>18</v>
      </c>
      <c r="E71" s="153">
        <v>0.19900000000000001</v>
      </c>
      <c r="F71" s="153" t="str">
        <f t="shared" si="0"/>
        <v>20,08</v>
      </c>
      <c r="G71" s="153">
        <f t="shared" si="1"/>
        <v>4</v>
      </c>
      <c r="H71" s="154" t="s">
        <v>1735</v>
      </c>
      <c r="I71" s="154" t="s">
        <v>1123</v>
      </c>
    </row>
    <row r="72" spans="1:9" x14ac:dyDescent="0.25">
      <c r="A72" s="152">
        <v>88316</v>
      </c>
      <c r="B72" s="153" t="s">
        <v>1114</v>
      </c>
      <c r="C72" s="153" t="s">
        <v>11</v>
      </c>
      <c r="D72" s="153" t="s">
        <v>18</v>
      </c>
      <c r="E72" s="153">
        <v>1.1919999999999999</v>
      </c>
      <c r="F72" s="153" t="str">
        <f t="shared" si="0"/>
        <v>15,81</v>
      </c>
      <c r="G72" s="153">
        <f t="shared" si="1"/>
        <v>18.850000000000001</v>
      </c>
      <c r="H72" s="154" t="s">
        <v>1860</v>
      </c>
      <c r="I72" s="154" t="s">
        <v>1114</v>
      </c>
    </row>
    <row r="73" spans="1:9" ht="45" x14ac:dyDescent="0.25">
      <c r="A73" s="152">
        <v>90586</v>
      </c>
      <c r="B73" s="153" t="s">
        <v>2126</v>
      </c>
      <c r="C73" s="153" t="s">
        <v>11</v>
      </c>
      <c r="D73" s="153" t="s">
        <v>1121</v>
      </c>
      <c r="E73" s="153">
        <v>6.8000000000000005E-2</v>
      </c>
      <c r="F73" s="153" t="str">
        <f t="shared" si="0"/>
        <v>1,48</v>
      </c>
      <c r="G73" s="153">
        <f t="shared" si="1"/>
        <v>0.1</v>
      </c>
      <c r="H73" s="154" t="s">
        <v>1711</v>
      </c>
      <c r="I73" s="154" t="s">
        <v>1825</v>
      </c>
    </row>
    <row r="74" spans="1:9" ht="45" x14ac:dyDescent="0.25">
      <c r="A74" s="152">
        <v>90587</v>
      </c>
      <c r="B74" s="153" t="s">
        <v>2129</v>
      </c>
      <c r="C74" s="153" t="s">
        <v>11</v>
      </c>
      <c r="D74" s="153" t="s">
        <v>1122</v>
      </c>
      <c r="E74" s="153">
        <v>0.13100000000000001</v>
      </c>
      <c r="F74" s="153" t="str">
        <f t="shared" si="0"/>
        <v>0,56</v>
      </c>
      <c r="G74" s="153">
        <f t="shared" si="1"/>
        <v>7.0000000000000007E-2</v>
      </c>
      <c r="H74" s="154" t="s">
        <v>1641</v>
      </c>
      <c r="I74" s="154" t="s">
        <v>1832</v>
      </c>
    </row>
    <row r="75" spans="1:9" ht="15" customHeight="1" x14ac:dyDescent="0.25">
      <c r="A75" s="561" t="s">
        <v>1813</v>
      </c>
      <c r="B75" s="561"/>
      <c r="C75" s="561"/>
      <c r="D75" s="561"/>
      <c r="E75" s="561"/>
      <c r="F75" s="561"/>
      <c r="G75" s="409">
        <f>ROUND(SUM(G69:G74),2)</f>
        <v>596.85</v>
      </c>
    </row>
    <row r="76" spans="1:9" x14ac:dyDescent="0.25">
      <c r="A76" s="410"/>
      <c r="B76" s="410"/>
      <c r="C76" s="411"/>
      <c r="D76" s="412"/>
      <c r="E76" s="410"/>
      <c r="F76" s="410"/>
      <c r="G76" s="410"/>
    </row>
    <row r="77" spans="1:9" x14ac:dyDescent="0.25">
      <c r="A77" s="410"/>
      <c r="B77" s="410"/>
      <c r="C77" s="411"/>
      <c r="D77" s="412"/>
      <c r="E77" s="410"/>
      <c r="F77" s="410"/>
      <c r="G77" s="410"/>
    </row>
    <row r="78" spans="1:9" ht="57.75" customHeight="1" x14ac:dyDescent="0.25">
      <c r="A78" s="566" t="s">
        <v>2132</v>
      </c>
      <c r="B78" s="567"/>
      <c r="C78" s="567"/>
      <c r="D78" s="567"/>
      <c r="E78" s="582"/>
      <c r="F78" s="150" t="s">
        <v>2110</v>
      </c>
      <c r="G78" s="405"/>
    </row>
    <row r="79" spans="1:9" ht="30" x14ac:dyDescent="0.25">
      <c r="A79" s="404" t="s">
        <v>2120</v>
      </c>
      <c r="B79" s="405"/>
      <c r="C79" s="404" t="s">
        <v>3</v>
      </c>
      <c r="D79" s="404" t="s">
        <v>4</v>
      </c>
      <c r="E79" s="404" t="s">
        <v>1598</v>
      </c>
      <c r="F79" s="404" t="s">
        <v>1103</v>
      </c>
      <c r="G79" s="404" t="s">
        <v>1104</v>
      </c>
    </row>
    <row r="80" spans="1:9" ht="60" x14ac:dyDescent="0.25">
      <c r="A80" s="152">
        <v>1525</v>
      </c>
      <c r="B80" s="153" t="s">
        <v>1677</v>
      </c>
      <c r="C80" s="153" t="s">
        <v>11</v>
      </c>
      <c r="D80" s="153" t="s">
        <v>40</v>
      </c>
      <c r="E80" s="153">
        <v>1.103</v>
      </c>
      <c r="F80" s="153" t="str">
        <f t="shared" ref="F80:F85" si="2">H80</f>
        <v>516,66</v>
      </c>
      <c r="G80" s="153">
        <f t="shared" ref="G80:G85" si="3">ROUND(F80*E80,2)</f>
        <v>569.88</v>
      </c>
      <c r="H80" s="154" t="s">
        <v>3445</v>
      </c>
      <c r="I80" s="154" t="s">
        <v>1677</v>
      </c>
    </row>
    <row r="81" spans="1:9" ht="30" x14ac:dyDescent="0.25">
      <c r="A81" s="152">
        <v>88262</v>
      </c>
      <c r="B81" s="153" t="s">
        <v>1113</v>
      </c>
      <c r="C81" s="153" t="s">
        <v>11</v>
      </c>
      <c r="D81" s="153" t="s">
        <v>18</v>
      </c>
      <c r="E81" s="153">
        <v>9.4E-2</v>
      </c>
      <c r="F81" s="153" t="str">
        <f t="shared" si="2"/>
        <v>19,85</v>
      </c>
      <c r="G81" s="153">
        <f t="shared" si="3"/>
        <v>1.87</v>
      </c>
      <c r="H81" s="154" t="s">
        <v>3210</v>
      </c>
      <c r="I81" s="154" t="s">
        <v>1113</v>
      </c>
    </row>
    <row r="82" spans="1:9" x14ac:dyDescent="0.25">
      <c r="A82" s="152">
        <v>88309</v>
      </c>
      <c r="B82" s="153" t="s">
        <v>1123</v>
      </c>
      <c r="C82" s="153" t="s">
        <v>11</v>
      </c>
      <c r="D82" s="153" t="s">
        <v>18</v>
      </c>
      <c r="E82" s="153">
        <v>0.56499999999999995</v>
      </c>
      <c r="F82" s="153" t="str">
        <f t="shared" si="2"/>
        <v>20,08</v>
      </c>
      <c r="G82" s="153">
        <f t="shared" si="3"/>
        <v>11.35</v>
      </c>
      <c r="H82" s="154" t="s">
        <v>1735</v>
      </c>
      <c r="I82" s="154" t="s">
        <v>1123</v>
      </c>
    </row>
    <row r="83" spans="1:9" x14ac:dyDescent="0.25">
      <c r="A83" s="152">
        <v>88316</v>
      </c>
      <c r="B83" s="153" t="s">
        <v>1114</v>
      </c>
      <c r="C83" s="153" t="s">
        <v>11</v>
      </c>
      <c r="D83" s="153" t="s">
        <v>18</v>
      </c>
      <c r="E83" s="153">
        <v>0.63800000000000001</v>
      </c>
      <c r="F83" s="153" t="str">
        <f t="shared" si="2"/>
        <v>15,81</v>
      </c>
      <c r="G83" s="153">
        <f t="shared" si="3"/>
        <v>10.09</v>
      </c>
      <c r="H83" s="154" t="s">
        <v>1860</v>
      </c>
      <c r="I83" s="154" t="s">
        <v>1114</v>
      </c>
    </row>
    <row r="84" spans="1:9" ht="45" x14ac:dyDescent="0.25">
      <c r="A84" s="152">
        <v>90586</v>
      </c>
      <c r="B84" s="153" t="s">
        <v>2126</v>
      </c>
      <c r="C84" s="153" t="s">
        <v>11</v>
      </c>
      <c r="D84" s="153" t="s">
        <v>1121</v>
      </c>
      <c r="E84" s="153">
        <v>5.6000000000000001E-2</v>
      </c>
      <c r="F84" s="153" t="str">
        <f t="shared" si="2"/>
        <v>1,48</v>
      </c>
      <c r="G84" s="153">
        <f t="shared" si="3"/>
        <v>0.08</v>
      </c>
      <c r="H84" s="154" t="s">
        <v>1711</v>
      </c>
      <c r="I84" s="154" t="s">
        <v>1825</v>
      </c>
    </row>
    <row r="85" spans="1:9" ht="45" x14ac:dyDescent="0.25">
      <c r="A85" s="152">
        <v>90587</v>
      </c>
      <c r="B85" s="153" t="s">
        <v>2129</v>
      </c>
      <c r="C85" s="153" t="s">
        <v>11</v>
      </c>
      <c r="D85" s="153" t="s">
        <v>1122</v>
      </c>
      <c r="E85" s="153">
        <v>0.13300000000000001</v>
      </c>
      <c r="F85" s="153" t="str">
        <f t="shared" si="2"/>
        <v>0,56</v>
      </c>
      <c r="G85" s="153">
        <f t="shared" si="3"/>
        <v>7.0000000000000007E-2</v>
      </c>
      <c r="H85" s="154" t="s">
        <v>1641</v>
      </c>
      <c r="I85" s="154" t="s">
        <v>1832</v>
      </c>
    </row>
    <row r="86" spans="1:9" ht="15" customHeight="1" x14ac:dyDescent="0.25">
      <c r="A86" s="561" t="s">
        <v>1813</v>
      </c>
      <c r="B86" s="561"/>
      <c r="C86" s="561"/>
      <c r="D86" s="561"/>
      <c r="E86" s="561"/>
      <c r="F86" s="561"/>
      <c r="G86" s="409">
        <f>ROUND(SUM(G80:G85),2)</f>
        <v>593.34</v>
      </c>
    </row>
    <row r="87" spans="1:9" ht="35.25" customHeight="1" x14ac:dyDescent="0.25">
      <c r="A87" s="410"/>
      <c r="B87" s="410"/>
      <c r="C87" s="411"/>
      <c r="D87" s="412"/>
      <c r="E87" s="410"/>
      <c r="F87" s="410"/>
      <c r="G87" s="410"/>
    </row>
    <row r="88" spans="1:9" ht="33.75" customHeight="1" x14ac:dyDescent="0.25">
      <c r="A88" s="566" t="s">
        <v>2133</v>
      </c>
      <c r="B88" s="567"/>
      <c r="C88" s="567"/>
      <c r="D88" s="567"/>
      <c r="E88" s="582"/>
      <c r="F88" s="150" t="s">
        <v>2110</v>
      </c>
      <c r="G88" s="405"/>
    </row>
    <row r="89" spans="1:9" ht="30" x14ac:dyDescent="0.25">
      <c r="A89" s="404" t="s">
        <v>2120</v>
      </c>
      <c r="B89" s="405"/>
      <c r="C89" s="404" t="s">
        <v>3</v>
      </c>
      <c r="D89" s="404" t="s">
        <v>4</v>
      </c>
      <c r="E89" s="404" t="s">
        <v>1598</v>
      </c>
      <c r="F89" s="404" t="s">
        <v>1103</v>
      </c>
      <c r="G89" s="404" t="s">
        <v>1104</v>
      </c>
    </row>
    <row r="90" spans="1:9" ht="30" x14ac:dyDescent="0.25">
      <c r="A90" s="152">
        <v>43132</v>
      </c>
      <c r="B90" s="153" t="s">
        <v>2134</v>
      </c>
      <c r="C90" s="153" t="s">
        <v>11</v>
      </c>
      <c r="D90" s="153" t="s">
        <v>52</v>
      </c>
      <c r="E90" s="153">
        <v>1.4999999999999999E-2</v>
      </c>
      <c r="F90" s="153" t="str">
        <f>H90</f>
        <v>21,33</v>
      </c>
      <c r="G90" s="153">
        <f>ROUND(F90*E90,2)</f>
        <v>0.32</v>
      </c>
      <c r="H90" s="154" t="s">
        <v>3413</v>
      </c>
      <c r="I90" s="154" t="s">
        <v>3227</v>
      </c>
    </row>
    <row r="91" spans="1:9" ht="60" x14ac:dyDescent="0.25">
      <c r="A91" s="152">
        <v>21141</v>
      </c>
      <c r="B91" s="153" t="s">
        <v>2135</v>
      </c>
      <c r="C91" s="153" t="s">
        <v>11</v>
      </c>
      <c r="D91" s="153" t="s">
        <v>27</v>
      </c>
      <c r="E91" s="153">
        <v>1.03</v>
      </c>
      <c r="F91" s="153" t="str">
        <f>H91</f>
        <v>22,04</v>
      </c>
      <c r="G91" s="153">
        <f>ROUND(F91*E91,2)</f>
        <v>22.7</v>
      </c>
      <c r="H91" s="154" t="s">
        <v>3491</v>
      </c>
      <c r="I91" s="154" t="s">
        <v>3335</v>
      </c>
    </row>
    <row r="92" spans="1:9" x14ac:dyDescent="0.25">
      <c r="A92" s="152">
        <v>88245</v>
      </c>
      <c r="B92" s="153" t="s">
        <v>1128</v>
      </c>
      <c r="C92" s="153" t="s">
        <v>11</v>
      </c>
      <c r="D92" s="153" t="s">
        <v>18</v>
      </c>
      <c r="E92" s="153">
        <v>0.03</v>
      </c>
      <c r="F92" s="153" t="str">
        <f>H92</f>
        <v>19,97</v>
      </c>
      <c r="G92" s="153">
        <f>ROUND(F92*E92,2)</f>
        <v>0.6</v>
      </c>
      <c r="H92" s="154" t="s">
        <v>2922</v>
      </c>
      <c r="I92" s="154" t="s">
        <v>1128</v>
      </c>
    </row>
    <row r="93" spans="1:9" x14ac:dyDescent="0.25">
      <c r="A93" s="152">
        <v>88316</v>
      </c>
      <c r="B93" s="153" t="s">
        <v>1114</v>
      </c>
      <c r="C93" s="153" t="s">
        <v>11</v>
      </c>
      <c r="D93" s="153" t="s">
        <v>18</v>
      </c>
      <c r="E93" s="153">
        <v>0.06</v>
      </c>
      <c r="F93" s="153" t="str">
        <f>H93</f>
        <v>15,81</v>
      </c>
      <c r="G93" s="153">
        <f>ROUND(F93*E93,2)</f>
        <v>0.95</v>
      </c>
      <c r="H93" s="154" t="s">
        <v>1860</v>
      </c>
      <c r="I93" s="154" t="s">
        <v>1114</v>
      </c>
    </row>
    <row r="94" spans="1:9" ht="15" customHeight="1" x14ac:dyDescent="0.25">
      <c r="A94" s="561" t="s">
        <v>1813</v>
      </c>
      <c r="B94" s="561"/>
      <c r="C94" s="561"/>
      <c r="D94" s="561"/>
      <c r="E94" s="561"/>
      <c r="F94" s="561"/>
      <c r="G94" s="409">
        <f>ROUND(SUM(G90:G93),2)</f>
        <v>24.57</v>
      </c>
    </row>
    <row r="95" spans="1:9" ht="31.5" customHeight="1" x14ac:dyDescent="0.25">
      <c r="A95" s="410"/>
      <c r="B95" s="410"/>
      <c r="C95" s="411"/>
      <c r="D95" s="412"/>
      <c r="E95" s="410"/>
      <c r="F95" s="410"/>
      <c r="G95" s="410"/>
    </row>
    <row r="96" spans="1:9" ht="36" customHeight="1" x14ac:dyDescent="0.25">
      <c r="A96" s="566" t="s">
        <v>2136</v>
      </c>
      <c r="B96" s="567"/>
      <c r="C96" s="567"/>
      <c r="D96" s="567"/>
      <c r="E96" s="568"/>
      <c r="F96" s="150" t="s">
        <v>2110</v>
      </c>
      <c r="G96" s="405"/>
    </row>
    <row r="97" spans="1:9" ht="30" x14ac:dyDescent="0.25">
      <c r="A97" s="404" t="s">
        <v>2120</v>
      </c>
      <c r="B97" s="405"/>
      <c r="C97" s="404" t="s">
        <v>3</v>
      </c>
      <c r="D97" s="404" t="s">
        <v>4</v>
      </c>
      <c r="E97" s="404" t="s">
        <v>1598</v>
      </c>
      <c r="F97" s="404" t="s">
        <v>1103</v>
      </c>
      <c r="G97" s="404" t="s">
        <v>1104</v>
      </c>
    </row>
    <row r="98" spans="1:9" ht="45" x14ac:dyDescent="0.25">
      <c r="A98" s="152">
        <v>2692</v>
      </c>
      <c r="B98" s="153" t="s">
        <v>1701</v>
      </c>
      <c r="C98" s="153" t="s">
        <v>11</v>
      </c>
      <c r="D98" s="153" t="s">
        <v>1117</v>
      </c>
      <c r="E98" s="153">
        <v>1.7000000000000001E-2</v>
      </c>
      <c r="F98" s="153" t="str">
        <f t="shared" ref="F98:F104" si="4">H98</f>
        <v>9,14</v>
      </c>
      <c r="G98" s="153">
        <f t="shared" ref="G98:G104" si="5">ROUND(F98*E98,2)</f>
        <v>0.16</v>
      </c>
      <c r="H98" s="154" t="s">
        <v>3274</v>
      </c>
      <c r="I98" s="154" t="s">
        <v>1701</v>
      </c>
    </row>
    <row r="99" spans="1:9" ht="30" x14ac:dyDescent="0.25">
      <c r="A99" s="152">
        <v>5074</v>
      </c>
      <c r="B99" s="153" t="s">
        <v>1120</v>
      </c>
      <c r="C99" s="153" t="s">
        <v>11</v>
      </c>
      <c r="D99" s="153" t="s">
        <v>52</v>
      </c>
      <c r="E99" s="153">
        <v>0.04</v>
      </c>
      <c r="F99" s="153" t="str">
        <f t="shared" si="4"/>
        <v>24,57</v>
      </c>
      <c r="G99" s="153">
        <f t="shared" si="5"/>
        <v>0.98</v>
      </c>
      <c r="H99" s="154" t="s">
        <v>1757</v>
      </c>
      <c r="I99" s="154" t="s">
        <v>1120</v>
      </c>
    </row>
    <row r="100" spans="1:9" ht="45" x14ac:dyDescent="0.25">
      <c r="A100" s="152">
        <v>6193</v>
      </c>
      <c r="B100" s="153" t="s">
        <v>2127</v>
      </c>
      <c r="C100" s="153" t="s">
        <v>11</v>
      </c>
      <c r="D100" s="153" t="s">
        <v>69</v>
      </c>
      <c r="E100" s="153">
        <v>0.442</v>
      </c>
      <c r="F100" s="153" t="str">
        <f t="shared" si="4"/>
        <v>9,89</v>
      </c>
      <c r="G100" s="153">
        <f t="shared" si="5"/>
        <v>4.37</v>
      </c>
      <c r="H100" s="154" t="s">
        <v>1814</v>
      </c>
      <c r="I100" s="154" t="s">
        <v>3325</v>
      </c>
    </row>
    <row r="101" spans="1:9" ht="30" x14ac:dyDescent="0.25">
      <c r="A101" s="152">
        <v>88239</v>
      </c>
      <c r="B101" s="153" t="s">
        <v>1126</v>
      </c>
      <c r="C101" s="153" t="s">
        <v>11</v>
      </c>
      <c r="D101" s="153" t="s">
        <v>18</v>
      </c>
      <c r="E101" s="153">
        <v>0.55000000000000004</v>
      </c>
      <c r="F101" s="153" t="str">
        <f t="shared" si="4"/>
        <v>16,40</v>
      </c>
      <c r="G101" s="153">
        <f t="shared" si="5"/>
        <v>9.02</v>
      </c>
      <c r="H101" s="154" t="s">
        <v>1874</v>
      </c>
      <c r="I101" s="154" t="s">
        <v>1126</v>
      </c>
    </row>
    <row r="102" spans="1:9" ht="30" x14ac:dyDescent="0.25">
      <c r="A102" s="152">
        <v>88262</v>
      </c>
      <c r="B102" s="153" t="s">
        <v>1113</v>
      </c>
      <c r="C102" s="153" t="s">
        <v>11</v>
      </c>
      <c r="D102" s="153" t="s">
        <v>18</v>
      </c>
      <c r="E102" s="153">
        <v>3.29</v>
      </c>
      <c r="F102" s="153" t="str">
        <f t="shared" si="4"/>
        <v>19,85</v>
      </c>
      <c r="G102" s="153">
        <f t="shared" si="5"/>
        <v>65.31</v>
      </c>
      <c r="H102" s="154" t="s">
        <v>3210</v>
      </c>
      <c r="I102" s="154" t="s">
        <v>1113</v>
      </c>
    </row>
    <row r="103" spans="1:9" ht="30" x14ac:dyDescent="0.25">
      <c r="A103" s="152">
        <v>92273</v>
      </c>
      <c r="B103" s="153" t="s">
        <v>2128</v>
      </c>
      <c r="C103" s="153" t="s">
        <v>11</v>
      </c>
      <c r="D103" s="153" t="s">
        <v>69</v>
      </c>
      <c r="E103" s="153">
        <v>4.3310000000000004</v>
      </c>
      <c r="F103" s="153" t="str">
        <f t="shared" si="4"/>
        <v>16,77</v>
      </c>
      <c r="G103" s="153">
        <f t="shared" si="5"/>
        <v>72.63</v>
      </c>
      <c r="H103" s="154" t="s">
        <v>1890</v>
      </c>
      <c r="I103" s="154" t="s">
        <v>1875</v>
      </c>
    </row>
    <row r="104" spans="1:9" ht="45" x14ac:dyDescent="0.25">
      <c r="A104" s="152">
        <v>101973</v>
      </c>
      <c r="B104" s="153" t="s">
        <v>2137</v>
      </c>
      <c r="C104" s="153" t="s">
        <v>11</v>
      </c>
      <c r="D104" s="153" t="s">
        <v>27</v>
      </c>
      <c r="E104" s="153">
        <v>0.93</v>
      </c>
      <c r="F104" s="153" t="str">
        <f t="shared" si="4"/>
        <v>130,51</v>
      </c>
      <c r="G104" s="153">
        <f t="shared" si="5"/>
        <v>121.37</v>
      </c>
      <c r="H104" s="154" t="s">
        <v>3169</v>
      </c>
      <c r="I104" s="154" t="s">
        <v>1883</v>
      </c>
    </row>
    <row r="105" spans="1:9" ht="15" customHeight="1" x14ac:dyDescent="0.25">
      <c r="A105" s="561" t="s">
        <v>1813</v>
      </c>
      <c r="B105" s="561"/>
      <c r="C105" s="561"/>
      <c r="D105" s="561"/>
      <c r="E105" s="561"/>
      <c r="F105" s="561"/>
      <c r="G105" s="409">
        <f>ROUND(SUM(G98:G104),2)</f>
        <v>273.83999999999997</v>
      </c>
    </row>
    <row r="106" spans="1:9" ht="27.75" customHeight="1" x14ac:dyDescent="0.25">
      <c r="A106" s="410"/>
      <c r="B106" s="410"/>
      <c r="C106" s="411"/>
      <c r="D106" s="412"/>
      <c r="E106" s="410"/>
      <c r="F106" s="410"/>
      <c r="G106" s="410"/>
    </row>
    <row r="107" spans="1:9" ht="60.75" customHeight="1" x14ac:dyDescent="0.25">
      <c r="A107" s="566" t="s">
        <v>2138</v>
      </c>
      <c r="B107" s="567"/>
      <c r="C107" s="567"/>
      <c r="D107" s="567"/>
      <c r="E107" s="582"/>
      <c r="F107" s="150" t="s">
        <v>50</v>
      </c>
      <c r="G107" s="155">
        <v>11914</v>
      </c>
    </row>
    <row r="108" spans="1:9" ht="30" x14ac:dyDescent="0.25">
      <c r="A108" s="404" t="s">
        <v>1101</v>
      </c>
      <c r="B108" s="405"/>
      <c r="C108" s="404" t="s">
        <v>3</v>
      </c>
      <c r="D108" s="404" t="s">
        <v>4</v>
      </c>
      <c r="E108" s="404" t="s">
        <v>1598</v>
      </c>
      <c r="F108" s="404" t="s">
        <v>1103</v>
      </c>
      <c r="G108" s="404" t="s">
        <v>1104</v>
      </c>
    </row>
    <row r="109" spans="1:9" s="156" customFormat="1" ht="30" x14ac:dyDescent="0.25">
      <c r="A109" s="152">
        <v>4182</v>
      </c>
      <c r="B109" s="153" t="s">
        <v>1138</v>
      </c>
      <c r="C109" s="153" t="s">
        <v>50</v>
      </c>
      <c r="D109" s="153" t="s">
        <v>18</v>
      </c>
      <c r="E109" s="153">
        <v>0.3</v>
      </c>
      <c r="F109" s="153">
        <f>H109</f>
        <v>1.25</v>
      </c>
      <c r="G109" s="153">
        <f>ROUND(F109*E109,2)</f>
        <v>0.38</v>
      </c>
      <c r="H109" s="156">
        <v>1.25</v>
      </c>
      <c r="I109" s="156" t="s">
        <v>3005</v>
      </c>
    </row>
    <row r="110" spans="1:9" s="156" customFormat="1" x14ac:dyDescent="0.25">
      <c r="A110" s="152">
        <v>3510</v>
      </c>
      <c r="B110" s="153" t="s">
        <v>2139</v>
      </c>
      <c r="C110" s="153" t="s">
        <v>50</v>
      </c>
      <c r="D110" s="153" t="s">
        <v>16</v>
      </c>
      <c r="E110" s="153">
        <v>0.02</v>
      </c>
      <c r="F110" s="153">
        <f>H110</f>
        <v>6.99</v>
      </c>
      <c r="G110" s="153">
        <f>ROUND(F110*E110,2)</f>
        <v>0.14000000000000001</v>
      </c>
      <c r="H110" s="156">
        <v>6.99</v>
      </c>
      <c r="I110" s="156" t="s">
        <v>2988</v>
      </c>
    </row>
    <row r="111" spans="1:9" s="156" customFormat="1" ht="30" x14ac:dyDescent="0.25">
      <c r="A111" s="152">
        <v>1734</v>
      </c>
      <c r="B111" s="153" t="s">
        <v>2140</v>
      </c>
      <c r="C111" s="153" t="s">
        <v>50</v>
      </c>
      <c r="D111" s="153" t="s">
        <v>69</v>
      </c>
      <c r="E111" s="153">
        <v>3.04</v>
      </c>
      <c r="F111" s="153">
        <f>H111</f>
        <v>48.18</v>
      </c>
      <c r="G111" s="153">
        <f>ROUND(F111*E111,2)</f>
        <v>146.47</v>
      </c>
      <c r="H111" s="156">
        <v>48.18</v>
      </c>
      <c r="I111" s="156" t="s">
        <v>2975</v>
      </c>
    </row>
    <row r="112" spans="1:9" ht="30" x14ac:dyDescent="0.25">
      <c r="A112" s="152">
        <v>88315</v>
      </c>
      <c r="B112" s="153" t="s">
        <v>1139</v>
      </c>
      <c r="C112" s="153" t="s">
        <v>11</v>
      </c>
      <c r="D112" s="153" t="s">
        <v>18</v>
      </c>
      <c r="E112" s="153">
        <v>0.74</v>
      </c>
      <c r="F112" s="153" t="str">
        <f>H112</f>
        <v>19,97</v>
      </c>
      <c r="G112" s="153">
        <f>ROUND(F112*E112,2)</f>
        <v>14.78</v>
      </c>
      <c r="H112" s="154" t="s">
        <v>2922</v>
      </c>
      <c r="I112" s="154" t="s">
        <v>1139</v>
      </c>
    </row>
    <row r="113" spans="1:9" x14ac:dyDescent="0.25">
      <c r="A113" s="152">
        <v>88316</v>
      </c>
      <c r="B113" s="153" t="s">
        <v>1114</v>
      </c>
      <c r="C113" s="153" t="s">
        <v>11</v>
      </c>
      <c r="D113" s="153" t="s">
        <v>18</v>
      </c>
      <c r="E113" s="153">
        <v>0.74</v>
      </c>
      <c r="F113" s="153" t="str">
        <f>H113</f>
        <v>15,81</v>
      </c>
      <c r="G113" s="153">
        <f>ROUND(F113*E113,2)</f>
        <v>11.7</v>
      </c>
      <c r="H113" s="154" t="s">
        <v>1860</v>
      </c>
      <c r="I113" s="154" t="s">
        <v>1114</v>
      </c>
    </row>
    <row r="114" spans="1:9" s="157" customFormat="1" x14ac:dyDescent="0.25">
      <c r="A114" s="153"/>
      <c r="B114" s="153" t="s">
        <v>1140</v>
      </c>
      <c r="C114" s="153" t="s">
        <v>2141</v>
      </c>
      <c r="D114" s="153" t="s">
        <v>69</v>
      </c>
      <c r="E114" s="153">
        <v>2.76</v>
      </c>
      <c r="F114" s="161">
        <v>19.591000000000001</v>
      </c>
      <c r="G114" s="161">
        <v>54.07</v>
      </c>
    </row>
    <row r="115" spans="1:9" ht="15" customHeight="1" x14ac:dyDescent="0.25">
      <c r="A115" s="561" t="s">
        <v>1813</v>
      </c>
      <c r="B115" s="561"/>
      <c r="C115" s="561"/>
      <c r="D115" s="561"/>
      <c r="E115" s="561"/>
      <c r="F115" s="561"/>
      <c r="G115" s="409">
        <f>ROUND(SUM(G109:G114),2)</f>
        <v>227.54</v>
      </c>
    </row>
    <row r="116" spans="1:9" ht="24" customHeight="1" x14ac:dyDescent="0.25">
      <c r="A116" s="410"/>
      <c r="B116" s="410"/>
      <c r="C116" s="411"/>
      <c r="D116" s="412"/>
      <c r="E116" s="410"/>
      <c r="F116" s="410"/>
      <c r="G116" s="410"/>
    </row>
    <row r="117" spans="1:9" ht="32.25" customHeight="1" x14ac:dyDescent="0.25">
      <c r="A117" s="566" t="s">
        <v>2142</v>
      </c>
      <c r="B117" s="567"/>
      <c r="C117" s="567"/>
      <c r="D117" s="567"/>
      <c r="E117" s="582"/>
      <c r="F117" s="150" t="s">
        <v>50</v>
      </c>
      <c r="G117" s="155">
        <v>11489</v>
      </c>
    </row>
    <row r="118" spans="1:9" ht="30" x14ac:dyDescent="0.25">
      <c r="A118" s="404" t="s">
        <v>1100</v>
      </c>
      <c r="B118" s="405"/>
      <c r="C118" s="404" t="s">
        <v>3</v>
      </c>
      <c r="D118" s="404" t="s">
        <v>4</v>
      </c>
      <c r="E118" s="404" t="s">
        <v>1598</v>
      </c>
      <c r="F118" s="404" t="s">
        <v>1103</v>
      </c>
      <c r="G118" s="404" t="s">
        <v>1104</v>
      </c>
    </row>
    <row r="119" spans="1:9" s="158" customFormat="1" ht="45" x14ac:dyDescent="0.25">
      <c r="A119" s="152">
        <v>12424</v>
      </c>
      <c r="B119" s="153" t="s">
        <v>2143</v>
      </c>
      <c r="C119" s="153" t="s">
        <v>50</v>
      </c>
      <c r="D119" s="153" t="s">
        <v>117</v>
      </c>
      <c r="E119" s="153">
        <v>1</v>
      </c>
      <c r="F119" s="153">
        <f>H119</f>
        <v>450</v>
      </c>
      <c r="G119" s="153">
        <f>ROUND(F119*E119,2)</f>
        <v>450</v>
      </c>
      <c r="H119" s="158">
        <v>450</v>
      </c>
      <c r="I119" s="158" t="s">
        <v>2143</v>
      </c>
    </row>
    <row r="120" spans="1:9" ht="15" customHeight="1" x14ac:dyDescent="0.25">
      <c r="A120" s="561" t="s">
        <v>1813</v>
      </c>
      <c r="B120" s="561"/>
      <c r="C120" s="561"/>
      <c r="D120" s="561"/>
      <c r="E120" s="561"/>
      <c r="F120" s="561"/>
      <c r="G120" s="409">
        <f>ROUND(SUM(G119),2)</f>
        <v>450</v>
      </c>
    </row>
    <row r="121" spans="1:9" ht="29.25" customHeight="1" x14ac:dyDescent="0.25">
      <c r="A121" s="410"/>
      <c r="B121" s="410"/>
      <c r="C121" s="411"/>
      <c r="D121" s="412"/>
      <c r="E121" s="410"/>
      <c r="F121" s="410"/>
      <c r="G121" s="410"/>
    </row>
    <row r="122" spans="1:9" ht="72" customHeight="1" x14ac:dyDescent="0.25">
      <c r="A122" s="566" t="s">
        <v>1256</v>
      </c>
      <c r="B122" s="567"/>
      <c r="C122" s="567"/>
      <c r="D122" s="567"/>
      <c r="E122" s="582"/>
      <c r="F122" s="150" t="s">
        <v>2110</v>
      </c>
      <c r="G122" s="155" t="s">
        <v>2144</v>
      </c>
      <c r="H122" s="148">
        <v>3.5630000000000006</v>
      </c>
    </row>
    <row r="123" spans="1:9" ht="30" x14ac:dyDescent="0.25">
      <c r="A123" s="404" t="s">
        <v>2120</v>
      </c>
      <c r="B123" s="405"/>
      <c r="C123" s="404" t="s">
        <v>3</v>
      </c>
      <c r="D123" s="404" t="s">
        <v>4</v>
      </c>
      <c r="E123" s="404" t="s">
        <v>1598</v>
      </c>
      <c r="F123" s="404" t="s">
        <v>1103</v>
      </c>
      <c r="G123" s="404" t="s">
        <v>1104</v>
      </c>
    </row>
    <row r="124" spans="1:9" s="156" customFormat="1" ht="50.25" customHeight="1" x14ac:dyDescent="0.25">
      <c r="A124" s="159">
        <v>90801</v>
      </c>
      <c r="B124" s="153" t="str">
        <f>I124</f>
        <v>BATENTE PARA PORTA DE MADEIRA, PADRÃO MÉDIO - FORNECIMENTO E MONTAGEM. AF_12/2019</v>
      </c>
      <c r="C124" s="153" t="s">
        <v>11</v>
      </c>
      <c r="D124" s="153" t="s">
        <v>16</v>
      </c>
      <c r="E124" s="153">
        <v>1</v>
      </c>
      <c r="F124" s="153" t="str">
        <f>H124</f>
        <v>224,93</v>
      </c>
      <c r="G124" s="153">
        <f>ROUND(F124*E124,2)</f>
        <v>224.93</v>
      </c>
      <c r="H124" s="154" t="s">
        <v>3549</v>
      </c>
      <c r="I124" s="154" t="s">
        <v>1862</v>
      </c>
    </row>
    <row r="125" spans="1:9" s="156" customFormat="1" ht="48" customHeight="1" x14ac:dyDescent="0.25">
      <c r="A125" s="152">
        <v>100659</v>
      </c>
      <c r="B125" s="153" t="str">
        <f>I125</f>
        <v>ALIZAR DE 5X1,5CM PARA PORTA FIXADO COM PREGOS, PADRÃO MÉDIO - FORNECIMENTO E INSTALAÇÃO. AF_12/2019</v>
      </c>
      <c r="C125" s="153" t="s">
        <v>11</v>
      </c>
      <c r="D125" s="153" t="s">
        <v>69</v>
      </c>
      <c r="E125" s="153">
        <v>10</v>
      </c>
      <c r="F125" s="153" t="str">
        <f>H125</f>
        <v>8,30</v>
      </c>
      <c r="G125" s="153">
        <f>ROUND(F125*E125,2)</f>
        <v>83</v>
      </c>
      <c r="H125" s="154" t="s">
        <v>3166</v>
      </c>
      <c r="I125" s="154" t="s">
        <v>1866</v>
      </c>
    </row>
    <row r="126" spans="1:9" s="156" customFormat="1" ht="60" x14ac:dyDescent="0.25">
      <c r="A126" s="152">
        <v>91297</v>
      </c>
      <c r="B126" s="153" t="s">
        <v>2145</v>
      </c>
      <c r="C126" s="153" t="s">
        <v>11</v>
      </c>
      <c r="D126" s="153" t="s">
        <v>16</v>
      </c>
      <c r="E126" s="153">
        <v>1</v>
      </c>
      <c r="F126" s="153" t="str">
        <f>H126</f>
        <v>373,89</v>
      </c>
      <c r="G126" s="153">
        <f>ROUND(F126*E126,2)</f>
        <v>373.89</v>
      </c>
      <c r="H126" s="154" t="s">
        <v>3551</v>
      </c>
      <c r="I126" s="154" t="s">
        <v>1864</v>
      </c>
    </row>
    <row r="127" spans="1:9" s="156" customFormat="1" ht="60" x14ac:dyDescent="0.25">
      <c r="A127" s="152">
        <v>91306</v>
      </c>
      <c r="B127" s="153" t="s">
        <v>2146</v>
      </c>
      <c r="C127" s="153" t="s">
        <v>11</v>
      </c>
      <c r="D127" s="153" t="s">
        <v>16</v>
      </c>
      <c r="E127" s="153">
        <v>1</v>
      </c>
      <c r="F127" s="153" t="str">
        <f>H127</f>
        <v>128,37</v>
      </c>
      <c r="G127" s="153">
        <f>ROUND(F127*E127,2)</f>
        <v>128.37</v>
      </c>
      <c r="H127" s="154" t="s">
        <v>3136</v>
      </c>
      <c r="I127" s="154" t="s">
        <v>1865</v>
      </c>
    </row>
    <row r="128" spans="1:9" x14ac:dyDescent="0.25">
      <c r="A128" s="561" t="s">
        <v>1813</v>
      </c>
      <c r="B128" s="561"/>
      <c r="C128" s="561"/>
      <c r="D128" s="561"/>
      <c r="E128" s="561"/>
      <c r="F128" s="561"/>
      <c r="G128" s="409">
        <f>ROUND(SUM(G124:G127),2)</f>
        <v>810.19</v>
      </c>
    </row>
    <row r="129" spans="1:9" ht="42.75" customHeight="1" x14ac:dyDescent="0.25">
      <c r="A129" s="410"/>
      <c r="B129" s="410"/>
      <c r="C129" s="411"/>
      <c r="D129" s="412"/>
      <c r="E129" s="410"/>
      <c r="F129" s="410"/>
      <c r="G129" s="410"/>
    </row>
    <row r="130" spans="1:9" s="156" customFormat="1" ht="32.25" customHeight="1" x14ac:dyDescent="0.25">
      <c r="A130" s="566" t="s">
        <v>2148</v>
      </c>
      <c r="B130" s="567"/>
      <c r="C130" s="567"/>
      <c r="D130" s="567"/>
      <c r="E130" s="568"/>
      <c r="F130" s="150" t="s">
        <v>50</v>
      </c>
      <c r="G130" s="155">
        <v>11347</v>
      </c>
      <c r="H130" s="156" t="s">
        <v>2149</v>
      </c>
    </row>
    <row r="131" spans="1:9" ht="30" x14ac:dyDescent="0.25">
      <c r="A131" s="404" t="s">
        <v>2120</v>
      </c>
      <c r="B131" s="405"/>
      <c r="C131" s="404" t="s">
        <v>3</v>
      </c>
      <c r="D131" s="404" t="s">
        <v>4</v>
      </c>
      <c r="E131" s="404" t="s">
        <v>1598</v>
      </c>
      <c r="F131" s="404" t="s">
        <v>1103</v>
      </c>
      <c r="G131" s="404" t="s">
        <v>1104</v>
      </c>
    </row>
    <row r="132" spans="1:9" ht="30" x14ac:dyDescent="0.25">
      <c r="A132" s="152">
        <v>12207</v>
      </c>
      <c r="B132" s="153" t="s">
        <v>2149</v>
      </c>
      <c r="C132" s="153" t="s">
        <v>50</v>
      </c>
      <c r="D132" s="153" t="s">
        <v>27</v>
      </c>
      <c r="E132" s="153">
        <v>1</v>
      </c>
      <c r="F132" s="153">
        <f t="shared" ref="F132" si="6">H132</f>
        <v>1699.62</v>
      </c>
      <c r="G132" s="153">
        <f t="shared" ref="G132" si="7">ROUND(F132*E132,2)</f>
        <v>1699.62</v>
      </c>
      <c r="H132" s="158">
        <v>1699.62</v>
      </c>
      <c r="I132" s="158" t="s">
        <v>2149</v>
      </c>
    </row>
    <row r="133" spans="1:9" ht="15" customHeight="1" x14ac:dyDescent="0.25">
      <c r="A133" s="561" t="s">
        <v>1813</v>
      </c>
      <c r="B133" s="561"/>
      <c r="C133" s="561"/>
      <c r="D133" s="561"/>
      <c r="E133" s="561"/>
      <c r="F133" s="561"/>
      <c r="G133" s="409">
        <f>ROUND(SUM(G132:G132),2)</f>
        <v>1699.62</v>
      </c>
    </row>
    <row r="134" spans="1:9" ht="28.5" customHeight="1" x14ac:dyDescent="0.25">
      <c r="A134" s="410"/>
      <c r="B134" s="410"/>
      <c r="C134" s="411"/>
      <c r="D134" s="412"/>
      <c r="E134" s="410"/>
      <c r="F134" s="410"/>
      <c r="G134" s="410"/>
    </row>
    <row r="135" spans="1:9" ht="55.5" customHeight="1" x14ac:dyDescent="0.25">
      <c r="A135" s="566" t="s">
        <v>2150</v>
      </c>
      <c r="B135" s="567"/>
      <c r="C135" s="567"/>
      <c r="D135" s="567"/>
      <c r="E135" s="582"/>
      <c r="F135" s="150" t="s">
        <v>2110</v>
      </c>
      <c r="G135" s="405"/>
    </row>
    <row r="136" spans="1:9" ht="30" x14ac:dyDescent="0.25">
      <c r="A136" s="404" t="s">
        <v>2120</v>
      </c>
      <c r="B136" s="405"/>
      <c r="C136" s="404" t="s">
        <v>3</v>
      </c>
      <c r="D136" s="404" t="s">
        <v>4</v>
      </c>
      <c r="E136" s="404" t="s">
        <v>1598</v>
      </c>
      <c r="F136" s="404" t="s">
        <v>1103</v>
      </c>
      <c r="G136" s="404" t="s">
        <v>1104</v>
      </c>
    </row>
    <row r="137" spans="1:9" ht="30" x14ac:dyDescent="0.25">
      <c r="A137" s="152">
        <v>43132</v>
      </c>
      <c r="B137" s="153" t="s">
        <v>2134</v>
      </c>
      <c r="C137" s="153" t="s">
        <v>11</v>
      </c>
      <c r="D137" s="153" t="s">
        <v>52</v>
      </c>
      <c r="E137" s="153">
        <v>0.02</v>
      </c>
      <c r="F137" s="153" t="str">
        <f t="shared" ref="F137:F145" si="8">H137</f>
        <v>21,33</v>
      </c>
      <c r="G137" s="153">
        <f t="shared" ref="G137:G145" si="9">ROUND(F137*E137,2)</f>
        <v>0.43</v>
      </c>
      <c r="H137" s="154" t="s">
        <v>3413</v>
      </c>
      <c r="I137" s="154" t="s">
        <v>3227</v>
      </c>
    </row>
    <row r="138" spans="1:9" ht="45" x14ac:dyDescent="0.25">
      <c r="A138" s="152">
        <v>1346</v>
      </c>
      <c r="B138" s="153" t="s">
        <v>2151</v>
      </c>
      <c r="C138" s="153" t="s">
        <v>11</v>
      </c>
      <c r="D138" s="153" t="s">
        <v>27</v>
      </c>
      <c r="E138" s="153">
        <v>0.2</v>
      </c>
      <c r="F138" s="153" t="str">
        <f t="shared" si="8"/>
        <v>61,69</v>
      </c>
      <c r="G138" s="153">
        <f t="shared" si="9"/>
        <v>12.34</v>
      </c>
      <c r="H138" s="154" t="s">
        <v>1920</v>
      </c>
      <c r="I138" s="154" t="s">
        <v>3259</v>
      </c>
    </row>
    <row r="139" spans="1:9" ht="30" x14ac:dyDescent="0.25">
      <c r="A139" s="152">
        <v>5075</v>
      </c>
      <c r="B139" s="153" t="s">
        <v>1112</v>
      </c>
      <c r="C139" s="153" t="s">
        <v>11</v>
      </c>
      <c r="D139" s="153" t="s">
        <v>52</v>
      </c>
      <c r="E139" s="153">
        <v>0.02</v>
      </c>
      <c r="F139" s="153" t="str">
        <f t="shared" si="8"/>
        <v>21,93</v>
      </c>
      <c r="G139" s="153">
        <f t="shared" si="9"/>
        <v>0.44</v>
      </c>
      <c r="H139" s="154" t="s">
        <v>3344</v>
      </c>
      <c r="I139" s="154" t="s">
        <v>1112</v>
      </c>
    </row>
    <row r="140" spans="1:9" ht="45" x14ac:dyDescent="0.25">
      <c r="A140" s="152">
        <v>6189</v>
      </c>
      <c r="B140" s="153" t="s">
        <v>2124</v>
      </c>
      <c r="C140" s="153" t="s">
        <v>11</v>
      </c>
      <c r="D140" s="153" t="s">
        <v>69</v>
      </c>
      <c r="E140" s="153">
        <v>0.13</v>
      </c>
      <c r="F140" s="153" t="str">
        <f t="shared" si="8"/>
        <v>14,43</v>
      </c>
      <c r="G140" s="153">
        <f t="shared" si="9"/>
        <v>1.88</v>
      </c>
      <c r="H140" s="154" t="s">
        <v>2061</v>
      </c>
      <c r="I140" s="154" t="s">
        <v>3330</v>
      </c>
    </row>
    <row r="141" spans="1:9" ht="30" x14ac:dyDescent="0.25">
      <c r="A141" s="152">
        <v>10567</v>
      </c>
      <c r="B141" s="153" t="s">
        <v>2152</v>
      </c>
      <c r="C141" s="153" t="s">
        <v>11</v>
      </c>
      <c r="D141" s="153" t="s">
        <v>69</v>
      </c>
      <c r="E141" s="153">
        <v>0.18</v>
      </c>
      <c r="F141" s="153" t="str">
        <f t="shared" si="8"/>
        <v>11,54</v>
      </c>
      <c r="G141" s="153">
        <f t="shared" si="9"/>
        <v>2.08</v>
      </c>
      <c r="H141" s="154" t="s">
        <v>1747</v>
      </c>
      <c r="I141" s="154" t="s">
        <v>3326</v>
      </c>
    </row>
    <row r="142" spans="1:9" ht="30" x14ac:dyDescent="0.25">
      <c r="A142" s="152">
        <v>88262</v>
      </c>
      <c r="B142" s="153" t="s">
        <v>1113</v>
      </c>
      <c r="C142" s="153" t="s">
        <v>11</v>
      </c>
      <c r="D142" s="153" t="s">
        <v>18</v>
      </c>
      <c r="E142" s="153">
        <v>0.13</v>
      </c>
      <c r="F142" s="153" t="str">
        <f t="shared" si="8"/>
        <v>19,85</v>
      </c>
      <c r="G142" s="153">
        <f t="shared" si="9"/>
        <v>2.58</v>
      </c>
      <c r="H142" s="154" t="s">
        <v>3210</v>
      </c>
      <c r="I142" s="154" t="s">
        <v>1113</v>
      </c>
    </row>
    <row r="143" spans="1:9" x14ac:dyDescent="0.25">
      <c r="A143" s="152">
        <v>88309</v>
      </c>
      <c r="B143" s="153" t="s">
        <v>1123</v>
      </c>
      <c r="C143" s="153" t="s">
        <v>11</v>
      </c>
      <c r="D143" s="153" t="s">
        <v>18</v>
      </c>
      <c r="E143" s="153">
        <v>0.3</v>
      </c>
      <c r="F143" s="153" t="str">
        <f t="shared" si="8"/>
        <v>20,08</v>
      </c>
      <c r="G143" s="153">
        <f t="shared" si="9"/>
        <v>6.02</v>
      </c>
      <c r="H143" s="154" t="s">
        <v>1735</v>
      </c>
      <c r="I143" s="154" t="s">
        <v>1123</v>
      </c>
    </row>
    <row r="144" spans="1:9" x14ac:dyDescent="0.25">
      <c r="A144" s="152">
        <v>88316</v>
      </c>
      <c r="B144" s="153" t="s">
        <v>1114</v>
      </c>
      <c r="C144" s="153" t="s">
        <v>11</v>
      </c>
      <c r="D144" s="153" t="s">
        <v>18</v>
      </c>
      <c r="E144" s="153">
        <v>0.45</v>
      </c>
      <c r="F144" s="153" t="str">
        <f t="shared" si="8"/>
        <v>15,81</v>
      </c>
      <c r="G144" s="153">
        <f t="shared" si="9"/>
        <v>7.11</v>
      </c>
      <c r="H144" s="154" t="s">
        <v>1860</v>
      </c>
      <c r="I144" s="154" t="s">
        <v>1114</v>
      </c>
    </row>
    <row r="145" spans="1:9" ht="45" x14ac:dyDescent="0.25">
      <c r="A145" s="152">
        <v>94969</v>
      </c>
      <c r="B145" s="153" t="s">
        <v>2153</v>
      </c>
      <c r="C145" s="153" t="s">
        <v>11</v>
      </c>
      <c r="D145" s="153" t="s">
        <v>40</v>
      </c>
      <c r="E145" s="153">
        <v>1.4E-2</v>
      </c>
      <c r="F145" s="153" t="str">
        <f t="shared" si="8"/>
        <v>467,53</v>
      </c>
      <c r="G145" s="153">
        <f t="shared" si="9"/>
        <v>6.55</v>
      </c>
      <c r="H145" s="154" t="s">
        <v>3587</v>
      </c>
      <c r="I145" s="154" t="s">
        <v>1894</v>
      </c>
    </row>
    <row r="146" spans="1:9" ht="15" customHeight="1" x14ac:dyDescent="0.25">
      <c r="A146" s="561" t="s">
        <v>1813</v>
      </c>
      <c r="B146" s="561"/>
      <c r="C146" s="561"/>
      <c r="D146" s="561"/>
      <c r="E146" s="561"/>
      <c r="F146" s="561"/>
      <c r="G146" s="409">
        <f>ROUND(SUM(G137:G145),2)</f>
        <v>39.43</v>
      </c>
    </row>
    <row r="147" spans="1:9" ht="21.75" customHeight="1" x14ac:dyDescent="0.25">
      <c r="A147" s="410"/>
      <c r="B147" s="410"/>
      <c r="C147" s="411"/>
      <c r="D147" s="412"/>
      <c r="E147" s="410"/>
      <c r="F147" s="410"/>
      <c r="G147" s="410"/>
    </row>
    <row r="148" spans="1:9" ht="25.5" customHeight="1" x14ac:dyDescent="0.25">
      <c r="A148" s="566" t="s">
        <v>2154</v>
      </c>
      <c r="B148" s="567"/>
      <c r="C148" s="567"/>
      <c r="D148" s="567"/>
      <c r="E148" s="568"/>
      <c r="F148" s="150" t="s">
        <v>2110</v>
      </c>
      <c r="G148" s="405"/>
    </row>
    <row r="149" spans="1:9" ht="30" x14ac:dyDescent="0.25">
      <c r="A149" s="404" t="s">
        <v>2120</v>
      </c>
      <c r="B149" s="405"/>
      <c r="C149" s="404" t="s">
        <v>3</v>
      </c>
      <c r="D149" s="404" t="s">
        <v>4</v>
      </c>
      <c r="E149" s="404" t="s">
        <v>1598</v>
      </c>
      <c r="F149" s="404" t="s">
        <v>1103</v>
      </c>
      <c r="G149" s="404" t="s">
        <v>1104</v>
      </c>
    </row>
    <row r="150" spans="1:9" ht="30" x14ac:dyDescent="0.25">
      <c r="A150" s="160">
        <v>370</v>
      </c>
      <c r="B150" s="161" t="s">
        <v>1631</v>
      </c>
      <c r="C150" s="161" t="s">
        <v>11</v>
      </c>
      <c r="D150" s="161" t="s">
        <v>40</v>
      </c>
      <c r="E150" s="161">
        <v>1E-3</v>
      </c>
      <c r="F150" s="153" t="str">
        <f t="shared" ref="F150:F154" si="10">H150</f>
        <v>80,00</v>
      </c>
      <c r="G150" s="153">
        <f t="shared" ref="G150:G154" si="11">ROUND(F150*E150,2)</f>
        <v>0.08</v>
      </c>
      <c r="H150" s="154" t="s">
        <v>3414</v>
      </c>
      <c r="I150" s="154" t="s">
        <v>1631</v>
      </c>
    </row>
    <row r="151" spans="1:9" x14ac:dyDescent="0.25">
      <c r="A151" s="160">
        <v>1379</v>
      </c>
      <c r="B151" s="161" t="s">
        <v>1129</v>
      </c>
      <c r="C151" s="161" t="s">
        <v>11</v>
      </c>
      <c r="D151" s="161" t="s">
        <v>52</v>
      </c>
      <c r="E151" s="161">
        <v>0.35</v>
      </c>
      <c r="F151" s="153" t="str">
        <f t="shared" si="10"/>
        <v>0,84</v>
      </c>
      <c r="G151" s="153">
        <f t="shared" si="11"/>
        <v>0.28999999999999998</v>
      </c>
      <c r="H151" s="154" t="s">
        <v>1849</v>
      </c>
      <c r="I151" s="154" t="s">
        <v>1129</v>
      </c>
    </row>
    <row r="152" spans="1:9" ht="30" x14ac:dyDescent="0.25">
      <c r="A152" s="160">
        <v>10542</v>
      </c>
      <c r="B152" s="161" t="s">
        <v>2155</v>
      </c>
      <c r="C152" s="161" t="s">
        <v>11</v>
      </c>
      <c r="D152" s="161" t="s">
        <v>69</v>
      </c>
      <c r="E152" s="161">
        <v>1.05</v>
      </c>
      <c r="F152" s="153" t="str">
        <f t="shared" si="10"/>
        <v>37,25</v>
      </c>
      <c r="G152" s="153">
        <f t="shared" si="11"/>
        <v>39.11</v>
      </c>
      <c r="H152" s="154" t="s">
        <v>3431</v>
      </c>
      <c r="I152" s="154" t="s">
        <v>3252</v>
      </c>
    </row>
    <row r="153" spans="1:9" x14ac:dyDescent="0.25">
      <c r="A153" s="160">
        <v>88309</v>
      </c>
      <c r="B153" s="161" t="s">
        <v>1123</v>
      </c>
      <c r="C153" s="161" t="s">
        <v>11</v>
      </c>
      <c r="D153" s="161" t="s">
        <v>18</v>
      </c>
      <c r="E153" s="161">
        <v>0.2</v>
      </c>
      <c r="F153" s="153" t="str">
        <f t="shared" si="10"/>
        <v>20,08</v>
      </c>
      <c r="G153" s="153">
        <f t="shared" si="11"/>
        <v>4.0199999999999996</v>
      </c>
      <c r="H153" s="154" t="s">
        <v>1735</v>
      </c>
      <c r="I153" s="154" t="s">
        <v>1123</v>
      </c>
    </row>
    <row r="154" spans="1:9" x14ac:dyDescent="0.25">
      <c r="A154" s="160">
        <v>88316</v>
      </c>
      <c r="B154" s="153" t="s">
        <v>1114</v>
      </c>
      <c r="C154" s="161" t="s">
        <v>11</v>
      </c>
      <c r="D154" s="161" t="s">
        <v>18</v>
      </c>
      <c r="E154" s="161">
        <v>0.4</v>
      </c>
      <c r="F154" s="153" t="str">
        <f t="shared" si="10"/>
        <v>15,81</v>
      </c>
      <c r="G154" s="153">
        <f t="shared" si="11"/>
        <v>6.32</v>
      </c>
      <c r="H154" s="154" t="s">
        <v>1860</v>
      </c>
      <c r="I154" s="154" t="s">
        <v>1114</v>
      </c>
    </row>
    <row r="155" spans="1:9" ht="15" customHeight="1" x14ac:dyDescent="0.25">
      <c r="A155" s="561" t="s">
        <v>1813</v>
      </c>
      <c r="B155" s="561"/>
      <c r="C155" s="561"/>
      <c r="D155" s="561"/>
      <c r="E155" s="561"/>
      <c r="F155" s="561"/>
      <c r="G155" s="409">
        <f>ROUND(SUM(G150:G154),2)</f>
        <v>49.82</v>
      </c>
    </row>
    <row r="156" spans="1:9" ht="21" customHeight="1" x14ac:dyDescent="0.25">
      <c r="A156" s="410"/>
      <c r="B156" s="410"/>
      <c r="C156" s="411"/>
      <c r="D156" s="412"/>
      <c r="E156" s="410"/>
      <c r="F156" s="410"/>
      <c r="G156" s="410"/>
    </row>
    <row r="157" spans="1:9" ht="50.25" customHeight="1" x14ac:dyDescent="0.25">
      <c r="A157" s="566" t="s">
        <v>2156</v>
      </c>
      <c r="B157" s="567"/>
      <c r="C157" s="567"/>
      <c r="D157" s="567"/>
      <c r="E157" s="582"/>
      <c r="F157" s="405" t="s">
        <v>50</v>
      </c>
      <c r="G157" s="405"/>
    </row>
    <row r="158" spans="1:9" ht="30" x14ac:dyDescent="0.25">
      <c r="A158" s="404" t="s">
        <v>2120</v>
      </c>
      <c r="B158" s="405"/>
      <c r="C158" s="404" t="s">
        <v>3</v>
      </c>
      <c r="D158" s="404" t="s">
        <v>4</v>
      </c>
      <c r="E158" s="404" t="s">
        <v>1598</v>
      </c>
      <c r="F158" s="404" t="s">
        <v>1103</v>
      </c>
      <c r="G158" s="404" t="s">
        <v>1104</v>
      </c>
    </row>
    <row r="159" spans="1:9" s="158" customFormat="1" ht="75" x14ac:dyDescent="0.25">
      <c r="A159" s="152">
        <v>10768</v>
      </c>
      <c r="B159" s="153" t="s">
        <v>2157</v>
      </c>
      <c r="C159" s="153" t="s">
        <v>50</v>
      </c>
      <c r="D159" s="153" t="s">
        <v>27</v>
      </c>
      <c r="E159" s="153">
        <v>1</v>
      </c>
      <c r="F159" s="153">
        <f t="shared" ref="F159" si="12">H159</f>
        <v>735.03</v>
      </c>
      <c r="G159" s="153">
        <f t="shared" ref="G159" si="13">ROUND(F159*E159,2)</f>
        <v>735.03</v>
      </c>
      <c r="H159" s="158">
        <v>735.03</v>
      </c>
      <c r="I159" s="158" t="s">
        <v>3056</v>
      </c>
    </row>
    <row r="160" spans="1:9" ht="15" customHeight="1" x14ac:dyDescent="0.25">
      <c r="A160" s="561" t="s">
        <v>1813</v>
      </c>
      <c r="B160" s="561"/>
      <c r="C160" s="561"/>
      <c r="D160" s="561"/>
      <c r="E160" s="561"/>
      <c r="F160" s="561"/>
      <c r="G160" s="409">
        <f>ROUND(SUM(G159),2)</f>
        <v>735.03</v>
      </c>
    </row>
    <row r="161" spans="1:9" ht="23.25" customHeight="1" x14ac:dyDescent="0.25">
      <c r="A161" s="410"/>
      <c r="B161" s="410"/>
      <c r="C161" s="411"/>
      <c r="D161" s="412"/>
      <c r="E161" s="410"/>
      <c r="F161" s="410"/>
      <c r="G161" s="410"/>
    </row>
    <row r="162" spans="1:9" ht="37.5" customHeight="1" x14ac:dyDescent="0.25">
      <c r="A162" s="566" t="s">
        <v>2158</v>
      </c>
      <c r="B162" s="567"/>
      <c r="C162" s="567"/>
      <c r="D162" s="567"/>
      <c r="E162" s="568"/>
      <c r="F162" s="150" t="s">
        <v>2110</v>
      </c>
      <c r="G162" s="405"/>
    </row>
    <row r="163" spans="1:9" ht="30" x14ac:dyDescent="0.25">
      <c r="A163" s="404" t="s">
        <v>2120</v>
      </c>
      <c r="B163" s="405"/>
      <c r="C163" s="404" t="s">
        <v>3</v>
      </c>
      <c r="D163" s="404" t="s">
        <v>4</v>
      </c>
      <c r="E163" s="404" t="s">
        <v>1598</v>
      </c>
      <c r="F163" s="404" t="s">
        <v>1103</v>
      </c>
      <c r="G163" s="404" t="s">
        <v>1104</v>
      </c>
    </row>
    <row r="164" spans="1:9" s="158" customFormat="1" ht="30" x14ac:dyDescent="0.25">
      <c r="A164" s="152">
        <v>13218</v>
      </c>
      <c r="B164" s="153" t="s">
        <v>2159</v>
      </c>
      <c r="C164" s="153" t="s">
        <v>50</v>
      </c>
      <c r="D164" s="153" t="s">
        <v>27</v>
      </c>
      <c r="E164" s="153">
        <v>1.05</v>
      </c>
      <c r="F164" s="153">
        <f t="shared" ref="F164:F168" si="14">H164</f>
        <v>71.41</v>
      </c>
      <c r="G164" s="153">
        <f t="shared" ref="G164:G168" si="15">ROUND(F164*E164,2)</f>
        <v>74.98</v>
      </c>
      <c r="H164" s="158">
        <v>71.41</v>
      </c>
      <c r="I164" s="158" t="s">
        <v>3087</v>
      </c>
    </row>
    <row r="165" spans="1:9" ht="30" x14ac:dyDescent="0.25">
      <c r="A165" s="152">
        <v>1381</v>
      </c>
      <c r="B165" s="153" t="s">
        <v>2160</v>
      </c>
      <c r="C165" s="153" t="s">
        <v>11</v>
      </c>
      <c r="D165" s="153" t="s">
        <v>52</v>
      </c>
      <c r="E165" s="153">
        <v>0.45</v>
      </c>
      <c r="F165" s="153" t="str">
        <f t="shared" si="14"/>
        <v>0,67</v>
      </c>
      <c r="G165" s="153">
        <f t="shared" si="15"/>
        <v>0.3</v>
      </c>
      <c r="H165" s="154" t="s">
        <v>1836</v>
      </c>
      <c r="I165" s="154" t="s">
        <v>3228</v>
      </c>
    </row>
    <row r="166" spans="1:9" x14ac:dyDescent="0.25">
      <c r="A166" s="152">
        <v>37596</v>
      </c>
      <c r="B166" s="153" t="s">
        <v>2161</v>
      </c>
      <c r="C166" s="153" t="s">
        <v>11</v>
      </c>
      <c r="D166" s="153" t="s">
        <v>52</v>
      </c>
      <c r="E166" s="153">
        <v>4.5</v>
      </c>
      <c r="F166" s="153" t="str">
        <f t="shared" si="14"/>
        <v>2,36</v>
      </c>
      <c r="G166" s="153">
        <f t="shared" si="15"/>
        <v>10.62</v>
      </c>
      <c r="H166" s="154" t="s">
        <v>3232</v>
      </c>
      <c r="I166" s="154" t="s">
        <v>3231</v>
      </c>
    </row>
    <row r="167" spans="1:9" ht="30" x14ac:dyDescent="0.25">
      <c r="A167" s="152">
        <v>88242</v>
      </c>
      <c r="B167" s="153" t="s">
        <v>2100</v>
      </c>
      <c r="C167" s="153" t="s">
        <v>11</v>
      </c>
      <c r="D167" s="153" t="s">
        <v>18</v>
      </c>
      <c r="E167" s="153">
        <v>0.7</v>
      </c>
      <c r="F167" s="153" t="str">
        <f t="shared" si="14"/>
        <v>15,84</v>
      </c>
      <c r="G167" s="153">
        <f t="shared" si="15"/>
        <v>11.09</v>
      </c>
      <c r="H167" s="154" t="s">
        <v>2852</v>
      </c>
      <c r="I167" s="154" t="s">
        <v>2100</v>
      </c>
    </row>
    <row r="168" spans="1:9" ht="30" x14ac:dyDescent="0.25">
      <c r="A168" s="152">
        <v>88256</v>
      </c>
      <c r="B168" s="153" t="s">
        <v>1152</v>
      </c>
      <c r="C168" s="153" t="s">
        <v>11</v>
      </c>
      <c r="D168" s="153" t="s">
        <v>18</v>
      </c>
      <c r="E168" s="153">
        <v>0.66</v>
      </c>
      <c r="F168" s="153" t="str">
        <f t="shared" si="14"/>
        <v>20,00</v>
      </c>
      <c r="G168" s="153">
        <f t="shared" si="15"/>
        <v>13.2</v>
      </c>
      <c r="H168" s="154" t="s">
        <v>2875</v>
      </c>
      <c r="I168" s="154" t="s">
        <v>1152</v>
      </c>
    </row>
    <row r="169" spans="1:9" ht="15" customHeight="1" x14ac:dyDescent="0.25">
      <c r="A169" s="561" t="s">
        <v>1813</v>
      </c>
      <c r="B169" s="561"/>
      <c r="C169" s="561"/>
      <c r="D169" s="561"/>
      <c r="E169" s="561"/>
      <c r="F169" s="561"/>
      <c r="G169" s="409">
        <f>ROUND(SUM(G164:G168),2)</f>
        <v>110.19</v>
      </c>
    </row>
    <row r="170" spans="1:9" ht="23.25" customHeight="1" x14ac:dyDescent="0.25">
      <c r="A170" s="410"/>
      <c r="B170" s="410"/>
      <c r="C170" s="411"/>
      <c r="D170" s="412"/>
      <c r="E170" s="410"/>
      <c r="F170" s="410"/>
      <c r="G170" s="410"/>
    </row>
    <row r="171" spans="1:9" ht="37.5" customHeight="1" x14ac:dyDescent="0.25">
      <c r="A171" s="566" t="s">
        <v>2162</v>
      </c>
      <c r="B171" s="567"/>
      <c r="C171" s="567"/>
      <c r="D171" s="567"/>
      <c r="E171" s="568"/>
      <c r="F171" s="150" t="s">
        <v>50</v>
      </c>
      <c r="G171" s="405"/>
    </row>
    <row r="172" spans="1:9" ht="30" x14ac:dyDescent="0.25">
      <c r="A172" s="404" t="s">
        <v>2120</v>
      </c>
      <c r="B172" s="405"/>
      <c r="C172" s="404" t="s">
        <v>3</v>
      </c>
      <c r="D172" s="404" t="s">
        <v>4</v>
      </c>
      <c r="E172" s="404" t="s">
        <v>1598</v>
      </c>
      <c r="F172" s="404" t="s">
        <v>1103</v>
      </c>
      <c r="G172" s="404" t="s">
        <v>1104</v>
      </c>
    </row>
    <row r="173" spans="1:9" s="158" customFormat="1" ht="30" x14ac:dyDescent="0.25">
      <c r="A173" s="160">
        <v>3649</v>
      </c>
      <c r="B173" s="161" t="s">
        <v>2163</v>
      </c>
      <c r="C173" s="161" t="s">
        <v>50</v>
      </c>
      <c r="D173" s="161" t="s">
        <v>69</v>
      </c>
      <c r="E173" s="161">
        <v>4</v>
      </c>
      <c r="F173" s="153">
        <f t="shared" ref="F173:F179" si="16">H173</f>
        <v>0.34</v>
      </c>
      <c r="G173" s="153">
        <f t="shared" ref="G173:G179" si="17">ROUND(F173*E173,2)</f>
        <v>1.36</v>
      </c>
      <c r="H173" s="158">
        <v>0.34</v>
      </c>
      <c r="I173" s="158" t="s">
        <v>2995</v>
      </c>
    </row>
    <row r="174" spans="1:9" ht="30" x14ac:dyDescent="0.25">
      <c r="A174" s="160">
        <v>34676</v>
      </c>
      <c r="B174" s="161" t="s">
        <v>1675</v>
      </c>
      <c r="C174" s="161" t="s">
        <v>11</v>
      </c>
      <c r="D174" s="161" t="s">
        <v>27</v>
      </c>
      <c r="E174" s="161">
        <v>1</v>
      </c>
      <c r="F174" s="153" t="str">
        <f t="shared" si="16"/>
        <v>22,41</v>
      </c>
      <c r="G174" s="153">
        <f t="shared" si="17"/>
        <v>22.41</v>
      </c>
      <c r="H174" s="154" t="s">
        <v>3441</v>
      </c>
      <c r="I174" s="154" t="s">
        <v>1675</v>
      </c>
    </row>
    <row r="175" spans="1:9" ht="30" x14ac:dyDescent="0.25">
      <c r="A175" s="160">
        <v>1339</v>
      </c>
      <c r="B175" s="161" t="s">
        <v>1159</v>
      </c>
      <c r="C175" s="161" t="s">
        <v>11</v>
      </c>
      <c r="D175" s="161" t="s">
        <v>52</v>
      </c>
      <c r="E175" s="161">
        <v>0.2</v>
      </c>
      <c r="F175" s="153" t="str">
        <f t="shared" si="16"/>
        <v>49,20</v>
      </c>
      <c r="G175" s="153">
        <f t="shared" si="17"/>
        <v>9.84</v>
      </c>
      <c r="H175" s="154" t="s">
        <v>3244</v>
      </c>
      <c r="I175" s="154" t="s">
        <v>1159</v>
      </c>
    </row>
    <row r="176" spans="1:9" ht="30" x14ac:dyDescent="0.25">
      <c r="A176" s="160">
        <v>1340</v>
      </c>
      <c r="B176" s="161" t="s">
        <v>1672</v>
      </c>
      <c r="C176" s="161" t="s">
        <v>11</v>
      </c>
      <c r="D176" s="161" t="s">
        <v>27</v>
      </c>
      <c r="E176" s="161">
        <v>1</v>
      </c>
      <c r="F176" s="153" t="str">
        <f t="shared" si="16"/>
        <v>56,73</v>
      </c>
      <c r="G176" s="153">
        <f t="shared" si="17"/>
        <v>56.73</v>
      </c>
      <c r="H176" s="154" t="s">
        <v>3439</v>
      </c>
      <c r="I176" s="154" t="s">
        <v>1672</v>
      </c>
    </row>
    <row r="177" spans="1:9" ht="30" x14ac:dyDescent="0.25">
      <c r="A177" s="160">
        <v>88262</v>
      </c>
      <c r="B177" s="161" t="s">
        <v>1113</v>
      </c>
      <c r="C177" s="161" t="s">
        <v>11</v>
      </c>
      <c r="D177" s="161" t="s">
        <v>18</v>
      </c>
      <c r="E177" s="161">
        <v>1</v>
      </c>
      <c r="F177" s="153" t="str">
        <f t="shared" si="16"/>
        <v>19,85</v>
      </c>
      <c r="G177" s="153">
        <f t="shared" si="17"/>
        <v>19.850000000000001</v>
      </c>
      <c r="H177" s="154" t="s">
        <v>3210</v>
      </c>
      <c r="I177" s="154" t="s">
        <v>1113</v>
      </c>
    </row>
    <row r="178" spans="1:9" x14ac:dyDescent="0.25">
      <c r="A178" s="160">
        <v>88309</v>
      </c>
      <c r="B178" s="161" t="s">
        <v>1123</v>
      </c>
      <c r="C178" s="161" t="s">
        <v>11</v>
      </c>
      <c r="D178" s="161" t="s">
        <v>18</v>
      </c>
      <c r="E178" s="161">
        <v>0.3</v>
      </c>
      <c r="F178" s="153" t="str">
        <f t="shared" si="16"/>
        <v>20,08</v>
      </c>
      <c r="G178" s="153">
        <f t="shared" si="17"/>
        <v>6.02</v>
      </c>
      <c r="H178" s="154" t="s">
        <v>1735</v>
      </c>
      <c r="I178" s="154" t="s">
        <v>1123</v>
      </c>
    </row>
    <row r="179" spans="1:9" x14ac:dyDescent="0.25">
      <c r="A179" s="160">
        <v>88316</v>
      </c>
      <c r="B179" s="161" t="s">
        <v>1114</v>
      </c>
      <c r="C179" s="161" t="s">
        <v>11</v>
      </c>
      <c r="D179" s="161" t="s">
        <v>18</v>
      </c>
      <c r="E179" s="161">
        <v>0.3</v>
      </c>
      <c r="F179" s="153" t="str">
        <f t="shared" si="16"/>
        <v>15,81</v>
      </c>
      <c r="G179" s="153">
        <f t="shared" si="17"/>
        <v>4.74</v>
      </c>
      <c r="H179" s="154" t="s">
        <v>1860</v>
      </c>
      <c r="I179" s="154" t="s">
        <v>1114</v>
      </c>
    </row>
    <row r="180" spans="1:9" ht="15" customHeight="1" x14ac:dyDescent="0.25">
      <c r="A180" s="561" t="s">
        <v>1813</v>
      </c>
      <c r="B180" s="561"/>
      <c r="C180" s="561"/>
      <c r="D180" s="561"/>
      <c r="E180" s="561"/>
      <c r="F180" s="561"/>
      <c r="G180" s="409">
        <f>ROUND(SUM(G173:G179),2)</f>
        <v>120.95</v>
      </c>
    </row>
    <row r="181" spans="1:9" x14ac:dyDescent="0.25">
      <c r="A181" s="410"/>
      <c r="B181" s="410"/>
      <c r="C181" s="411"/>
      <c r="D181" s="412"/>
      <c r="E181" s="410"/>
      <c r="F181" s="410"/>
      <c r="G181" s="410"/>
    </row>
    <row r="182" spans="1:9" x14ac:dyDescent="0.25">
      <c r="A182" s="410"/>
      <c r="B182" s="410"/>
      <c r="C182" s="617"/>
      <c r="D182" s="618"/>
      <c r="E182" s="410"/>
      <c r="F182" s="410"/>
      <c r="G182" s="410"/>
    </row>
    <row r="183" spans="1:9" ht="33.75" customHeight="1" x14ac:dyDescent="0.25">
      <c r="A183" s="566" t="s">
        <v>2164</v>
      </c>
      <c r="B183" s="567"/>
      <c r="C183" s="567"/>
      <c r="D183" s="567"/>
      <c r="E183" s="567"/>
      <c r="F183" s="150" t="s">
        <v>50</v>
      </c>
      <c r="G183" s="398"/>
    </row>
    <row r="184" spans="1:9" ht="30" x14ac:dyDescent="0.25">
      <c r="A184" s="580" t="s">
        <v>2120</v>
      </c>
      <c r="B184" s="581"/>
      <c r="C184" s="404" t="s">
        <v>3</v>
      </c>
      <c r="D184" s="404" t="s">
        <v>4</v>
      </c>
      <c r="E184" s="404" t="s">
        <v>1598</v>
      </c>
      <c r="F184" s="404" t="s">
        <v>1103</v>
      </c>
      <c r="G184" s="404" t="s">
        <v>1104</v>
      </c>
    </row>
    <row r="185" spans="1:9" s="158" customFormat="1" ht="30" x14ac:dyDescent="0.25">
      <c r="A185" s="152">
        <v>6751</v>
      </c>
      <c r="B185" s="153" t="s">
        <v>2165</v>
      </c>
      <c r="C185" s="153" t="s">
        <v>50</v>
      </c>
      <c r="D185" s="153" t="s">
        <v>117</v>
      </c>
      <c r="E185" s="153">
        <v>1</v>
      </c>
      <c r="F185" s="153">
        <f t="shared" ref="F185" si="18">H185</f>
        <v>139.01</v>
      </c>
      <c r="G185" s="153">
        <f t="shared" ref="G185" si="19">ROUND(F185*E185,2)</f>
        <v>139.01</v>
      </c>
      <c r="H185" s="158">
        <v>139.01</v>
      </c>
      <c r="I185" s="158" t="s">
        <v>3013</v>
      </c>
    </row>
    <row r="186" spans="1:9" ht="15" customHeight="1" x14ac:dyDescent="0.25">
      <c r="A186" s="561" t="s">
        <v>1813</v>
      </c>
      <c r="B186" s="561"/>
      <c r="C186" s="561"/>
      <c r="D186" s="561"/>
      <c r="E186" s="561"/>
      <c r="F186" s="561"/>
      <c r="G186" s="409">
        <f>ROUND(SUM(G185),2)</f>
        <v>139.01</v>
      </c>
    </row>
    <row r="187" spans="1:9" ht="22.5" customHeight="1" x14ac:dyDescent="0.25">
      <c r="A187" s="410"/>
      <c r="B187" s="410"/>
      <c r="C187" s="617"/>
      <c r="D187" s="618"/>
      <c r="E187" s="410"/>
      <c r="F187" s="410"/>
      <c r="G187" s="410"/>
    </row>
    <row r="188" spans="1:9" ht="32.25" customHeight="1" x14ac:dyDescent="0.25">
      <c r="A188" s="566" t="s">
        <v>2166</v>
      </c>
      <c r="B188" s="567"/>
      <c r="C188" s="567"/>
      <c r="D188" s="567"/>
      <c r="E188" s="568"/>
      <c r="F188" s="150" t="s">
        <v>2110</v>
      </c>
      <c r="G188" s="398"/>
    </row>
    <row r="189" spans="1:9" ht="30" x14ac:dyDescent="0.25">
      <c r="A189" s="580" t="s">
        <v>2120</v>
      </c>
      <c r="B189" s="581"/>
      <c r="C189" s="404" t="s">
        <v>3</v>
      </c>
      <c r="D189" s="404" t="s">
        <v>4</v>
      </c>
      <c r="E189" s="404" t="s">
        <v>1598</v>
      </c>
      <c r="F189" s="404" t="s">
        <v>1103</v>
      </c>
      <c r="G189" s="404" t="s">
        <v>1104</v>
      </c>
    </row>
    <row r="190" spans="1:9" ht="75" x14ac:dyDescent="0.25">
      <c r="A190" s="152">
        <v>5901</v>
      </c>
      <c r="B190" s="153" t="s">
        <v>2167</v>
      </c>
      <c r="C190" s="153" t="s">
        <v>11</v>
      </c>
      <c r="D190" s="153" t="s">
        <v>1121</v>
      </c>
      <c r="E190" s="162">
        <v>1.6109E-3</v>
      </c>
      <c r="F190" s="153" t="str">
        <f t="shared" ref="F190:F197" si="20">H190</f>
        <v>335,39</v>
      </c>
      <c r="G190" s="153">
        <f t="shared" ref="G190:G197" si="21">ROUND(F190*E190,2)</f>
        <v>0.54</v>
      </c>
      <c r="H190" s="154" t="s">
        <v>3527</v>
      </c>
      <c r="I190" s="154" t="s">
        <v>1820</v>
      </c>
    </row>
    <row r="191" spans="1:9" ht="75" x14ac:dyDescent="0.25">
      <c r="A191" s="152">
        <v>5903</v>
      </c>
      <c r="B191" s="153" t="s">
        <v>2168</v>
      </c>
      <c r="C191" s="153" t="s">
        <v>11</v>
      </c>
      <c r="D191" s="153" t="s">
        <v>1122</v>
      </c>
      <c r="E191" s="162">
        <v>1.0739E-3</v>
      </c>
      <c r="F191" s="153" t="str">
        <f t="shared" si="20"/>
        <v>51,70</v>
      </c>
      <c r="G191" s="153">
        <f t="shared" si="21"/>
        <v>0.06</v>
      </c>
      <c r="H191" s="154" t="s">
        <v>3532</v>
      </c>
      <c r="I191" s="154" t="s">
        <v>1830</v>
      </c>
    </row>
    <row r="192" spans="1:9" ht="60" x14ac:dyDescent="0.25">
      <c r="A192" s="152">
        <v>5932</v>
      </c>
      <c r="B192" s="153" t="s">
        <v>2169</v>
      </c>
      <c r="C192" s="153" t="s">
        <v>11</v>
      </c>
      <c r="D192" s="153" t="s">
        <v>1121</v>
      </c>
      <c r="E192" s="162">
        <v>1.8525E-3</v>
      </c>
      <c r="F192" s="153" t="str">
        <f t="shared" si="20"/>
        <v>241,51</v>
      </c>
      <c r="G192" s="153">
        <f t="shared" si="21"/>
        <v>0.45</v>
      </c>
      <c r="H192" s="154" t="s">
        <v>3528</v>
      </c>
      <c r="I192" s="154" t="s">
        <v>1821</v>
      </c>
    </row>
    <row r="193" spans="1:9" ht="60" x14ac:dyDescent="0.25">
      <c r="A193" s="152">
        <v>5934</v>
      </c>
      <c r="B193" s="153" t="s">
        <v>2170</v>
      </c>
      <c r="C193" s="153" t="s">
        <v>11</v>
      </c>
      <c r="D193" s="153" t="s">
        <v>1122</v>
      </c>
      <c r="E193" s="162">
        <v>8.3230000000000001E-4</v>
      </c>
      <c r="F193" s="153" t="str">
        <f t="shared" si="20"/>
        <v>71,59</v>
      </c>
      <c r="G193" s="153">
        <f t="shared" si="21"/>
        <v>0.06</v>
      </c>
      <c r="H193" s="154" t="s">
        <v>3533</v>
      </c>
      <c r="I193" s="154" t="s">
        <v>1831</v>
      </c>
    </row>
    <row r="194" spans="1:9" ht="75" x14ac:dyDescent="0.25">
      <c r="A194" s="152">
        <v>7049</v>
      </c>
      <c r="B194" s="153" t="s">
        <v>2171</v>
      </c>
      <c r="C194" s="153" t="s">
        <v>11</v>
      </c>
      <c r="D194" s="153" t="s">
        <v>1121</v>
      </c>
      <c r="E194" s="162">
        <v>2.6849E-3</v>
      </c>
      <c r="F194" s="153" t="str">
        <f t="shared" si="20"/>
        <v>231,34</v>
      </c>
      <c r="G194" s="153">
        <f t="shared" si="21"/>
        <v>0.62</v>
      </c>
      <c r="H194" s="154" t="s">
        <v>3529</v>
      </c>
      <c r="I194" s="154" t="s">
        <v>1822</v>
      </c>
    </row>
    <row r="195" spans="1:9" x14ac:dyDescent="0.25">
      <c r="A195" s="152">
        <v>88316</v>
      </c>
      <c r="B195" s="153" t="s">
        <v>1114</v>
      </c>
      <c r="C195" s="153" t="s">
        <v>11</v>
      </c>
      <c r="D195" s="153" t="s">
        <v>18</v>
      </c>
      <c r="E195" s="162">
        <v>1.07396E-2</v>
      </c>
      <c r="F195" s="153" t="str">
        <f t="shared" si="20"/>
        <v>15,81</v>
      </c>
      <c r="G195" s="153">
        <f t="shared" si="21"/>
        <v>0.17</v>
      </c>
      <c r="H195" s="154" t="s">
        <v>1860</v>
      </c>
      <c r="I195" s="154" t="s">
        <v>1114</v>
      </c>
    </row>
    <row r="196" spans="1:9" ht="45" x14ac:dyDescent="0.25">
      <c r="A196" s="152">
        <v>96028</v>
      </c>
      <c r="B196" s="153" t="s">
        <v>2172</v>
      </c>
      <c r="C196" s="153" t="s">
        <v>11</v>
      </c>
      <c r="D196" s="153" t="s">
        <v>1121</v>
      </c>
      <c r="E196" s="162">
        <v>1.3424000000000001E-3</v>
      </c>
      <c r="F196" s="153" t="str">
        <f t="shared" si="20"/>
        <v>146,69</v>
      </c>
      <c r="G196" s="153">
        <f t="shared" si="21"/>
        <v>0.2</v>
      </c>
      <c r="H196" s="154" t="s">
        <v>3531</v>
      </c>
      <c r="I196" s="154" t="s">
        <v>1829</v>
      </c>
    </row>
    <row r="197" spans="1:9" ht="45" x14ac:dyDescent="0.25">
      <c r="A197" s="152">
        <v>96029</v>
      </c>
      <c r="B197" s="153" t="s">
        <v>2173</v>
      </c>
      <c r="C197" s="153" t="s">
        <v>11</v>
      </c>
      <c r="D197" s="153" t="s">
        <v>1122</v>
      </c>
      <c r="E197" s="162">
        <v>1.3424000000000001E-3</v>
      </c>
      <c r="F197" s="153" t="str">
        <f t="shared" si="20"/>
        <v>42,74</v>
      </c>
      <c r="G197" s="153">
        <f t="shared" si="21"/>
        <v>0.06</v>
      </c>
      <c r="H197" s="154" t="s">
        <v>3126</v>
      </c>
      <c r="I197" s="154" t="s">
        <v>1839</v>
      </c>
    </row>
    <row r="198" spans="1:9" ht="15" customHeight="1" x14ac:dyDescent="0.25">
      <c r="A198" s="561" t="s">
        <v>1813</v>
      </c>
      <c r="B198" s="561"/>
      <c r="C198" s="561"/>
      <c r="D198" s="561"/>
      <c r="E198" s="561"/>
      <c r="F198" s="561"/>
      <c r="G198" s="409">
        <f>ROUND(SUM(G190:G197),2)</f>
        <v>2.16</v>
      </c>
    </row>
    <row r="199" spans="1:9" ht="26.25" customHeight="1" x14ac:dyDescent="0.25">
      <c r="A199" s="410"/>
      <c r="B199" s="410"/>
      <c r="C199" s="617"/>
      <c r="D199" s="618"/>
      <c r="E199" s="410"/>
      <c r="F199" s="410"/>
      <c r="G199" s="410"/>
    </row>
    <row r="200" spans="1:9" ht="54.75" customHeight="1" x14ac:dyDescent="0.25">
      <c r="A200" s="566" t="s">
        <v>2174</v>
      </c>
      <c r="B200" s="567"/>
      <c r="C200" s="567"/>
      <c r="D200" s="567"/>
      <c r="E200" s="568"/>
      <c r="F200" s="150" t="s">
        <v>130</v>
      </c>
      <c r="G200" s="398"/>
    </row>
    <row r="201" spans="1:9" ht="30" x14ac:dyDescent="0.25">
      <c r="A201" s="566" t="s">
        <v>2120</v>
      </c>
      <c r="B201" s="582"/>
      <c r="C201" s="404" t="s">
        <v>3</v>
      </c>
      <c r="D201" s="404" t="s">
        <v>4</v>
      </c>
      <c r="E201" s="404" t="s">
        <v>1598</v>
      </c>
      <c r="F201" s="404" t="s">
        <v>1103</v>
      </c>
      <c r="G201" s="404" t="s">
        <v>1104</v>
      </c>
    </row>
    <row r="202" spans="1:9" x14ac:dyDescent="0.25">
      <c r="A202" s="152">
        <v>88316</v>
      </c>
      <c r="B202" s="153" t="str">
        <f>I202</f>
        <v>SERVENTE COM ENCARGOS COMPLEMENTARES</v>
      </c>
      <c r="C202" s="153" t="s">
        <v>11</v>
      </c>
      <c r="D202" s="153" t="s">
        <v>18</v>
      </c>
      <c r="E202" s="153">
        <v>20</v>
      </c>
      <c r="F202" s="153" t="str">
        <f t="shared" ref="F202:F208" si="22">H202</f>
        <v>15,81</v>
      </c>
      <c r="G202" s="153">
        <f t="shared" ref="G202:G208" si="23">ROUND(F202*E202,2)</f>
        <v>316.2</v>
      </c>
      <c r="H202" s="154" t="s">
        <v>1860</v>
      </c>
      <c r="I202" s="154" t="s">
        <v>1114</v>
      </c>
    </row>
    <row r="203" spans="1:9" x14ac:dyDescent="0.25">
      <c r="A203" s="152">
        <v>88309</v>
      </c>
      <c r="B203" s="153" t="str">
        <f>I203</f>
        <v>PEDREIRO COM ENCARGOS COMPLEMENTARES</v>
      </c>
      <c r="C203" s="153" t="s">
        <v>11</v>
      </c>
      <c r="D203" s="153" t="s">
        <v>18</v>
      </c>
      <c r="E203" s="153">
        <v>1.2</v>
      </c>
      <c r="F203" s="153" t="str">
        <f t="shared" si="22"/>
        <v>20,08</v>
      </c>
      <c r="G203" s="153">
        <f t="shared" si="23"/>
        <v>24.1</v>
      </c>
      <c r="H203" s="154" t="s">
        <v>1735</v>
      </c>
      <c r="I203" s="154" t="s">
        <v>1123</v>
      </c>
    </row>
    <row r="204" spans="1:9" ht="30" x14ac:dyDescent="0.25">
      <c r="A204" s="152">
        <v>370</v>
      </c>
      <c r="B204" s="153" t="s">
        <v>1631</v>
      </c>
      <c r="C204" s="153" t="s">
        <v>11</v>
      </c>
      <c r="D204" s="153" t="s">
        <v>40</v>
      </c>
      <c r="E204" s="153">
        <v>0.05</v>
      </c>
      <c r="F204" s="153" t="str">
        <f t="shared" si="22"/>
        <v>80,00</v>
      </c>
      <c r="G204" s="153">
        <f t="shared" si="23"/>
        <v>4</v>
      </c>
      <c r="H204" s="154" t="s">
        <v>3414</v>
      </c>
      <c r="I204" s="154" t="s">
        <v>1631</v>
      </c>
    </row>
    <row r="205" spans="1:9" ht="30" x14ac:dyDescent="0.25">
      <c r="A205" s="152">
        <v>4729</v>
      </c>
      <c r="B205" s="153" t="s">
        <v>1752</v>
      </c>
      <c r="C205" s="153" t="s">
        <v>11</v>
      </c>
      <c r="D205" s="153" t="s">
        <v>40</v>
      </c>
      <c r="E205" s="153">
        <v>5.8500000000000003E-2</v>
      </c>
      <c r="F205" s="153" t="str">
        <f t="shared" si="22"/>
        <v>198,45</v>
      </c>
      <c r="G205" s="153">
        <f t="shared" si="23"/>
        <v>11.61</v>
      </c>
      <c r="H205" s="154" t="s">
        <v>3483</v>
      </c>
      <c r="I205" s="154" t="s">
        <v>1752</v>
      </c>
    </row>
    <row r="206" spans="1:9" x14ac:dyDescent="0.25">
      <c r="A206" s="152">
        <v>1379</v>
      </c>
      <c r="B206" s="153" t="s">
        <v>1129</v>
      </c>
      <c r="C206" s="153" t="s">
        <v>11</v>
      </c>
      <c r="D206" s="153" t="s">
        <v>52</v>
      </c>
      <c r="E206" s="153">
        <v>20</v>
      </c>
      <c r="F206" s="153" t="str">
        <f t="shared" si="22"/>
        <v>0,84</v>
      </c>
      <c r="G206" s="153">
        <f t="shared" si="23"/>
        <v>16.8</v>
      </c>
      <c r="H206" s="154" t="s">
        <v>1849</v>
      </c>
      <c r="I206" s="154" t="s">
        <v>1129</v>
      </c>
    </row>
    <row r="207" spans="1:9" ht="45" x14ac:dyDescent="0.25">
      <c r="A207" s="152">
        <v>4408</v>
      </c>
      <c r="B207" s="153" t="s">
        <v>2175</v>
      </c>
      <c r="C207" s="153" t="s">
        <v>11</v>
      </c>
      <c r="D207" s="153" t="s">
        <v>69</v>
      </c>
      <c r="E207" s="153">
        <v>20</v>
      </c>
      <c r="F207" s="153" t="str">
        <f t="shared" si="22"/>
        <v>1,33</v>
      </c>
      <c r="G207" s="153">
        <f t="shared" si="23"/>
        <v>26.6</v>
      </c>
      <c r="H207" s="154" t="s">
        <v>1688</v>
      </c>
      <c r="I207" s="154" t="s">
        <v>3317</v>
      </c>
    </row>
    <row r="208" spans="1:9" ht="60" x14ac:dyDescent="0.25">
      <c r="A208" s="152">
        <v>89225</v>
      </c>
      <c r="B208" s="153" t="s">
        <v>2176</v>
      </c>
      <c r="C208" s="153" t="s">
        <v>11</v>
      </c>
      <c r="D208" s="153" t="s">
        <v>1121</v>
      </c>
      <c r="E208" s="153">
        <v>1.62</v>
      </c>
      <c r="F208" s="153" t="str">
        <f t="shared" si="22"/>
        <v>5,96</v>
      </c>
      <c r="G208" s="153">
        <f t="shared" si="23"/>
        <v>9.66</v>
      </c>
      <c r="H208" s="154" t="s">
        <v>3129</v>
      </c>
      <c r="I208" s="154" t="s">
        <v>1824</v>
      </c>
    </row>
    <row r="209" spans="1:9" ht="15" customHeight="1" x14ac:dyDescent="0.25">
      <c r="A209" s="619" t="s">
        <v>1813</v>
      </c>
      <c r="B209" s="620"/>
      <c r="C209" s="620"/>
      <c r="D209" s="620"/>
      <c r="E209" s="620"/>
      <c r="F209" s="621"/>
      <c r="G209" s="409">
        <f>ROUND(SUM(G202:G208),2)</f>
        <v>408.97</v>
      </c>
    </row>
    <row r="210" spans="1:9" ht="27.75" customHeight="1" x14ac:dyDescent="0.25">
      <c r="A210" s="410"/>
      <c r="B210" s="410"/>
      <c r="C210" s="622"/>
      <c r="D210" s="622"/>
      <c r="E210" s="410"/>
      <c r="F210" s="410"/>
      <c r="G210" s="410"/>
    </row>
    <row r="211" spans="1:9" ht="27" customHeight="1" x14ac:dyDescent="0.25">
      <c r="A211" s="566" t="s">
        <v>2177</v>
      </c>
      <c r="B211" s="567"/>
      <c r="C211" s="567"/>
      <c r="D211" s="567"/>
      <c r="E211" s="568"/>
      <c r="F211" s="150" t="s">
        <v>130</v>
      </c>
      <c r="G211" s="398"/>
    </row>
    <row r="212" spans="1:9" ht="30" x14ac:dyDescent="0.25">
      <c r="A212" s="580" t="s">
        <v>2120</v>
      </c>
      <c r="B212" s="581"/>
      <c r="C212" s="404" t="s">
        <v>3</v>
      </c>
      <c r="D212" s="404" t="s">
        <v>4</v>
      </c>
      <c r="E212" s="404" t="s">
        <v>1598</v>
      </c>
      <c r="F212" s="404" t="s">
        <v>1103</v>
      </c>
      <c r="G212" s="404" t="s">
        <v>1104</v>
      </c>
    </row>
    <row r="213" spans="1:9" ht="30" x14ac:dyDescent="0.25">
      <c r="A213" s="152">
        <v>119</v>
      </c>
      <c r="B213" s="153" t="s">
        <v>1620</v>
      </c>
      <c r="C213" s="153" t="s">
        <v>11</v>
      </c>
      <c r="D213" s="153" t="s">
        <v>16</v>
      </c>
      <c r="E213" s="153">
        <v>4.0000000000000001E-3</v>
      </c>
      <c r="F213" s="153" t="str">
        <f t="shared" ref="F213:F217" si="24">H213</f>
        <v>7,86</v>
      </c>
      <c r="G213" s="153">
        <f t="shared" ref="G213:G217" si="25">ROUND(F213*E213,2)</f>
        <v>0.03</v>
      </c>
      <c r="H213" s="154" t="s">
        <v>1798</v>
      </c>
      <c r="I213" s="154" t="s">
        <v>1620</v>
      </c>
    </row>
    <row r="214" spans="1:9" ht="30" x14ac:dyDescent="0.25">
      <c r="A214" s="152">
        <v>108</v>
      </c>
      <c r="B214" s="153" t="s">
        <v>1615</v>
      </c>
      <c r="C214" s="153" t="s">
        <v>11</v>
      </c>
      <c r="D214" s="153" t="s">
        <v>16</v>
      </c>
      <c r="E214" s="153">
        <v>1</v>
      </c>
      <c r="F214" s="153" t="str">
        <f t="shared" si="24"/>
        <v>2,04</v>
      </c>
      <c r="G214" s="153">
        <f t="shared" si="25"/>
        <v>2.04</v>
      </c>
      <c r="H214" s="154" t="s">
        <v>1638</v>
      </c>
      <c r="I214" s="154" t="s">
        <v>1615</v>
      </c>
    </row>
    <row r="215" spans="1:9" ht="30" x14ac:dyDescent="0.25">
      <c r="A215" s="152">
        <v>3146</v>
      </c>
      <c r="B215" s="153" t="s">
        <v>1161</v>
      </c>
      <c r="C215" s="153" t="s">
        <v>11</v>
      </c>
      <c r="D215" s="153" t="s">
        <v>16</v>
      </c>
      <c r="E215" s="153">
        <v>0.05</v>
      </c>
      <c r="F215" s="153" t="str">
        <f t="shared" si="24"/>
        <v>4,06</v>
      </c>
      <c r="G215" s="153">
        <f t="shared" si="25"/>
        <v>0.2</v>
      </c>
      <c r="H215" s="154" t="s">
        <v>3459</v>
      </c>
      <c r="I215" s="154" t="s">
        <v>1161</v>
      </c>
    </row>
    <row r="216" spans="1:9" ht="30" x14ac:dyDescent="0.25">
      <c r="A216" s="152">
        <v>88267</v>
      </c>
      <c r="B216" s="153" t="s">
        <v>1162</v>
      </c>
      <c r="C216" s="153" t="s">
        <v>11</v>
      </c>
      <c r="D216" s="153" t="s">
        <v>18</v>
      </c>
      <c r="E216" s="153">
        <v>0.09</v>
      </c>
      <c r="F216" s="153" t="str">
        <f t="shared" si="24"/>
        <v>19,47</v>
      </c>
      <c r="G216" s="153">
        <f t="shared" si="25"/>
        <v>1.75</v>
      </c>
      <c r="H216" s="154" t="s">
        <v>1768</v>
      </c>
      <c r="I216" s="154" t="s">
        <v>1162</v>
      </c>
    </row>
    <row r="217" spans="1:9" ht="45" x14ac:dyDescent="0.25">
      <c r="A217" s="152">
        <v>88248</v>
      </c>
      <c r="B217" s="153" t="s">
        <v>1163</v>
      </c>
      <c r="C217" s="153" t="s">
        <v>11</v>
      </c>
      <c r="D217" s="153" t="s">
        <v>18</v>
      </c>
      <c r="E217" s="153">
        <v>0.09</v>
      </c>
      <c r="F217" s="153" t="str">
        <f t="shared" si="24"/>
        <v>15,98</v>
      </c>
      <c r="G217" s="153">
        <f t="shared" si="25"/>
        <v>1.44</v>
      </c>
      <c r="H217" s="154" t="s">
        <v>2858</v>
      </c>
      <c r="I217" s="154" t="s">
        <v>1163</v>
      </c>
    </row>
    <row r="218" spans="1:9" ht="15" customHeight="1" x14ac:dyDescent="0.25">
      <c r="A218" s="561" t="s">
        <v>1813</v>
      </c>
      <c r="B218" s="561"/>
      <c r="C218" s="561"/>
      <c r="D218" s="561"/>
      <c r="E218" s="561"/>
      <c r="F218" s="561"/>
      <c r="G218" s="409">
        <f>ROUND(SUM(G213:G217),2)</f>
        <v>5.46</v>
      </c>
    </row>
    <row r="219" spans="1:9" ht="21.75" customHeight="1" x14ac:dyDescent="0.25">
      <c r="A219" s="410"/>
      <c r="B219" s="410"/>
      <c r="C219" s="617"/>
      <c r="D219" s="618"/>
      <c r="E219" s="410"/>
      <c r="F219" s="410"/>
      <c r="G219" s="410"/>
    </row>
    <row r="220" spans="1:9" ht="25.5" customHeight="1" x14ac:dyDescent="0.25">
      <c r="A220" s="566" t="s">
        <v>2178</v>
      </c>
      <c r="B220" s="567"/>
      <c r="C220" s="567"/>
      <c r="D220" s="567"/>
      <c r="E220" s="567"/>
      <c r="F220" s="150" t="s">
        <v>130</v>
      </c>
      <c r="G220" s="398"/>
    </row>
    <row r="221" spans="1:9" ht="30" x14ac:dyDescent="0.25">
      <c r="A221" s="580" t="s">
        <v>2120</v>
      </c>
      <c r="B221" s="581"/>
      <c r="C221" s="404" t="s">
        <v>3</v>
      </c>
      <c r="D221" s="404" t="s">
        <v>4</v>
      </c>
      <c r="E221" s="404" t="s">
        <v>1598</v>
      </c>
      <c r="F221" s="404" t="s">
        <v>1103</v>
      </c>
      <c r="G221" s="404" t="s">
        <v>1104</v>
      </c>
    </row>
    <row r="222" spans="1:9" ht="30" x14ac:dyDescent="0.25">
      <c r="A222" s="152">
        <v>110</v>
      </c>
      <c r="B222" s="153" t="s">
        <v>1616</v>
      </c>
      <c r="C222" s="153" t="s">
        <v>11</v>
      </c>
      <c r="D222" s="153" t="s">
        <v>16</v>
      </c>
      <c r="E222" s="153">
        <v>1</v>
      </c>
      <c r="F222" s="153" t="str">
        <f t="shared" ref="F222:F226" si="26">H222</f>
        <v>7,90</v>
      </c>
      <c r="G222" s="153">
        <f t="shared" ref="G222:G226" si="27">ROUND(F222*E222,2)</f>
        <v>7.9</v>
      </c>
      <c r="H222" s="154" t="s">
        <v>1709</v>
      </c>
      <c r="I222" s="154" t="s">
        <v>1616</v>
      </c>
    </row>
    <row r="223" spans="1:9" ht="30" x14ac:dyDescent="0.25">
      <c r="A223" s="152">
        <v>119</v>
      </c>
      <c r="B223" s="153" t="s">
        <v>1620</v>
      </c>
      <c r="C223" s="153" t="s">
        <v>11</v>
      </c>
      <c r="D223" s="153" t="s">
        <v>16</v>
      </c>
      <c r="E223" s="153">
        <v>0.02</v>
      </c>
      <c r="F223" s="153" t="str">
        <f t="shared" si="26"/>
        <v>7,86</v>
      </c>
      <c r="G223" s="153">
        <f t="shared" si="27"/>
        <v>0.16</v>
      </c>
      <c r="H223" s="154" t="s">
        <v>1798</v>
      </c>
      <c r="I223" s="154" t="s">
        <v>1620</v>
      </c>
    </row>
    <row r="224" spans="1:9" ht="30" x14ac:dyDescent="0.25">
      <c r="A224" s="152">
        <v>3146</v>
      </c>
      <c r="B224" s="153" t="s">
        <v>1161</v>
      </c>
      <c r="C224" s="153" t="s">
        <v>11</v>
      </c>
      <c r="D224" s="153" t="s">
        <v>16</v>
      </c>
      <c r="E224" s="153">
        <v>0.06</v>
      </c>
      <c r="F224" s="153" t="str">
        <f t="shared" si="26"/>
        <v>4,06</v>
      </c>
      <c r="G224" s="153">
        <f t="shared" si="27"/>
        <v>0.24</v>
      </c>
      <c r="H224" s="154" t="s">
        <v>3459</v>
      </c>
      <c r="I224" s="154" t="s">
        <v>1161</v>
      </c>
    </row>
    <row r="225" spans="1:9" ht="30" x14ac:dyDescent="0.25">
      <c r="A225" s="152">
        <v>88267</v>
      </c>
      <c r="B225" s="153" t="s">
        <v>1162</v>
      </c>
      <c r="C225" s="153" t="s">
        <v>11</v>
      </c>
      <c r="D225" s="153" t="s">
        <v>18</v>
      </c>
      <c r="E225" s="153">
        <v>0.15</v>
      </c>
      <c r="F225" s="153" t="str">
        <f t="shared" si="26"/>
        <v>19,47</v>
      </c>
      <c r="G225" s="153">
        <f t="shared" si="27"/>
        <v>2.92</v>
      </c>
      <c r="H225" s="154" t="s">
        <v>1768</v>
      </c>
      <c r="I225" s="154" t="s">
        <v>1162</v>
      </c>
    </row>
    <row r="226" spans="1:9" ht="45" x14ac:dyDescent="0.25">
      <c r="A226" s="152">
        <v>88248</v>
      </c>
      <c r="B226" s="153" t="s">
        <v>1163</v>
      </c>
      <c r="C226" s="153" t="s">
        <v>11</v>
      </c>
      <c r="D226" s="153" t="s">
        <v>18</v>
      </c>
      <c r="E226" s="153">
        <v>0.15</v>
      </c>
      <c r="F226" s="153" t="str">
        <f t="shared" si="26"/>
        <v>15,98</v>
      </c>
      <c r="G226" s="153">
        <f t="shared" si="27"/>
        <v>2.4</v>
      </c>
      <c r="H226" s="154" t="s">
        <v>2858</v>
      </c>
      <c r="I226" s="154" t="s">
        <v>1163</v>
      </c>
    </row>
    <row r="227" spans="1:9" ht="15" customHeight="1" x14ac:dyDescent="0.25">
      <c r="A227" s="561" t="s">
        <v>1813</v>
      </c>
      <c r="B227" s="561"/>
      <c r="C227" s="561"/>
      <c r="D227" s="561"/>
      <c r="E227" s="561"/>
      <c r="F227" s="561"/>
      <c r="G227" s="409">
        <f>ROUND(SUM(G222:G226),2)</f>
        <v>13.62</v>
      </c>
    </row>
    <row r="228" spans="1:9" ht="21" customHeight="1" x14ac:dyDescent="0.25">
      <c r="A228" s="410"/>
      <c r="B228" s="410"/>
      <c r="C228" s="617"/>
      <c r="D228" s="618"/>
      <c r="E228" s="410"/>
      <c r="F228" s="410"/>
      <c r="G228" s="410"/>
    </row>
    <row r="229" spans="1:9" ht="20.25" customHeight="1" x14ac:dyDescent="0.25">
      <c r="A229" s="566" t="s">
        <v>2179</v>
      </c>
      <c r="B229" s="567"/>
      <c r="C229" s="567"/>
      <c r="D229" s="567"/>
      <c r="E229" s="567"/>
      <c r="F229" s="150" t="s">
        <v>130</v>
      </c>
      <c r="G229" s="398"/>
    </row>
    <row r="230" spans="1:9" ht="30" x14ac:dyDescent="0.25">
      <c r="A230" s="580" t="s">
        <v>2120</v>
      </c>
      <c r="B230" s="581"/>
      <c r="C230" s="404" t="s">
        <v>3</v>
      </c>
      <c r="D230" s="404" t="s">
        <v>4</v>
      </c>
      <c r="E230" s="404" t="s">
        <v>1598</v>
      </c>
      <c r="F230" s="404" t="s">
        <v>1103</v>
      </c>
      <c r="G230" s="404" t="s">
        <v>1104</v>
      </c>
    </row>
    <row r="231" spans="1:9" ht="30" x14ac:dyDescent="0.25">
      <c r="A231" s="152">
        <v>20080</v>
      </c>
      <c r="B231" s="153" t="s">
        <v>1621</v>
      </c>
      <c r="C231" s="153" t="s">
        <v>11</v>
      </c>
      <c r="D231" s="153" t="s">
        <v>16</v>
      </c>
      <c r="E231" s="153">
        <v>3.5000000000000003E-2</v>
      </c>
      <c r="F231" s="153" t="str">
        <f t="shared" ref="F231:F235" si="28">H231</f>
        <v>19,74</v>
      </c>
      <c r="G231" s="153">
        <f t="shared" ref="G231:G235" si="29">ROUND(F231*E231,2)</f>
        <v>0.69</v>
      </c>
      <c r="H231" s="154" t="s">
        <v>3409</v>
      </c>
      <c r="I231" s="154" t="s">
        <v>1621</v>
      </c>
    </row>
    <row r="232" spans="1:9" ht="30" x14ac:dyDescent="0.25">
      <c r="A232" s="152">
        <v>113</v>
      </c>
      <c r="B232" s="153" t="s">
        <v>1617</v>
      </c>
      <c r="C232" s="153" t="s">
        <v>11</v>
      </c>
      <c r="D232" s="153" t="s">
        <v>16</v>
      </c>
      <c r="E232" s="153">
        <v>1</v>
      </c>
      <c r="F232" s="153" t="str">
        <f t="shared" si="28"/>
        <v>13,47</v>
      </c>
      <c r="G232" s="153">
        <f t="shared" si="29"/>
        <v>13.47</v>
      </c>
      <c r="H232" s="154" t="s">
        <v>1695</v>
      </c>
      <c r="I232" s="154" t="s">
        <v>1617</v>
      </c>
    </row>
    <row r="233" spans="1:9" ht="30" x14ac:dyDescent="0.25">
      <c r="A233" s="152">
        <v>3146</v>
      </c>
      <c r="B233" s="153" t="s">
        <v>1161</v>
      </c>
      <c r="C233" s="153" t="s">
        <v>11</v>
      </c>
      <c r="D233" s="153" t="s">
        <v>16</v>
      </c>
      <c r="E233" s="153">
        <v>7.4999999999999997E-2</v>
      </c>
      <c r="F233" s="153" t="str">
        <f t="shared" si="28"/>
        <v>4,06</v>
      </c>
      <c r="G233" s="153">
        <f t="shared" si="29"/>
        <v>0.3</v>
      </c>
      <c r="H233" s="154" t="s">
        <v>3459</v>
      </c>
      <c r="I233" s="154" t="s">
        <v>1161</v>
      </c>
    </row>
    <row r="234" spans="1:9" ht="30" x14ac:dyDescent="0.25">
      <c r="A234" s="152">
        <v>88267</v>
      </c>
      <c r="B234" s="153" t="s">
        <v>1162</v>
      </c>
      <c r="C234" s="153" t="s">
        <v>11</v>
      </c>
      <c r="D234" s="153" t="s">
        <v>18</v>
      </c>
      <c r="E234" s="153">
        <v>0.15</v>
      </c>
      <c r="F234" s="153" t="str">
        <f t="shared" si="28"/>
        <v>19,47</v>
      </c>
      <c r="G234" s="153">
        <f t="shared" si="29"/>
        <v>2.92</v>
      </c>
      <c r="H234" s="154" t="s">
        <v>1768</v>
      </c>
      <c r="I234" s="154" t="s">
        <v>1162</v>
      </c>
    </row>
    <row r="235" spans="1:9" ht="45" x14ac:dyDescent="0.25">
      <c r="A235" s="152">
        <v>88248</v>
      </c>
      <c r="B235" s="153" t="s">
        <v>1163</v>
      </c>
      <c r="C235" s="153" t="s">
        <v>11</v>
      </c>
      <c r="D235" s="153" t="s">
        <v>18</v>
      </c>
      <c r="E235" s="153">
        <v>0.15</v>
      </c>
      <c r="F235" s="153" t="str">
        <f t="shared" si="28"/>
        <v>15,98</v>
      </c>
      <c r="G235" s="153">
        <f t="shared" si="29"/>
        <v>2.4</v>
      </c>
      <c r="H235" s="154" t="s">
        <v>2858</v>
      </c>
      <c r="I235" s="154" t="s">
        <v>1163</v>
      </c>
    </row>
    <row r="236" spans="1:9" ht="15" customHeight="1" x14ac:dyDescent="0.25">
      <c r="A236" s="561" t="s">
        <v>1813</v>
      </c>
      <c r="B236" s="561"/>
      <c r="C236" s="561"/>
      <c r="D236" s="561"/>
      <c r="E236" s="561"/>
      <c r="F236" s="561"/>
      <c r="G236" s="409">
        <f>ROUND(SUM(G231:G235),2)</f>
        <v>19.78</v>
      </c>
    </row>
    <row r="237" spans="1:9" ht="24.75" customHeight="1" x14ac:dyDescent="0.25">
      <c r="A237" s="410"/>
      <c r="B237" s="410"/>
      <c r="C237" s="617"/>
      <c r="D237" s="618"/>
      <c r="E237" s="410"/>
      <c r="F237" s="410"/>
      <c r="G237" s="410"/>
    </row>
    <row r="238" spans="1:9" x14ac:dyDescent="0.25">
      <c r="A238" s="410"/>
      <c r="B238" s="410"/>
      <c r="C238" s="617"/>
      <c r="D238" s="618"/>
      <c r="E238" s="410"/>
      <c r="F238" s="410"/>
      <c r="G238" s="410"/>
    </row>
    <row r="239" spans="1:9" ht="21" customHeight="1" x14ac:dyDescent="0.25">
      <c r="A239" s="566" t="s">
        <v>2180</v>
      </c>
      <c r="B239" s="567"/>
      <c r="C239" s="567"/>
      <c r="D239" s="567"/>
      <c r="E239" s="567"/>
      <c r="F239" s="150" t="s">
        <v>2110</v>
      </c>
      <c r="G239" s="163">
        <v>11880</v>
      </c>
    </row>
    <row r="240" spans="1:9" ht="30" x14ac:dyDescent="0.25">
      <c r="A240" s="580" t="s">
        <v>2120</v>
      </c>
      <c r="B240" s="581"/>
      <c r="C240" s="404" t="s">
        <v>3</v>
      </c>
      <c r="D240" s="404" t="s">
        <v>4</v>
      </c>
      <c r="E240" s="404" t="s">
        <v>1598</v>
      </c>
      <c r="F240" s="404" t="s">
        <v>1103</v>
      </c>
      <c r="G240" s="404" t="s">
        <v>1104</v>
      </c>
    </row>
    <row r="241" spans="1:9" ht="30" x14ac:dyDescent="0.25">
      <c r="A241" s="152">
        <v>122</v>
      </c>
      <c r="B241" s="153" t="s">
        <v>1622</v>
      </c>
      <c r="C241" s="153" t="s">
        <v>11</v>
      </c>
      <c r="D241" s="153" t="s">
        <v>16</v>
      </c>
      <c r="E241" s="153">
        <v>1.4800000000000001E-2</v>
      </c>
      <c r="F241" s="153" t="str">
        <f t="shared" ref="F241:F248" si="30">H241</f>
        <v>60,47</v>
      </c>
      <c r="G241" s="153">
        <f t="shared" ref="G241:G248" si="31">ROUND(F241*E241,2)</f>
        <v>0.89</v>
      </c>
      <c r="H241" s="154" t="s">
        <v>3408</v>
      </c>
      <c r="I241" s="154" t="s">
        <v>3215</v>
      </c>
    </row>
    <row r="242" spans="1:9" ht="45" x14ac:dyDescent="0.25">
      <c r="A242" s="152">
        <v>20078</v>
      </c>
      <c r="B242" s="153" t="s">
        <v>1751</v>
      </c>
      <c r="C242" s="153" t="s">
        <v>11</v>
      </c>
      <c r="D242" s="153" t="s">
        <v>16</v>
      </c>
      <c r="E242" s="153">
        <v>0.02</v>
      </c>
      <c r="F242" s="153" t="str">
        <f t="shared" si="30"/>
        <v>24,96</v>
      </c>
      <c r="G242" s="153">
        <f t="shared" si="31"/>
        <v>0.5</v>
      </c>
      <c r="H242" s="154" t="s">
        <v>3346</v>
      </c>
      <c r="I242" s="154" t="s">
        <v>3296</v>
      </c>
    </row>
    <row r="243" spans="1:9" ht="30" x14ac:dyDescent="0.25">
      <c r="A243" s="152">
        <v>20083</v>
      </c>
      <c r="B243" s="153" t="s">
        <v>1769</v>
      </c>
      <c r="C243" s="153" t="s">
        <v>11</v>
      </c>
      <c r="D243" s="153" t="s">
        <v>16</v>
      </c>
      <c r="E243" s="153">
        <v>2.2499999999999999E-2</v>
      </c>
      <c r="F243" s="153" t="str">
        <f t="shared" si="30"/>
        <v>68,52</v>
      </c>
      <c r="G243" s="153">
        <f t="shared" si="31"/>
        <v>1.54</v>
      </c>
      <c r="H243" s="154" t="s">
        <v>3501</v>
      </c>
      <c r="I243" s="154" t="s">
        <v>3323</v>
      </c>
    </row>
    <row r="244" spans="1:9" ht="30" x14ac:dyDescent="0.25">
      <c r="A244" s="152">
        <v>20085</v>
      </c>
      <c r="B244" s="153" t="s">
        <v>1627</v>
      </c>
      <c r="C244" s="153" t="s">
        <v>11</v>
      </c>
      <c r="D244" s="153" t="s">
        <v>16</v>
      </c>
      <c r="E244" s="153">
        <v>1</v>
      </c>
      <c r="F244" s="153" t="str">
        <f t="shared" si="30"/>
        <v>2,88</v>
      </c>
      <c r="G244" s="153">
        <f t="shared" si="31"/>
        <v>2.88</v>
      </c>
      <c r="H244" s="154" t="s">
        <v>3410</v>
      </c>
      <c r="I244" s="154" t="s">
        <v>1627</v>
      </c>
    </row>
    <row r="245" spans="1:9" x14ac:dyDescent="0.25">
      <c r="A245" s="152">
        <v>38383</v>
      </c>
      <c r="B245" s="153" t="s">
        <v>1729</v>
      </c>
      <c r="C245" s="153" t="s">
        <v>11</v>
      </c>
      <c r="D245" s="153" t="s">
        <v>16</v>
      </c>
      <c r="E245" s="153">
        <v>3.6499999999999998E-2</v>
      </c>
      <c r="F245" s="153" t="str">
        <f t="shared" si="30"/>
        <v>2,35</v>
      </c>
      <c r="G245" s="153">
        <f t="shared" si="31"/>
        <v>0.09</v>
      </c>
      <c r="H245" s="154" t="s">
        <v>1608</v>
      </c>
      <c r="I245" s="154" t="s">
        <v>1729</v>
      </c>
    </row>
    <row r="246" spans="1:9" ht="45" x14ac:dyDescent="0.25">
      <c r="A246" s="152">
        <v>11880</v>
      </c>
      <c r="B246" s="153" t="s">
        <v>1664</v>
      </c>
      <c r="C246" s="153" t="s">
        <v>11</v>
      </c>
      <c r="D246" s="153" t="s">
        <v>16</v>
      </c>
      <c r="E246" s="153">
        <v>1</v>
      </c>
      <c r="F246" s="153" t="str">
        <f t="shared" si="30"/>
        <v>81,76</v>
      </c>
      <c r="G246" s="153">
        <f t="shared" si="31"/>
        <v>81.760000000000005</v>
      </c>
      <c r="H246" s="154" t="s">
        <v>3407</v>
      </c>
      <c r="I246" s="154" t="s">
        <v>3251</v>
      </c>
    </row>
    <row r="247" spans="1:9" ht="45" x14ac:dyDescent="0.25">
      <c r="A247" s="152">
        <v>88248</v>
      </c>
      <c r="B247" s="153" t="s">
        <v>1163</v>
      </c>
      <c r="C247" s="153" t="s">
        <v>11</v>
      </c>
      <c r="D247" s="153" t="s">
        <v>18</v>
      </c>
      <c r="E247" s="153">
        <v>0.13500000000000001</v>
      </c>
      <c r="F247" s="153" t="str">
        <f t="shared" si="30"/>
        <v>15,98</v>
      </c>
      <c r="G247" s="153">
        <f t="shared" si="31"/>
        <v>2.16</v>
      </c>
      <c r="H247" s="154" t="s">
        <v>2858</v>
      </c>
      <c r="I247" s="154" t="s">
        <v>1163</v>
      </c>
    </row>
    <row r="248" spans="1:9" ht="30" x14ac:dyDescent="0.25">
      <c r="A248" s="152">
        <v>88267</v>
      </c>
      <c r="B248" s="153" t="s">
        <v>1162</v>
      </c>
      <c r="C248" s="153" t="s">
        <v>11</v>
      </c>
      <c r="D248" s="153" t="s">
        <v>18</v>
      </c>
      <c r="E248" s="153">
        <v>0.13500000000000001</v>
      </c>
      <c r="F248" s="153" t="str">
        <f t="shared" si="30"/>
        <v>19,47</v>
      </c>
      <c r="G248" s="153">
        <f t="shared" si="31"/>
        <v>2.63</v>
      </c>
      <c r="H248" s="154" t="s">
        <v>1768</v>
      </c>
      <c r="I248" s="154" t="s">
        <v>1162</v>
      </c>
    </row>
    <row r="249" spans="1:9" ht="15" customHeight="1" x14ac:dyDescent="0.25">
      <c r="A249" s="561" t="s">
        <v>1813</v>
      </c>
      <c r="B249" s="561"/>
      <c r="C249" s="561"/>
      <c r="D249" s="561"/>
      <c r="E249" s="561"/>
      <c r="F249" s="561"/>
      <c r="G249" s="409">
        <f>ROUND(SUM(G241:G248),2)</f>
        <v>92.45</v>
      </c>
    </row>
    <row r="250" spans="1:9" ht="30.75" customHeight="1" x14ac:dyDescent="0.25">
      <c r="A250" s="410"/>
      <c r="B250" s="410"/>
      <c r="C250" s="617"/>
      <c r="D250" s="618"/>
      <c r="E250" s="410"/>
      <c r="F250" s="410"/>
      <c r="G250" s="410"/>
    </row>
    <row r="251" spans="1:9" ht="22.5" customHeight="1" x14ac:dyDescent="0.25">
      <c r="A251" s="566" t="s">
        <v>2181</v>
      </c>
      <c r="B251" s="567"/>
      <c r="C251" s="567"/>
      <c r="D251" s="567"/>
      <c r="E251" s="567"/>
      <c r="F251" s="150" t="s">
        <v>2110</v>
      </c>
      <c r="G251" s="398"/>
    </row>
    <row r="252" spans="1:9" ht="30" x14ac:dyDescent="0.25">
      <c r="A252" s="580" t="s">
        <v>2120</v>
      </c>
      <c r="B252" s="581"/>
      <c r="C252" s="404" t="s">
        <v>3</v>
      </c>
      <c r="D252" s="404" t="s">
        <v>4</v>
      </c>
      <c r="E252" s="404" t="s">
        <v>1598</v>
      </c>
      <c r="F252" s="404" t="s">
        <v>1103</v>
      </c>
      <c r="G252" s="404" t="s">
        <v>1104</v>
      </c>
    </row>
    <row r="253" spans="1:9" ht="30" x14ac:dyDescent="0.25">
      <c r="A253" s="152">
        <v>11709</v>
      </c>
      <c r="B253" s="153" t="s">
        <v>1763</v>
      </c>
      <c r="C253" s="153" t="s">
        <v>11</v>
      </c>
      <c r="D253" s="153" t="s">
        <v>16</v>
      </c>
      <c r="E253" s="153">
        <v>1</v>
      </c>
      <c r="F253" s="153" t="str">
        <f t="shared" ref="F253:F255" si="32">H253</f>
        <v>50,07</v>
      </c>
      <c r="G253" s="153">
        <f t="shared" ref="G253:G255" si="33">ROUND(F253*E253,2)</f>
        <v>50.07</v>
      </c>
      <c r="H253" s="154" t="s">
        <v>3495</v>
      </c>
      <c r="I253" s="154" t="s">
        <v>1763</v>
      </c>
    </row>
    <row r="254" spans="1:9" ht="30" x14ac:dyDescent="0.25">
      <c r="A254" s="152">
        <v>88267</v>
      </c>
      <c r="B254" s="153" t="s">
        <v>1162</v>
      </c>
      <c r="C254" s="153" t="s">
        <v>11</v>
      </c>
      <c r="D254" s="153" t="s">
        <v>18</v>
      </c>
      <c r="E254" s="153">
        <v>0.5</v>
      </c>
      <c r="F254" s="153" t="str">
        <f t="shared" si="32"/>
        <v>19,47</v>
      </c>
      <c r="G254" s="153">
        <f t="shared" si="33"/>
        <v>9.74</v>
      </c>
      <c r="H254" s="154" t="s">
        <v>1768</v>
      </c>
      <c r="I254" s="154" t="s">
        <v>1162</v>
      </c>
    </row>
    <row r="255" spans="1:9" x14ac:dyDescent="0.25">
      <c r="A255" s="152">
        <v>88316</v>
      </c>
      <c r="B255" s="153" t="s">
        <v>1114</v>
      </c>
      <c r="C255" s="153" t="s">
        <v>11</v>
      </c>
      <c r="D255" s="153" t="s">
        <v>18</v>
      </c>
      <c r="E255" s="153">
        <v>0.5</v>
      </c>
      <c r="F255" s="153" t="str">
        <f t="shared" si="32"/>
        <v>15,81</v>
      </c>
      <c r="G255" s="153">
        <f t="shared" si="33"/>
        <v>7.91</v>
      </c>
      <c r="H255" s="154" t="s">
        <v>1860</v>
      </c>
      <c r="I255" s="154" t="s">
        <v>1114</v>
      </c>
    </row>
    <row r="256" spans="1:9" ht="15" customHeight="1" x14ac:dyDescent="0.25">
      <c r="A256" s="561" t="s">
        <v>1813</v>
      </c>
      <c r="B256" s="561"/>
      <c r="C256" s="561"/>
      <c r="D256" s="561"/>
      <c r="E256" s="561"/>
      <c r="F256" s="561"/>
      <c r="G256" s="409">
        <f>ROUND(SUM(G253:G255),2)</f>
        <v>67.72</v>
      </c>
    </row>
    <row r="257" spans="1:9" ht="24" customHeight="1" x14ac:dyDescent="0.25">
      <c r="A257" s="410"/>
      <c r="B257" s="410"/>
      <c r="C257" s="617"/>
      <c r="D257" s="618"/>
      <c r="E257" s="410"/>
      <c r="F257" s="410"/>
      <c r="G257" s="410"/>
    </row>
    <row r="258" spans="1:9" ht="37.5" customHeight="1" x14ac:dyDescent="0.25">
      <c r="A258" s="566" t="s">
        <v>2182</v>
      </c>
      <c r="B258" s="567"/>
      <c r="C258" s="567"/>
      <c r="D258" s="567"/>
      <c r="E258" s="567"/>
      <c r="F258" s="150" t="s">
        <v>2110</v>
      </c>
      <c r="G258" s="398"/>
    </row>
    <row r="259" spans="1:9" ht="30" x14ac:dyDescent="0.25">
      <c r="A259" s="580" t="s">
        <v>2120</v>
      </c>
      <c r="B259" s="581"/>
      <c r="C259" s="404" t="s">
        <v>3</v>
      </c>
      <c r="D259" s="404" t="s">
        <v>4</v>
      </c>
      <c r="E259" s="404" t="s">
        <v>1598</v>
      </c>
      <c r="F259" s="404" t="s">
        <v>1103</v>
      </c>
      <c r="G259" s="404" t="s">
        <v>1104</v>
      </c>
    </row>
    <row r="260" spans="1:9" ht="30" x14ac:dyDescent="0.25">
      <c r="A260" s="152">
        <v>122</v>
      </c>
      <c r="B260" s="153" t="s">
        <v>1622</v>
      </c>
      <c r="C260" s="153" t="s">
        <v>11</v>
      </c>
      <c r="D260" s="153" t="s">
        <v>16</v>
      </c>
      <c r="E260" s="153">
        <v>8.9999999999999993E-3</v>
      </c>
      <c r="F260" s="153" t="str">
        <f t="shared" ref="F260:F265" si="34">H260</f>
        <v>60,47</v>
      </c>
      <c r="G260" s="153">
        <f t="shared" ref="G260:G265" si="35">ROUND(F260*E260,2)</f>
        <v>0.54</v>
      </c>
      <c r="H260" s="154" t="s">
        <v>3408</v>
      </c>
      <c r="I260" s="154" t="s">
        <v>3215</v>
      </c>
    </row>
    <row r="261" spans="1:9" ht="30" x14ac:dyDescent="0.25">
      <c r="A261" s="152">
        <v>20083</v>
      </c>
      <c r="B261" s="153" t="s">
        <v>1769</v>
      </c>
      <c r="C261" s="153" t="s">
        <v>11</v>
      </c>
      <c r="D261" s="153" t="s">
        <v>16</v>
      </c>
      <c r="E261" s="153">
        <v>1.0999999999999999E-2</v>
      </c>
      <c r="F261" s="153" t="str">
        <f t="shared" si="34"/>
        <v>68,52</v>
      </c>
      <c r="G261" s="153">
        <f t="shared" si="35"/>
        <v>0.75</v>
      </c>
      <c r="H261" s="154" t="s">
        <v>3501</v>
      </c>
      <c r="I261" s="154" t="s">
        <v>3323</v>
      </c>
    </row>
    <row r="262" spans="1:9" x14ac:dyDescent="0.25">
      <c r="A262" s="152">
        <v>38383</v>
      </c>
      <c r="B262" s="153" t="s">
        <v>1729</v>
      </c>
      <c r="C262" s="153" t="s">
        <v>11</v>
      </c>
      <c r="D262" s="153" t="s">
        <v>16</v>
      </c>
      <c r="E262" s="153">
        <v>3.5999999999999997E-2</v>
      </c>
      <c r="F262" s="153" t="str">
        <f t="shared" si="34"/>
        <v>2,35</v>
      </c>
      <c r="G262" s="153">
        <f t="shared" si="35"/>
        <v>0.08</v>
      </c>
      <c r="H262" s="154" t="s">
        <v>1608</v>
      </c>
      <c r="I262" s="154" t="s">
        <v>1729</v>
      </c>
    </row>
    <row r="263" spans="1:9" ht="30" x14ac:dyDescent="0.25">
      <c r="A263" s="152">
        <v>3847</v>
      </c>
      <c r="B263" s="153" t="s">
        <v>1732</v>
      </c>
      <c r="C263" s="153" t="s">
        <v>11</v>
      </c>
      <c r="D263" s="153" t="s">
        <v>16</v>
      </c>
      <c r="E263" s="153">
        <v>1</v>
      </c>
      <c r="F263" s="153" t="str">
        <f t="shared" si="34"/>
        <v>31,13</v>
      </c>
      <c r="G263" s="153">
        <f t="shared" si="35"/>
        <v>31.13</v>
      </c>
      <c r="H263" s="154" t="s">
        <v>1680</v>
      </c>
      <c r="I263" s="154" t="s">
        <v>1732</v>
      </c>
    </row>
    <row r="264" spans="1:9" ht="45" x14ac:dyDescent="0.25">
      <c r="A264" s="152">
        <v>88248</v>
      </c>
      <c r="B264" s="153" t="s">
        <v>1163</v>
      </c>
      <c r="C264" s="153" t="s">
        <v>11</v>
      </c>
      <c r="D264" s="153" t="s">
        <v>18</v>
      </c>
      <c r="E264" s="153">
        <v>7.0999999999999994E-2</v>
      </c>
      <c r="F264" s="153" t="str">
        <f t="shared" si="34"/>
        <v>15,98</v>
      </c>
      <c r="G264" s="153">
        <f t="shared" si="35"/>
        <v>1.1299999999999999</v>
      </c>
      <c r="H264" s="154" t="s">
        <v>2858</v>
      </c>
      <c r="I264" s="154" t="s">
        <v>1163</v>
      </c>
    </row>
    <row r="265" spans="1:9" ht="30" x14ac:dyDescent="0.25">
      <c r="A265" s="152">
        <v>88267</v>
      </c>
      <c r="B265" s="153" t="s">
        <v>1162</v>
      </c>
      <c r="C265" s="153" t="s">
        <v>11</v>
      </c>
      <c r="D265" s="153" t="s">
        <v>18</v>
      </c>
      <c r="E265" s="153">
        <v>7.0999999999999994E-2</v>
      </c>
      <c r="F265" s="153" t="str">
        <f t="shared" si="34"/>
        <v>19,47</v>
      </c>
      <c r="G265" s="153">
        <f t="shared" si="35"/>
        <v>1.38</v>
      </c>
      <c r="H265" s="154" t="s">
        <v>1768</v>
      </c>
      <c r="I265" s="154" t="s">
        <v>1162</v>
      </c>
    </row>
    <row r="266" spans="1:9" ht="15" customHeight="1" x14ac:dyDescent="0.25">
      <c r="A266" s="561" t="s">
        <v>1813</v>
      </c>
      <c r="B266" s="561"/>
      <c r="C266" s="561"/>
      <c r="D266" s="561"/>
      <c r="E266" s="561"/>
      <c r="F266" s="561"/>
      <c r="G266" s="409">
        <f>ROUND(SUM(G260:G265),2)</f>
        <v>35.01</v>
      </c>
    </row>
    <row r="267" spans="1:9" x14ac:dyDescent="0.25">
      <c r="A267" s="410"/>
      <c r="B267" s="410"/>
      <c r="C267" s="617"/>
      <c r="D267" s="618"/>
      <c r="E267" s="410"/>
      <c r="F267" s="410"/>
      <c r="G267" s="410"/>
    </row>
    <row r="268" spans="1:9" x14ac:dyDescent="0.25">
      <c r="A268" s="410"/>
      <c r="B268" s="410"/>
      <c r="C268" s="617"/>
      <c r="D268" s="618"/>
      <c r="E268" s="410"/>
      <c r="F268" s="410"/>
      <c r="G268" s="410"/>
    </row>
    <row r="269" spans="1:9" ht="41.25" customHeight="1" x14ac:dyDescent="0.25">
      <c r="A269" s="566" t="s">
        <v>2183</v>
      </c>
      <c r="B269" s="567"/>
      <c r="C269" s="567"/>
      <c r="D269" s="567"/>
      <c r="E269" s="567"/>
      <c r="F269" s="150" t="s">
        <v>2110</v>
      </c>
      <c r="G269" s="398"/>
    </row>
    <row r="270" spans="1:9" ht="30" x14ac:dyDescent="0.25">
      <c r="A270" s="580" t="s">
        <v>2120</v>
      </c>
      <c r="B270" s="581"/>
      <c r="C270" s="404" t="s">
        <v>3</v>
      </c>
      <c r="D270" s="404" t="s">
        <v>4</v>
      </c>
      <c r="E270" s="404" t="s">
        <v>1598</v>
      </c>
      <c r="F270" s="404" t="s">
        <v>1103</v>
      </c>
      <c r="G270" s="404" t="s">
        <v>1104</v>
      </c>
    </row>
    <row r="271" spans="1:9" ht="30" x14ac:dyDescent="0.25">
      <c r="A271" s="152">
        <v>122</v>
      </c>
      <c r="B271" s="153" t="s">
        <v>1622</v>
      </c>
      <c r="C271" s="153" t="s">
        <v>11</v>
      </c>
      <c r="D271" s="153" t="s">
        <v>16</v>
      </c>
      <c r="E271" s="153">
        <v>8.9999999999999993E-3</v>
      </c>
      <c r="F271" s="153" t="str">
        <f t="shared" ref="F271:F276" si="36">H271</f>
        <v>60,47</v>
      </c>
      <c r="G271" s="153">
        <f t="shared" ref="G271:G276" si="37">ROUND(F271*E271,2)</f>
        <v>0.54</v>
      </c>
      <c r="H271" s="154" t="s">
        <v>3408</v>
      </c>
      <c r="I271" s="154" t="s">
        <v>3215</v>
      </c>
    </row>
    <row r="272" spans="1:9" ht="30" x14ac:dyDescent="0.25">
      <c r="A272" s="152">
        <v>20083</v>
      </c>
      <c r="B272" s="153" t="s">
        <v>1769</v>
      </c>
      <c r="C272" s="153" t="s">
        <v>11</v>
      </c>
      <c r="D272" s="153" t="s">
        <v>16</v>
      </c>
      <c r="E272" s="153">
        <v>1.0999999999999999E-2</v>
      </c>
      <c r="F272" s="153" t="str">
        <f t="shared" si="36"/>
        <v>68,52</v>
      </c>
      <c r="G272" s="153">
        <f t="shared" si="37"/>
        <v>0.75</v>
      </c>
      <c r="H272" s="154" t="s">
        <v>3501</v>
      </c>
      <c r="I272" s="154" t="s">
        <v>3323</v>
      </c>
    </row>
    <row r="273" spans="1:9" x14ac:dyDescent="0.25">
      <c r="A273" s="152">
        <v>38383</v>
      </c>
      <c r="B273" s="153" t="s">
        <v>1729</v>
      </c>
      <c r="C273" s="153" t="s">
        <v>11</v>
      </c>
      <c r="D273" s="153" t="s">
        <v>16</v>
      </c>
      <c r="E273" s="153">
        <v>0.06</v>
      </c>
      <c r="F273" s="153" t="str">
        <f t="shared" si="36"/>
        <v>2,35</v>
      </c>
      <c r="G273" s="153">
        <f t="shared" si="37"/>
        <v>0.14000000000000001</v>
      </c>
      <c r="H273" s="154" t="s">
        <v>1608</v>
      </c>
      <c r="I273" s="154" t="s">
        <v>1729</v>
      </c>
    </row>
    <row r="274" spans="1:9" ht="45" x14ac:dyDescent="0.25">
      <c r="A274" s="152">
        <v>829</v>
      </c>
      <c r="B274" s="153" t="s">
        <v>1644</v>
      </c>
      <c r="C274" s="153" t="s">
        <v>11</v>
      </c>
      <c r="D274" s="153" t="s">
        <v>16</v>
      </c>
      <c r="E274" s="153">
        <v>1</v>
      </c>
      <c r="F274" s="153" t="str">
        <f t="shared" si="36"/>
        <v>1,01</v>
      </c>
      <c r="G274" s="153">
        <f t="shared" si="37"/>
        <v>1.01</v>
      </c>
      <c r="H274" s="154" t="s">
        <v>1706</v>
      </c>
      <c r="I274" s="154" t="s">
        <v>1644</v>
      </c>
    </row>
    <row r="275" spans="1:9" ht="45" x14ac:dyDescent="0.25">
      <c r="A275" s="152">
        <v>88248</v>
      </c>
      <c r="B275" s="153" t="s">
        <v>1163</v>
      </c>
      <c r="C275" s="153" t="s">
        <v>11</v>
      </c>
      <c r="D275" s="153" t="s">
        <v>18</v>
      </c>
      <c r="E275" s="153">
        <v>0.11899999999999999</v>
      </c>
      <c r="F275" s="153" t="str">
        <f t="shared" si="36"/>
        <v>15,98</v>
      </c>
      <c r="G275" s="153">
        <f t="shared" si="37"/>
        <v>1.9</v>
      </c>
      <c r="H275" s="154" t="s">
        <v>2858</v>
      </c>
      <c r="I275" s="154" t="s">
        <v>1163</v>
      </c>
    </row>
    <row r="276" spans="1:9" ht="30" x14ac:dyDescent="0.25">
      <c r="A276" s="152">
        <v>88267</v>
      </c>
      <c r="B276" s="153" t="s">
        <v>1162</v>
      </c>
      <c r="C276" s="153" t="s">
        <v>11</v>
      </c>
      <c r="D276" s="153" t="s">
        <v>18</v>
      </c>
      <c r="E276" s="153">
        <v>0.11899999999999999</v>
      </c>
      <c r="F276" s="153" t="str">
        <f t="shared" si="36"/>
        <v>19,47</v>
      </c>
      <c r="G276" s="153">
        <f t="shared" si="37"/>
        <v>2.3199999999999998</v>
      </c>
      <c r="H276" s="154" t="s">
        <v>1768</v>
      </c>
      <c r="I276" s="154" t="s">
        <v>1162</v>
      </c>
    </row>
    <row r="277" spans="1:9" ht="15" customHeight="1" x14ac:dyDescent="0.25">
      <c r="A277" s="561" t="s">
        <v>1813</v>
      </c>
      <c r="B277" s="561"/>
      <c r="C277" s="561"/>
      <c r="D277" s="561"/>
      <c r="E277" s="561"/>
      <c r="F277" s="561"/>
      <c r="G277" s="409">
        <f>ROUND(SUM(G271:G276),2)</f>
        <v>6.66</v>
      </c>
    </row>
    <row r="278" spans="1:9" ht="25.5" customHeight="1" x14ac:dyDescent="0.25">
      <c r="A278" s="410"/>
      <c r="B278" s="410"/>
      <c r="C278" s="617"/>
      <c r="D278" s="618"/>
      <c r="E278" s="410"/>
      <c r="F278" s="410"/>
      <c r="G278" s="410"/>
    </row>
    <row r="279" spans="1:9" ht="39.75" customHeight="1" x14ac:dyDescent="0.25">
      <c r="A279" s="566" t="s">
        <v>2184</v>
      </c>
      <c r="B279" s="567"/>
      <c r="C279" s="567"/>
      <c r="D279" s="567"/>
      <c r="E279" s="567"/>
      <c r="F279" s="150" t="s">
        <v>2110</v>
      </c>
      <c r="G279" s="398"/>
    </row>
    <row r="280" spans="1:9" ht="30" x14ac:dyDescent="0.25">
      <c r="A280" s="580" t="s">
        <v>2120</v>
      </c>
      <c r="B280" s="581"/>
      <c r="C280" s="404" t="s">
        <v>3</v>
      </c>
      <c r="D280" s="404" t="s">
        <v>4</v>
      </c>
      <c r="E280" s="404" t="s">
        <v>1598</v>
      </c>
      <c r="F280" s="404" t="s">
        <v>1103</v>
      </c>
      <c r="G280" s="404" t="s">
        <v>1104</v>
      </c>
    </row>
    <row r="281" spans="1:9" ht="30" x14ac:dyDescent="0.25">
      <c r="A281" s="152">
        <v>122</v>
      </c>
      <c r="B281" s="153" t="s">
        <v>1622</v>
      </c>
      <c r="C281" s="153" t="s">
        <v>11</v>
      </c>
      <c r="D281" s="153" t="s">
        <v>16</v>
      </c>
      <c r="E281" s="153">
        <v>8.9999999999999993E-3</v>
      </c>
      <c r="F281" s="153" t="str">
        <f t="shared" ref="F281:F286" si="38">H281</f>
        <v>60,47</v>
      </c>
      <c r="G281" s="153">
        <f t="shared" ref="G281:G286" si="39">ROUND(F281*E281,2)</f>
        <v>0.54</v>
      </c>
      <c r="H281" s="154" t="s">
        <v>3408</v>
      </c>
      <c r="I281" s="154" t="s">
        <v>3215</v>
      </c>
    </row>
    <row r="282" spans="1:9" ht="30" x14ac:dyDescent="0.25">
      <c r="A282" s="152">
        <v>20083</v>
      </c>
      <c r="B282" s="153" t="s">
        <v>1769</v>
      </c>
      <c r="C282" s="153" t="s">
        <v>11</v>
      </c>
      <c r="D282" s="153" t="s">
        <v>16</v>
      </c>
      <c r="E282" s="153">
        <v>1.0999999999999999E-2</v>
      </c>
      <c r="F282" s="153" t="str">
        <f t="shared" si="38"/>
        <v>68,52</v>
      </c>
      <c r="G282" s="153">
        <f t="shared" si="39"/>
        <v>0.75</v>
      </c>
      <c r="H282" s="154" t="s">
        <v>3501</v>
      </c>
      <c r="I282" s="154" t="s">
        <v>3323</v>
      </c>
    </row>
    <row r="283" spans="1:9" x14ac:dyDescent="0.25">
      <c r="A283" s="152">
        <v>38383</v>
      </c>
      <c r="B283" s="153" t="s">
        <v>1729</v>
      </c>
      <c r="C283" s="153" t="s">
        <v>11</v>
      </c>
      <c r="D283" s="153" t="s">
        <v>16</v>
      </c>
      <c r="E283" s="153">
        <v>0.06</v>
      </c>
      <c r="F283" s="153" t="str">
        <f t="shared" si="38"/>
        <v>2,35</v>
      </c>
      <c r="G283" s="153">
        <f t="shared" si="39"/>
        <v>0.14000000000000001</v>
      </c>
      <c r="H283" s="154" t="s">
        <v>1608</v>
      </c>
      <c r="I283" s="154" t="s">
        <v>1729</v>
      </c>
    </row>
    <row r="284" spans="1:9" ht="45" x14ac:dyDescent="0.25">
      <c r="A284" s="152">
        <v>834</v>
      </c>
      <c r="B284" s="153" t="s">
        <v>1646</v>
      </c>
      <c r="C284" s="153" t="s">
        <v>11</v>
      </c>
      <c r="D284" s="153" t="s">
        <v>16</v>
      </c>
      <c r="E284" s="153">
        <v>1</v>
      </c>
      <c r="F284" s="153" t="str">
        <f t="shared" si="38"/>
        <v>4,27</v>
      </c>
      <c r="G284" s="153">
        <f t="shared" si="39"/>
        <v>4.2699999999999996</v>
      </c>
      <c r="H284" s="154" t="s">
        <v>1613</v>
      </c>
      <c r="I284" s="154" t="s">
        <v>1646</v>
      </c>
    </row>
    <row r="285" spans="1:9" ht="45" x14ac:dyDescent="0.25">
      <c r="A285" s="152">
        <v>88248</v>
      </c>
      <c r="B285" s="153" t="s">
        <v>1163</v>
      </c>
      <c r="C285" s="153" t="s">
        <v>11</v>
      </c>
      <c r="D285" s="153" t="s">
        <v>18</v>
      </c>
      <c r="E285" s="153">
        <v>0.11899999999999999</v>
      </c>
      <c r="F285" s="153" t="str">
        <f t="shared" si="38"/>
        <v>15,98</v>
      </c>
      <c r="G285" s="153">
        <f t="shared" si="39"/>
        <v>1.9</v>
      </c>
      <c r="H285" s="154" t="s">
        <v>2858</v>
      </c>
      <c r="I285" s="154" t="s">
        <v>1163</v>
      </c>
    </row>
    <row r="286" spans="1:9" ht="30" x14ac:dyDescent="0.25">
      <c r="A286" s="152">
        <v>88267</v>
      </c>
      <c r="B286" s="153" t="s">
        <v>1162</v>
      </c>
      <c r="C286" s="153" t="s">
        <v>11</v>
      </c>
      <c r="D286" s="153" t="s">
        <v>18</v>
      </c>
      <c r="E286" s="153">
        <v>0.11899999999999999</v>
      </c>
      <c r="F286" s="153" t="str">
        <f t="shared" si="38"/>
        <v>19,47</v>
      </c>
      <c r="G286" s="153">
        <f t="shared" si="39"/>
        <v>2.3199999999999998</v>
      </c>
      <c r="H286" s="154" t="s">
        <v>1768</v>
      </c>
      <c r="I286" s="154" t="s">
        <v>1162</v>
      </c>
    </row>
    <row r="287" spans="1:9" ht="15" customHeight="1" x14ac:dyDescent="0.25">
      <c r="A287" s="561" t="s">
        <v>1813</v>
      </c>
      <c r="B287" s="561"/>
      <c r="C287" s="561"/>
      <c r="D287" s="561"/>
      <c r="E287" s="561"/>
      <c r="F287" s="561"/>
      <c r="G287" s="409">
        <f>ROUND(SUM(G281:G286),2)</f>
        <v>9.92</v>
      </c>
    </row>
    <row r="288" spans="1:9" ht="21.75" customHeight="1" x14ac:dyDescent="0.25">
      <c r="A288" s="410"/>
      <c r="B288" s="410"/>
      <c r="C288" s="617"/>
      <c r="D288" s="618"/>
      <c r="E288" s="410"/>
      <c r="F288" s="410"/>
      <c r="G288" s="410"/>
    </row>
    <row r="289" spans="1:9" x14ac:dyDescent="0.25">
      <c r="A289" s="410"/>
      <c r="B289" s="410"/>
      <c r="C289" s="617"/>
      <c r="D289" s="618"/>
      <c r="E289" s="410"/>
      <c r="F289" s="410"/>
      <c r="G289" s="410"/>
    </row>
    <row r="290" spans="1:9" ht="35.25" customHeight="1" x14ac:dyDescent="0.25">
      <c r="A290" s="566" t="s">
        <v>2185</v>
      </c>
      <c r="B290" s="567"/>
      <c r="C290" s="567"/>
      <c r="D290" s="567"/>
      <c r="E290" s="567"/>
      <c r="F290" s="150" t="s">
        <v>2110</v>
      </c>
      <c r="G290" s="398"/>
    </row>
    <row r="291" spans="1:9" ht="30" x14ac:dyDescent="0.25">
      <c r="A291" s="580" t="s">
        <v>2120</v>
      </c>
      <c r="B291" s="581"/>
      <c r="C291" s="404" t="s">
        <v>3</v>
      </c>
      <c r="D291" s="404" t="s">
        <v>4</v>
      </c>
      <c r="E291" s="404" t="s">
        <v>1598</v>
      </c>
      <c r="F291" s="404" t="s">
        <v>1103</v>
      </c>
      <c r="G291" s="404" t="s">
        <v>1104</v>
      </c>
    </row>
    <row r="292" spans="1:9" ht="30" x14ac:dyDescent="0.25">
      <c r="A292" s="152">
        <v>122</v>
      </c>
      <c r="B292" s="153" t="s">
        <v>1622</v>
      </c>
      <c r="C292" s="153" t="s">
        <v>11</v>
      </c>
      <c r="D292" s="153" t="s">
        <v>16</v>
      </c>
      <c r="E292" s="153">
        <v>8.9999999999999993E-3</v>
      </c>
      <c r="F292" s="153" t="str">
        <f t="shared" ref="F292:F297" si="40">H292</f>
        <v>60,47</v>
      </c>
      <c r="G292" s="153">
        <f t="shared" ref="G292:G297" si="41">ROUND(F292*E292,2)</f>
        <v>0.54</v>
      </c>
      <c r="H292" s="154" t="s">
        <v>3408</v>
      </c>
      <c r="I292" s="154" t="s">
        <v>3215</v>
      </c>
    </row>
    <row r="293" spans="1:9" ht="30" x14ac:dyDescent="0.25">
      <c r="A293" s="152">
        <v>20083</v>
      </c>
      <c r="B293" s="153" t="s">
        <v>1769</v>
      </c>
      <c r="C293" s="153" t="s">
        <v>11</v>
      </c>
      <c r="D293" s="153" t="s">
        <v>16</v>
      </c>
      <c r="E293" s="153">
        <v>1.0999999999999999E-2</v>
      </c>
      <c r="F293" s="153" t="str">
        <f t="shared" si="40"/>
        <v>68,52</v>
      </c>
      <c r="G293" s="153">
        <f t="shared" si="41"/>
        <v>0.75</v>
      </c>
      <c r="H293" s="154" t="s">
        <v>3501</v>
      </c>
      <c r="I293" s="154" t="s">
        <v>3323</v>
      </c>
    </row>
    <row r="294" spans="1:9" x14ac:dyDescent="0.25">
      <c r="A294" s="152">
        <v>38383</v>
      </c>
      <c r="B294" s="153" t="s">
        <v>1729</v>
      </c>
      <c r="C294" s="153" t="s">
        <v>11</v>
      </c>
      <c r="D294" s="153" t="s">
        <v>16</v>
      </c>
      <c r="E294" s="153">
        <v>0.06</v>
      </c>
      <c r="F294" s="153" t="str">
        <f t="shared" si="40"/>
        <v>2,35</v>
      </c>
      <c r="G294" s="153">
        <f t="shared" si="41"/>
        <v>0.14000000000000001</v>
      </c>
      <c r="H294" s="154" t="s">
        <v>1608</v>
      </c>
      <c r="I294" s="154" t="s">
        <v>1729</v>
      </c>
    </row>
    <row r="295" spans="1:9" ht="45" x14ac:dyDescent="0.25">
      <c r="A295" s="152">
        <v>820</v>
      </c>
      <c r="B295" s="153" t="s">
        <v>1647</v>
      </c>
      <c r="C295" s="153" t="s">
        <v>11</v>
      </c>
      <c r="D295" s="153" t="s">
        <v>16</v>
      </c>
      <c r="E295" s="153">
        <v>1</v>
      </c>
      <c r="F295" s="153" t="str">
        <f t="shared" si="40"/>
        <v>5,94</v>
      </c>
      <c r="G295" s="153">
        <f t="shared" si="41"/>
        <v>5.94</v>
      </c>
      <c r="H295" s="154" t="s">
        <v>3191</v>
      </c>
      <c r="I295" s="154" t="s">
        <v>1647</v>
      </c>
    </row>
    <row r="296" spans="1:9" ht="45" x14ac:dyDescent="0.25">
      <c r="A296" s="152">
        <v>88248</v>
      </c>
      <c r="B296" s="153" t="s">
        <v>1163</v>
      </c>
      <c r="C296" s="153" t="s">
        <v>11</v>
      </c>
      <c r="D296" s="153" t="s">
        <v>18</v>
      </c>
      <c r="E296" s="153">
        <v>0.11899999999999999</v>
      </c>
      <c r="F296" s="153" t="str">
        <f t="shared" si="40"/>
        <v>15,98</v>
      </c>
      <c r="G296" s="153">
        <f t="shared" si="41"/>
        <v>1.9</v>
      </c>
      <c r="H296" s="154" t="s">
        <v>2858</v>
      </c>
      <c r="I296" s="154" t="s">
        <v>1163</v>
      </c>
    </row>
    <row r="297" spans="1:9" ht="30" x14ac:dyDescent="0.25">
      <c r="A297" s="152">
        <v>88267</v>
      </c>
      <c r="B297" s="153" t="s">
        <v>1162</v>
      </c>
      <c r="C297" s="153" t="s">
        <v>11</v>
      </c>
      <c r="D297" s="153" t="s">
        <v>18</v>
      </c>
      <c r="E297" s="153">
        <v>0.11899999999999999</v>
      </c>
      <c r="F297" s="153" t="str">
        <f t="shared" si="40"/>
        <v>19,47</v>
      </c>
      <c r="G297" s="153">
        <f t="shared" si="41"/>
        <v>2.3199999999999998</v>
      </c>
      <c r="H297" s="154" t="s">
        <v>1768</v>
      </c>
      <c r="I297" s="154" t="s">
        <v>1162</v>
      </c>
    </row>
    <row r="298" spans="1:9" ht="15" customHeight="1" x14ac:dyDescent="0.25">
      <c r="A298" s="561" t="s">
        <v>1813</v>
      </c>
      <c r="B298" s="561"/>
      <c r="C298" s="561"/>
      <c r="D298" s="561"/>
      <c r="E298" s="561"/>
      <c r="F298" s="561"/>
      <c r="G298" s="409">
        <f>ROUND(SUM(G292:G297),2)</f>
        <v>11.59</v>
      </c>
    </row>
    <row r="299" spans="1:9" ht="21.75" customHeight="1" x14ac:dyDescent="0.25">
      <c r="A299" s="410"/>
      <c r="B299" s="410"/>
      <c r="C299" s="617"/>
      <c r="D299" s="618"/>
      <c r="E299" s="410"/>
      <c r="F299" s="410"/>
      <c r="G299" s="410"/>
    </row>
    <row r="300" spans="1:9" ht="39" customHeight="1" x14ac:dyDescent="0.25">
      <c r="A300" s="566" t="s">
        <v>2186</v>
      </c>
      <c r="B300" s="567"/>
      <c r="C300" s="567"/>
      <c r="D300" s="567"/>
      <c r="E300" s="567"/>
      <c r="F300" s="150" t="s">
        <v>2110</v>
      </c>
      <c r="G300" s="398"/>
    </row>
    <row r="301" spans="1:9" ht="30" x14ac:dyDescent="0.25">
      <c r="A301" s="580" t="s">
        <v>2120</v>
      </c>
      <c r="B301" s="581"/>
      <c r="C301" s="404" t="s">
        <v>3</v>
      </c>
      <c r="D301" s="404" t="s">
        <v>4</v>
      </c>
      <c r="E301" s="404" t="s">
        <v>1598</v>
      </c>
      <c r="F301" s="404" t="s">
        <v>1103</v>
      </c>
      <c r="G301" s="404" t="s">
        <v>1104</v>
      </c>
    </row>
    <row r="302" spans="1:9" ht="30" x14ac:dyDescent="0.25">
      <c r="A302" s="152">
        <v>122</v>
      </c>
      <c r="B302" s="153" t="s">
        <v>1622</v>
      </c>
      <c r="C302" s="153" t="s">
        <v>11</v>
      </c>
      <c r="D302" s="153" t="s">
        <v>16</v>
      </c>
      <c r="E302" s="153">
        <v>8.9999999999999993E-3</v>
      </c>
      <c r="F302" s="153" t="str">
        <f t="shared" ref="F302:F307" si="42">H302</f>
        <v>60,47</v>
      </c>
      <c r="G302" s="153">
        <f t="shared" ref="G302:G307" si="43">ROUND(F302*E302,2)</f>
        <v>0.54</v>
      </c>
      <c r="H302" s="154" t="s">
        <v>3408</v>
      </c>
      <c r="I302" s="154" t="s">
        <v>3215</v>
      </c>
    </row>
    <row r="303" spans="1:9" ht="30" x14ac:dyDescent="0.25">
      <c r="A303" s="152">
        <v>20083</v>
      </c>
      <c r="B303" s="153" t="s">
        <v>1769</v>
      </c>
      <c r="C303" s="153" t="s">
        <v>11</v>
      </c>
      <c r="D303" s="153" t="s">
        <v>16</v>
      </c>
      <c r="E303" s="153">
        <v>1.0999999999999999E-2</v>
      </c>
      <c r="F303" s="153" t="str">
        <f t="shared" si="42"/>
        <v>68,52</v>
      </c>
      <c r="G303" s="153">
        <f t="shared" si="43"/>
        <v>0.75</v>
      </c>
      <c r="H303" s="154" t="s">
        <v>3501</v>
      </c>
      <c r="I303" s="154" t="s">
        <v>3323</v>
      </c>
    </row>
    <row r="304" spans="1:9" x14ac:dyDescent="0.25">
      <c r="A304" s="152">
        <v>38383</v>
      </c>
      <c r="B304" s="153" t="s">
        <v>1729</v>
      </c>
      <c r="C304" s="153" t="s">
        <v>11</v>
      </c>
      <c r="D304" s="153" t="s">
        <v>16</v>
      </c>
      <c r="E304" s="153">
        <v>0.06</v>
      </c>
      <c r="F304" s="153" t="str">
        <f t="shared" si="42"/>
        <v>2,35</v>
      </c>
      <c r="G304" s="153">
        <f t="shared" si="43"/>
        <v>0.14000000000000001</v>
      </c>
      <c r="H304" s="154" t="s">
        <v>1608</v>
      </c>
      <c r="I304" s="154" t="s">
        <v>1729</v>
      </c>
    </row>
    <row r="305" spans="1:9" ht="45" x14ac:dyDescent="0.25">
      <c r="A305" s="152">
        <v>819</v>
      </c>
      <c r="B305" s="153" t="s">
        <v>1645</v>
      </c>
      <c r="C305" s="153" t="s">
        <v>11</v>
      </c>
      <c r="D305" s="153" t="s">
        <v>16</v>
      </c>
      <c r="E305" s="153">
        <v>1</v>
      </c>
      <c r="F305" s="153" t="str">
        <f t="shared" si="42"/>
        <v>3,62</v>
      </c>
      <c r="G305" s="153">
        <f t="shared" si="43"/>
        <v>3.62</v>
      </c>
      <c r="H305" s="154" t="s">
        <v>1699</v>
      </c>
      <c r="I305" s="154" t="s">
        <v>1645</v>
      </c>
    </row>
    <row r="306" spans="1:9" ht="45" x14ac:dyDescent="0.25">
      <c r="A306" s="152">
        <v>88248</v>
      </c>
      <c r="B306" s="153" t="s">
        <v>1163</v>
      </c>
      <c r="C306" s="153" t="s">
        <v>11</v>
      </c>
      <c r="D306" s="153" t="s">
        <v>18</v>
      </c>
      <c r="E306" s="153">
        <v>0.11899999999999999</v>
      </c>
      <c r="F306" s="153" t="str">
        <f t="shared" si="42"/>
        <v>15,98</v>
      </c>
      <c r="G306" s="153">
        <f t="shared" si="43"/>
        <v>1.9</v>
      </c>
      <c r="H306" s="154" t="s">
        <v>2858</v>
      </c>
      <c r="I306" s="154" t="s">
        <v>1163</v>
      </c>
    </row>
    <row r="307" spans="1:9" ht="30" x14ac:dyDescent="0.25">
      <c r="A307" s="152">
        <v>88267</v>
      </c>
      <c r="B307" s="153" t="s">
        <v>1162</v>
      </c>
      <c r="C307" s="153" t="s">
        <v>11</v>
      </c>
      <c r="D307" s="153" t="s">
        <v>18</v>
      </c>
      <c r="E307" s="153">
        <v>0.11899999999999999</v>
      </c>
      <c r="F307" s="153" t="str">
        <f t="shared" si="42"/>
        <v>19,47</v>
      </c>
      <c r="G307" s="153">
        <f t="shared" si="43"/>
        <v>2.3199999999999998</v>
      </c>
      <c r="H307" s="154" t="s">
        <v>1768</v>
      </c>
      <c r="I307" s="154" t="s">
        <v>1162</v>
      </c>
    </row>
    <row r="308" spans="1:9" ht="15" customHeight="1" x14ac:dyDescent="0.25">
      <c r="A308" s="561" t="s">
        <v>1813</v>
      </c>
      <c r="B308" s="561"/>
      <c r="C308" s="561"/>
      <c r="D308" s="561"/>
      <c r="E308" s="561"/>
      <c r="F308" s="561"/>
      <c r="G308" s="409">
        <f>ROUND(SUM(G302:G307),2)</f>
        <v>9.27</v>
      </c>
    </row>
    <row r="309" spans="1:9" ht="24.75" customHeight="1" x14ac:dyDescent="0.25">
      <c r="A309" s="410"/>
      <c r="B309" s="410"/>
      <c r="C309" s="617"/>
      <c r="D309" s="618"/>
      <c r="E309" s="410"/>
      <c r="F309" s="410"/>
      <c r="G309" s="410"/>
    </row>
    <row r="310" spans="1:9" x14ac:dyDescent="0.25">
      <c r="A310" s="410"/>
      <c r="B310" s="410"/>
      <c r="C310" s="617"/>
      <c r="D310" s="618"/>
      <c r="E310" s="410"/>
      <c r="F310" s="410"/>
      <c r="G310" s="410"/>
    </row>
    <row r="311" spans="1:9" ht="37.5" customHeight="1" x14ac:dyDescent="0.25">
      <c r="A311" s="566" t="s">
        <v>2187</v>
      </c>
      <c r="B311" s="567"/>
      <c r="C311" s="567"/>
      <c r="D311" s="567"/>
      <c r="E311" s="567"/>
      <c r="F311" s="150" t="s">
        <v>2110</v>
      </c>
      <c r="G311" s="398"/>
    </row>
    <row r="312" spans="1:9" ht="30" x14ac:dyDescent="0.25">
      <c r="A312" s="580" t="s">
        <v>2120</v>
      </c>
      <c r="B312" s="581"/>
      <c r="C312" s="404" t="s">
        <v>3</v>
      </c>
      <c r="D312" s="404" t="s">
        <v>4</v>
      </c>
      <c r="E312" s="404" t="s">
        <v>1598</v>
      </c>
      <c r="F312" s="404" t="s">
        <v>1103</v>
      </c>
      <c r="G312" s="404" t="s">
        <v>1104</v>
      </c>
    </row>
    <row r="313" spans="1:9" ht="30" x14ac:dyDescent="0.25">
      <c r="A313" s="152">
        <v>122</v>
      </c>
      <c r="B313" s="153" t="s">
        <v>1622</v>
      </c>
      <c r="C313" s="153" t="s">
        <v>11</v>
      </c>
      <c r="D313" s="153" t="s">
        <v>16</v>
      </c>
      <c r="E313" s="153">
        <v>1.4E-2</v>
      </c>
      <c r="F313" s="153" t="str">
        <f t="shared" ref="F313:F318" si="44">H313</f>
        <v>60,47</v>
      </c>
      <c r="G313" s="153">
        <f t="shared" ref="G313:G318" si="45">ROUND(F313*E313,2)</f>
        <v>0.85</v>
      </c>
      <c r="H313" s="154" t="s">
        <v>3408</v>
      </c>
      <c r="I313" s="154" t="s">
        <v>3215</v>
      </c>
    </row>
    <row r="314" spans="1:9" ht="30" x14ac:dyDescent="0.25">
      <c r="A314" s="152">
        <v>20083</v>
      </c>
      <c r="B314" s="153" t="s">
        <v>1769</v>
      </c>
      <c r="C314" s="153" t="s">
        <v>11</v>
      </c>
      <c r="D314" s="153" t="s">
        <v>16</v>
      </c>
      <c r="E314" s="153">
        <v>1.7000000000000001E-2</v>
      </c>
      <c r="F314" s="153" t="str">
        <f t="shared" si="44"/>
        <v>68,52</v>
      </c>
      <c r="G314" s="153">
        <f t="shared" si="45"/>
        <v>1.1599999999999999</v>
      </c>
      <c r="H314" s="154" t="s">
        <v>3501</v>
      </c>
      <c r="I314" s="154" t="s">
        <v>3323</v>
      </c>
    </row>
    <row r="315" spans="1:9" x14ac:dyDescent="0.25">
      <c r="A315" s="152">
        <v>38383</v>
      </c>
      <c r="B315" s="153" t="s">
        <v>1729</v>
      </c>
      <c r="C315" s="153" t="s">
        <v>11</v>
      </c>
      <c r="D315" s="153" t="s">
        <v>16</v>
      </c>
      <c r="E315" s="153">
        <v>5.2999999999999999E-2</v>
      </c>
      <c r="F315" s="153" t="str">
        <f t="shared" si="44"/>
        <v>2,35</v>
      </c>
      <c r="G315" s="153">
        <f t="shared" si="45"/>
        <v>0.12</v>
      </c>
      <c r="H315" s="154" t="s">
        <v>1608</v>
      </c>
      <c r="I315" s="154" t="s">
        <v>1729</v>
      </c>
    </row>
    <row r="316" spans="1:9" ht="30" x14ac:dyDescent="0.25">
      <c r="A316" s="152">
        <v>7136</v>
      </c>
      <c r="B316" s="153" t="s">
        <v>1774</v>
      </c>
      <c r="C316" s="153" t="s">
        <v>11</v>
      </c>
      <c r="D316" s="153" t="s">
        <v>16</v>
      </c>
      <c r="E316" s="153">
        <v>1</v>
      </c>
      <c r="F316" s="153" t="str">
        <f t="shared" si="44"/>
        <v>6,88</v>
      </c>
      <c r="G316" s="153">
        <f t="shared" si="45"/>
        <v>6.88</v>
      </c>
      <c r="H316" s="154" t="s">
        <v>1838</v>
      </c>
      <c r="I316" s="154" t="s">
        <v>1774</v>
      </c>
    </row>
    <row r="317" spans="1:9" ht="45" x14ac:dyDescent="0.25">
      <c r="A317" s="152">
        <v>88248</v>
      </c>
      <c r="B317" s="153" t="s">
        <v>1163</v>
      </c>
      <c r="C317" s="153" t="s">
        <v>11</v>
      </c>
      <c r="D317" s="153" t="s">
        <v>18</v>
      </c>
      <c r="E317" s="153">
        <v>0.14299999999999999</v>
      </c>
      <c r="F317" s="153" t="str">
        <f t="shared" si="44"/>
        <v>15,98</v>
      </c>
      <c r="G317" s="153">
        <f t="shared" si="45"/>
        <v>2.29</v>
      </c>
      <c r="H317" s="154" t="s">
        <v>2858</v>
      </c>
      <c r="I317" s="154" t="s">
        <v>1163</v>
      </c>
    </row>
    <row r="318" spans="1:9" ht="30" x14ac:dyDescent="0.25">
      <c r="A318" s="152">
        <v>88267</v>
      </c>
      <c r="B318" s="153" t="s">
        <v>1162</v>
      </c>
      <c r="C318" s="153" t="s">
        <v>11</v>
      </c>
      <c r="D318" s="153" t="s">
        <v>18</v>
      </c>
      <c r="E318" s="153">
        <v>0.14299999999999999</v>
      </c>
      <c r="F318" s="153" t="str">
        <f t="shared" si="44"/>
        <v>19,47</v>
      </c>
      <c r="G318" s="153">
        <f t="shared" si="45"/>
        <v>2.78</v>
      </c>
      <c r="H318" s="154" t="s">
        <v>1768</v>
      </c>
      <c r="I318" s="154" t="s">
        <v>1162</v>
      </c>
    </row>
    <row r="319" spans="1:9" ht="15" customHeight="1" x14ac:dyDescent="0.25">
      <c r="A319" s="561" t="s">
        <v>1813</v>
      </c>
      <c r="B319" s="561"/>
      <c r="C319" s="561"/>
      <c r="D319" s="561"/>
      <c r="E319" s="561"/>
      <c r="F319" s="561"/>
      <c r="G319" s="409">
        <f>ROUND(SUM(G313:G318),2)</f>
        <v>14.08</v>
      </c>
    </row>
    <row r="320" spans="1:9" ht="26.25" customHeight="1" x14ac:dyDescent="0.25">
      <c r="A320" s="410"/>
      <c r="B320" s="410"/>
      <c r="C320" s="617"/>
      <c r="D320" s="618"/>
      <c r="E320" s="410"/>
      <c r="F320" s="410"/>
      <c r="G320" s="410"/>
    </row>
    <row r="321" spans="1:9" ht="39.75" customHeight="1" x14ac:dyDescent="0.25">
      <c r="A321" s="566" t="s">
        <v>2188</v>
      </c>
      <c r="B321" s="567"/>
      <c r="C321" s="567"/>
      <c r="D321" s="567"/>
      <c r="E321" s="567"/>
      <c r="F321" s="150" t="s">
        <v>2110</v>
      </c>
      <c r="G321" s="398"/>
    </row>
    <row r="322" spans="1:9" ht="30" x14ac:dyDescent="0.25">
      <c r="A322" s="580" t="s">
        <v>2120</v>
      </c>
      <c r="B322" s="581"/>
      <c r="C322" s="404" t="s">
        <v>3</v>
      </c>
      <c r="D322" s="404" t="s">
        <v>4</v>
      </c>
      <c r="E322" s="404" t="s">
        <v>1598</v>
      </c>
      <c r="F322" s="404" t="s">
        <v>1103</v>
      </c>
      <c r="G322" s="404" t="s">
        <v>1104</v>
      </c>
    </row>
    <row r="323" spans="1:9" ht="30" x14ac:dyDescent="0.25">
      <c r="A323" s="152">
        <v>122</v>
      </c>
      <c r="B323" s="153" t="s">
        <v>1622</v>
      </c>
      <c r="C323" s="153" t="s">
        <v>11</v>
      </c>
      <c r="D323" s="153" t="s">
        <v>16</v>
      </c>
      <c r="E323" s="153">
        <v>1.4E-2</v>
      </c>
      <c r="F323" s="153" t="str">
        <f t="shared" ref="F323:F328" si="46">H323</f>
        <v>60,47</v>
      </c>
      <c r="G323" s="153">
        <f t="shared" ref="G323:G328" si="47">ROUND(F323*E323,2)</f>
        <v>0.85</v>
      </c>
      <c r="H323" s="154" t="s">
        <v>3408</v>
      </c>
      <c r="I323" s="154" t="s">
        <v>3215</v>
      </c>
    </row>
    <row r="324" spans="1:9" ht="30" x14ac:dyDescent="0.25">
      <c r="A324" s="152">
        <v>20083</v>
      </c>
      <c r="B324" s="153" t="s">
        <v>1769</v>
      </c>
      <c r="C324" s="153" t="s">
        <v>11</v>
      </c>
      <c r="D324" s="153" t="s">
        <v>16</v>
      </c>
      <c r="E324" s="153">
        <v>1.7000000000000001E-2</v>
      </c>
      <c r="F324" s="153" t="str">
        <f t="shared" si="46"/>
        <v>68,52</v>
      </c>
      <c r="G324" s="153">
        <f t="shared" si="47"/>
        <v>1.1599999999999999</v>
      </c>
      <c r="H324" s="154" t="s">
        <v>3501</v>
      </c>
      <c r="I324" s="154" t="s">
        <v>3323</v>
      </c>
    </row>
    <row r="325" spans="1:9" x14ac:dyDescent="0.25">
      <c r="A325" s="152">
        <v>38383</v>
      </c>
      <c r="B325" s="153" t="s">
        <v>1729</v>
      </c>
      <c r="C325" s="153" t="s">
        <v>11</v>
      </c>
      <c r="D325" s="153" t="s">
        <v>16</v>
      </c>
      <c r="E325" s="153">
        <v>5.2999999999999999E-2</v>
      </c>
      <c r="F325" s="153" t="str">
        <f t="shared" si="46"/>
        <v>2,35</v>
      </c>
      <c r="G325" s="153">
        <f t="shared" si="47"/>
        <v>0.12</v>
      </c>
      <c r="H325" s="154" t="s">
        <v>1608</v>
      </c>
      <c r="I325" s="154" t="s">
        <v>1729</v>
      </c>
    </row>
    <row r="326" spans="1:9" ht="30" x14ac:dyDescent="0.25">
      <c r="A326" s="152">
        <v>7128</v>
      </c>
      <c r="B326" s="153" t="s">
        <v>1775</v>
      </c>
      <c r="C326" s="153" t="s">
        <v>11</v>
      </c>
      <c r="D326" s="153" t="s">
        <v>16</v>
      </c>
      <c r="E326" s="153">
        <v>1</v>
      </c>
      <c r="F326" s="153" t="str">
        <f t="shared" si="46"/>
        <v>11,28</v>
      </c>
      <c r="G326" s="153">
        <f t="shared" si="47"/>
        <v>11.28</v>
      </c>
      <c r="H326" s="154" t="s">
        <v>1815</v>
      </c>
      <c r="I326" s="154" t="s">
        <v>1775</v>
      </c>
    </row>
    <row r="327" spans="1:9" ht="45" x14ac:dyDescent="0.25">
      <c r="A327" s="152">
        <v>88248</v>
      </c>
      <c r="B327" s="153" t="s">
        <v>1163</v>
      </c>
      <c r="C327" s="153" t="s">
        <v>11</v>
      </c>
      <c r="D327" s="153" t="s">
        <v>18</v>
      </c>
      <c r="E327" s="153">
        <v>0.14299999999999999</v>
      </c>
      <c r="F327" s="153" t="str">
        <f t="shared" si="46"/>
        <v>15,98</v>
      </c>
      <c r="G327" s="153">
        <f t="shared" si="47"/>
        <v>2.29</v>
      </c>
      <c r="H327" s="154" t="s">
        <v>2858</v>
      </c>
      <c r="I327" s="154" t="s">
        <v>1163</v>
      </c>
    </row>
    <row r="328" spans="1:9" ht="30" x14ac:dyDescent="0.25">
      <c r="A328" s="152">
        <v>88267</v>
      </c>
      <c r="B328" s="153" t="s">
        <v>1162</v>
      </c>
      <c r="C328" s="153" t="s">
        <v>11</v>
      </c>
      <c r="D328" s="153" t="s">
        <v>18</v>
      </c>
      <c r="E328" s="153">
        <v>0.14299999999999999</v>
      </c>
      <c r="F328" s="153" t="str">
        <f t="shared" si="46"/>
        <v>19,47</v>
      </c>
      <c r="G328" s="153">
        <f t="shared" si="47"/>
        <v>2.78</v>
      </c>
      <c r="H328" s="154" t="s">
        <v>1768</v>
      </c>
      <c r="I328" s="154" t="s">
        <v>1162</v>
      </c>
    </row>
    <row r="329" spans="1:9" ht="15" customHeight="1" x14ac:dyDescent="0.25">
      <c r="A329" s="561" t="s">
        <v>1813</v>
      </c>
      <c r="B329" s="561"/>
      <c r="C329" s="561"/>
      <c r="D329" s="561"/>
      <c r="E329" s="561"/>
      <c r="F329" s="561"/>
      <c r="G329" s="409">
        <f>ROUND(SUM(G323:G328),2)</f>
        <v>18.48</v>
      </c>
    </row>
    <row r="330" spans="1:9" ht="28.5" customHeight="1" x14ac:dyDescent="0.25">
      <c r="A330" s="410"/>
      <c r="B330" s="410"/>
      <c r="C330" s="617"/>
      <c r="D330" s="618"/>
      <c r="E330" s="410"/>
      <c r="F330" s="410"/>
      <c r="G330" s="410"/>
    </row>
    <row r="331" spans="1:9" ht="43.5" customHeight="1" x14ac:dyDescent="0.25">
      <c r="A331" s="566" t="s">
        <v>2189</v>
      </c>
      <c r="B331" s="567"/>
      <c r="C331" s="567"/>
      <c r="D331" s="567"/>
      <c r="E331" s="567"/>
      <c r="F331" s="150" t="s">
        <v>2110</v>
      </c>
      <c r="G331" s="398"/>
    </row>
    <row r="332" spans="1:9" ht="30" x14ac:dyDescent="0.25">
      <c r="A332" s="580" t="s">
        <v>2120</v>
      </c>
      <c r="B332" s="581"/>
      <c r="C332" s="404" t="s">
        <v>3</v>
      </c>
      <c r="D332" s="404" t="s">
        <v>4</v>
      </c>
      <c r="E332" s="404" t="s">
        <v>1598</v>
      </c>
      <c r="F332" s="404" t="s">
        <v>1103</v>
      </c>
      <c r="G332" s="404" t="s">
        <v>1104</v>
      </c>
    </row>
    <row r="333" spans="1:9" ht="30" x14ac:dyDescent="0.25">
      <c r="A333" s="152">
        <v>122</v>
      </c>
      <c r="B333" s="153" t="s">
        <v>1622</v>
      </c>
      <c r="C333" s="153" t="s">
        <v>11</v>
      </c>
      <c r="D333" s="153" t="s">
        <v>16</v>
      </c>
      <c r="E333" s="153">
        <v>1.4E-2</v>
      </c>
      <c r="F333" s="153" t="str">
        <f t="shared" ref="F333:F338" si="48">H333</f>
        <v>60,47</v>
      </c>
      <c r="G333" s="153">
        <f t="shared" ref="G333:G338" si="49">ROUND(F333*E333,2)</f>
        <v>0.85</v>
      </c>
      <c r="H333" s="154" t="s">
        <v>3408</v>
      </c>
      <c r="I333" s="154" t="s">
        <v>3215</v>
      </c>
    </row>
    <row r="334" spans="1:9" ht="30" x14ac:dyDescent="0.25">
      <c r="A334" s="152">
        <v>20083</v>
      </c>
      <c r="B334" s="153" t="s">
        <v>1769</v>
      </c>
      <c r="C334" s="153" t="s">
        <v>11</v>
      </c>
      <c r="D334" s="153" t="s">
        <v>16</v>
      </c>
      <c r="E334" s="153">
        <v>1.7000000000000001E-2</v>
      </c>
      <c r="F334" s="153" t="str">
        <f t="shared" si="48"/>
        <v>68,52</v>
      </c>
      <c r="G334" s="153">
        <f t="shared" si="49"/>
        <v>1.1599999999999999</v>
      </c>
      <c r="H334" s="154" t="s">
        <v>3501</v>
      </c>
      <c r="I334" s="154" t="s">
        <v>3323</v>
      </c>
    </row>
    <row r="335" spans="1:9" x14ac:dyDescent="0.25">
      <c r="A335" s="152">
        <v>38383</v>
      </c>
      <c r="B335" s="153" t="s">
        <v>1729</v>
      </c>
      <c r="C335" s="153" t="s">
        <v>11</v>
      </c>
      <c r="D335" s="153" t="s">
        <v>16</v>
      </c>
      <c r="E335" s="153">
        <v>5.2999999999999999E-2</v>
      </c>
      <c r="F335" s="153" t="str">
        <f t="shared" si="48"/>
        <v>2,35</v>
      </c>
      <c r="G335" s="153">
        <f t="shared" si="49"/>
        <v>0.12</v>
      </c>
      <c r="H335" s="154" t="s">
        <v>1608</v>
      </c>
      <c r="I335" s="154" t="s">
        <v>1729</v>
      </c>
    </row>
    <row r="336" spans="1:9" ht="30" x14ac:dyDescent="0.25">
      <c r="A336" s="152">
        <v>7131</v>
      </c>
      <c r="B336" s="153" t="s">
        <v>1777</v>
      </c>
      <c r="C336" s="153" t="s">
        <v>11</v>
      </c>
      <c r="D336" s="153" t="s">
        <v>16</v>
      </c>
      <c r="E336" s="153">
        <v>1</v>
      </c>
      <c r="F336" s="153" t="str">
        <f t="shared" si="48"/>
        <v>20,08</v>
      </c>
      <c r="G336" s="153">
        <f t="shared" si="49"/>
        <v>20.079999999999998</v>
      </c>
      <c r="H336" s="154" t="s">
        <v>1735</v>
      </c>
      <c r="I336" s="154" t="s">
        <v>1777</v>
      </c>
    </row>
    <row r="337" spans="1:9" ht="45" x14ac:dyDescent="0.25">
      <c r="A337" s="152">
        <v>88248</v>
      </c>
      <c r="B337" s="153" t="s">
        <v>1163</v>
      </c>
      <c r="C337" s="153" t="s">
        <v>11</v>
      </c>
      <c r="D337" s="153" t="s">
        <v>18</v>
      </c>
      <c r="E337" s="153">
        <v>0.14299999999999999</v>
      </c>
      <c r="F337" s="153" t="str">
        <f t="shared" si="48"/>
        <v>15,98</v>
      </c>
      <c r="G337" s="153">
        <f t="shared" si="49"/>
        <v>2.29</v>
      </c>
      <c r="H337" s="154" t="s">
        <v>2858</v>
      </c>
      <c r="I337" s="154" t="s">
        <v>1163</v>
      </c>
    </row>
    <row r="338" spans="1:9" ht="30" x14ac:dyDescent="0.25">
      <c r="A338" s="152">
        <v>88267</v>
      </c>
      <c r="B338" s="153" t="s">
        <v>1162</v>
      </c>
      <c r="C338" s="153" t="s">
        <v>11</v>
      </c>
      <c r="D338" s="153" t="s">
        <v>18</v>
      </c>
      <c r="E338" s="153">
        <v>0.14299999999999999</v>
      </c>
      <c r="F338" s="153" t="str">
        <f t="shared" si="48"/>
        <v>19,47</v>
      </c>
      <c r="G338" s="153">
        <f t="shared" si="49"/>
        <v>2.78</v>
      </c>
      <c r="H338" s="154" t="s">
        <v>1768</v>
      </c>
      <c r="I338" s="154" t="s">
        <v>1162</v>
      </c>
    </row>
    <row r="339" spans="1:9" ht="15" customHeight="1" x14ac:dyDescent="0.25">
      <c r="A339" s="561" t="s">
        <v>1813</v>
      </c>
      <c r="B339" s="561"/>
      <c r="C339" s="561"/>
      <c r="D339" s="561"/>
      <c r="E339" s="561"/>
      <c r="F339" s="561"/>
      <c r="G339" s="409">
        <f>ROUND(SUM(G333:G338),2)</f>
        <v>27.28</v>
      </c>
    </row>
    <row r="340" spans="1:9" ht="24.75" customHeight="1" x14ac:dyDescent="0.25">
      <c r="A340" s="410"/>
      <c r="B340" s="410"/>
      <c r="C340" s="617"/>
      <c r="D340" s="618"/>
      <c r="E340" s="410"/>
      <c r="F340" s="410"/>
      <c r="G340" s="410"/>
    </row>
    <row r="341" spans="1:9" ht="51.75" customHeight="1" x14ac:dyDescent="0.25">
      <c r="A341" s="566" t="s">
        <v>2190</v>
      </c>
      <c r="B341" s="567"/>
      <c r="C341" s="567"/>
      <c r="D341" s="567"/>
      <c r="E341" s="567"/>
      <c r="F341" s="150" t="s">
        <v>2110</v>
      </c>
      <c r="G341" s="398"/>
    </row>
    <row r="342" spans="1:9" ht="30" x14ac:dyDescent="0.25">
      <c r="A342" s="580" t="s">
        <v>2120</v>
      </c>
      <c r="B342" s="581"/>
      <c r="C342" s="404" t="s">
        <v>3</v>
      </c>
      <c r="D342" s="404" t="s">
        <v>4</v>
      </c>
      <c r="E342" s="404" t="s">
        <v>1598</v>
      </c>
      <c r="F342" s="404" t="s">
        <v>1103</v>
      </c>
      <c r="G342" s="404" t="s">
        <v>1104</v>
      </c>
    </row>
    <row r="343" spans="1:9" ht="60" x14ac:dyDescent="0.25">
      <c r="A343" s="152">
        <v>4384</v>
      </c>
      <c r="B343" s="153" t="s">
        <v>1748</v>
      </c>
      <c r="C343" s="153" t="s">
        <v>11</v>
      </c>
      <c r="D343" s="153" t="s">
        <v>16</v>
      </c>
      <c r="E343" s="153">
        <v>2</v>
      </c>
      <c r="F343" s="153" t="str">
        <f t="shared" ref="F343:F350" si="50">H343</f>
        <v>21,82</v>
      </c>
      <c r="G343" s="153">
        <f t="shared" ref="G343:G350" si="51">ROUND(F343*E343,2)</f>
        <v>43.64</v>
      </c>
      <c r="H343" s="154" t="s">
        <v>3450</v>
      </c>
      <c r="I343" s="154" t="s">
        <v>1748</v>
      </c>
    </row>
    <row r="344" spans="1:9" ht="30" x14ac:dyDescent="0.25">
      <c r="A344" s="152">
        <v>6138</v>
      </c>
      <c r="B344" s="153" t="s">
        <v>1807</v>
      </c>
      <c r="C344" s="153" t="s">
        <v>11</v>
      </c>
      <c r="D344" s="153" t="s">
        <v>16</v>
      </c>
      <c r="E344" s="153">
        <v>1</v>
      </c>
      <c r="F344" s="153" t="str">
        <f t="shared" si="50"/>
        <v>9,35</v>
      </c>
      <c r="G344" s="153">
        <f t="shared" si="51"/>
        <v>9.35</v>
      </c>
      <c r="H344" s="154" t="s">
        <v>1668</v>
      </c>
      <c r="I344" s="154" t="s">
        <v>3221</v>
      </c>
    </row>
    <row r="345" spans="1:9" x14ac:dyDescent="0.25">
      <c r="A345" s="152">
        <v>37329</v>
      </c>
      <c r="B345" s="153" t="s">
        <v>1164</v>
      </c>
      <c r="C345" s="153" t="s">
        <v>11</v>
      </c>
      <c r="D345" s="153" t="s">
        <v>52</v>
      </c>
      <c r="E345" s="153">
        <v>0.1469</v>
      </c>
      <c r="F345" s="153" t="str">
        <f t="shared" si="50"/>
        <v>82,86</v>
      </c>
      <c r="G345" s="153">
        <f t="shared" si="51"/>
        <v>12.17</v>
      </c>
      <c r="H345" s="154" t="s">
        <v>3315</v>
      </c>
      <c r="I345" s="154" t="s">
        <v>3314</v>
      </c>
    </row>
    <row r="346" spans="1:9" ht="45" x14ac:dyDescent="0.25">
      <c r="A346" s="152">
        <v>11694</v>
      </c>
      <c r="B346" s="153" t="s">
        <v>1657</v>
      </c>
      <c r="C346" s="153" t="s">
        <v>11</v>
      </c>
      <c r="D346" s="153" t="s">
        <v>16</v>
      </c>
      <c r="E346" s="153">
        <v>1</v>
      </c>
      <c r="F346" s="153" t="str">
        <f t="shared" si="50"/>
        <v>1.022,58</v>
      </c>
      <c r="G346" s="153">
        <f t="shared" si="51"/>
        <v>1022.58</v>
      </c>
      <c r="H346" s="154" t="s">
        <v>3424</v>
      </c>
      <c r="I346" s="154" t="s">
        <v>1657</v>
      </c>
    </row>
    <row r="347" spans="1:9" ht="45" x14ac:dyDescent="0.25">
      <c r="A347" s="152">
        <v>10420</v>
      </c>
      <c r="B347" s="153" t="s">
        <v>1165</v>
      </c>
      <c r="C347" s="153" t="s">
        <v>11</v>
      </c>
      <c r="D347" s="153" t="s">
        <v>16</v>
      </c>
      <c r="E347" s="153">
        <v>1</v>
      </c>
      <c r="F347" s="153" t="str">
        <f t="shared" si="50"/>
        <v>202,40</v>
      </c>
      <c r="G347" s="153">
        <f t="shared" si="51"/>
        <v>202.4</v>
      </c>
      <c r="H347" s="154" t="s">
        <v>3417</v>
      </c>
      <c r="I347" s="154" t="s">
        <v>3235</v>
      </c>
    </row>
    <row r="348" spans="1:9" ht="30" x14ac:dyDescent="0.25">
      <c r="A348" s="152">
        <v>377</v>
      </c>
      <c r="B348" s="153" t="s">
        <v>1633</v>
      </c>
      <c r="C348" s="153" t="s">
        <v>11</v>
      </c>
      <c r="D348" s="153" t="s">
        <v>16</v>
      </c>
      <c r="E348" s="153">
        <v>1</v>
      </c>
      <c r="F348" s="153" t="str">
        <f t="shared" si="50"/>
        <v>37,50</v>
      </c>
      <c r="G348" s="153">
        <f t="shared" si="51"/>
        <v>37.5</v>
      </c>
      <c r="H348" s="154" t="s">
        <v>3416</v>
      </c>
      <c r="I348" s="154" t="s">
        <v>1633</v>
      </c>
    </row>
    <row r="349" spans="1:9" ht="30" x14ac:dyDescent="0.25">
      <c r="A349" s="152">
        <v>88267</v>
      </c>
      <c r="B349" s="153" t="s">
        <v>1162</v>
      </c>
      <c r="C349" s="153" t="s">
        <v>11</v>
      </c>
      <c r="D349" s="153" t="s">
        <v>18</v>
      </c>
      <c r="E349" s="153">
        <v>0.78</v>
      </c>
      <c r="F349" s="153" t="str">
        <f t="shared" si="50"/>
        <v>19,47</v>
      </c>
      <c r="G349" s="153">
        <f t="shared" si="51"/>
        <v>15.19</v>
      </c>
      <c r="H349" s="154" t="s">
        <v>1768</v>
      </c>
      <c r="I349" s="154" t="s">
        <v>1162</v>
      </c>
    </row>
    <row r="350" spans="1:9" x14ac:dyDescent="0.25">
      <c r="A350" s="152">
        <v>88316</v>
      </c>
      <c r="B350" s="153" t="s">
        <v>1114</v>
      </c>
      <c r="C350" s="153" t="s">
        <v>11</v>
      </c>
      <c r="D350" s="153" t="s">
        <v>18</v>
      </c>
      <c r="E350" s="153">
        <v>0.44</v>
      </c>
      <c r="F350" s="153" t="str">
        <f t="shared" si="50"/>
        <v>15,81</v>
      </c>
      <c r="G350" s="153">
        <f t="shared" si="51"/>
        <v>6.96</v>
      </c>
      <c r="H350" s="154" t="s">
        <v>1860</v>
      </c>
      <c r="I350" s="154" t="s">
        <v>1114</v>
      </c>
    </row>
    <row r="351" spans="1:9" ht="15" customHeight="1" x14ac:dyDescent="0.25">
      <c r="A351" s="561" t="s">
        <v>1813</v>
      </c>
      <c r="B351" s="561"/>
      <c r="C351" s="561"/>
      <c r="D351" s="561"/>
      <c r="E351" s="561"/>
      <c r="F351" s="561"/>
      <c r="G351" s="409">
        <f>ROUND(SUM(G343:G350),2)</f>
        <v>1349.79</v>
      </c>
      <c r="H351" s="154"/>
      <c r="I351" s="154"/>
    </row>
    <row r="352" spans="1:9" ht="26.25" customHeight="1" x14ac:dyDescent="0.25">
      <c r="A352" s="410"/>
      <c r="B352" s="410"/>
      <c r="C352" s="617"/>
      <c r="D352" s="618"/>
      <c r="E352" s="410"/>
      <c r="F352" s="410"/>
      <c r="G352" s="410"/>
    </row>
    <row r="353" spans="1:9" s="156" customFormat="1" ht="33" customHeight="1" x14ac:dyDescent="0.25">
      <c r="A353" s="566" t="s">
        <v>2191</v>
      </c>
      <c r="B353" s="567"/>
      <c r="C353" s="567"/>
      <c r="D353" s="567"/>
      <c r="E353" s="567"/>
      <c r="F353" s="150" t="s">
        <v>2110</v>
      </c>
      <c r="G353" s="398"/>
    </row>
    <row r="354" spans="1:9" s="156" customFormat="1" ht="30" x14ac:dyDescent="0.25">
      <c r="A354" s="580" t="s">
        <v>2120</v>
      </c>
      <c r="B354" s="581"/>
      <c r="C354" s="404" t="s">
        <v>3</v>
      </c>
      <c r="D354" s="404" t="s">
        <v>4</v>
      </c>
      <c r="E354" s="404" t="s">
        <v>1598</v>
      </c>
      <c r="F354" s="404" t="s">
        <v>1103</v>
      </c>
      <c r="G354" s="404" t="s">
        <v>1104</v>
      </c>
    </row>
    <row r="355" spans="1:9" x14ac:dyDescent="0.25">
      <c r="A355" s="152">
        <v>4823</v>
      </c>
      <c r="B355" s="413" t="s">
        <v>1166</v>
      </c>
      <c r="C355" s="153" t="s">
        <v>11</v>
      </c>
      <c r="D355" s="153" t="s">
        <v>52</v>
      </c>
      <c r="E355" s="153">
        <v>0.38440000000000002</v>
      </c>
      <c r="F355" s="153" t="str">
        <f t="shared" ref="F355:F362" si="52">H355</f>
        <v>44,70</v>
      </c>
      <c r="G355" s="153">
        <f t="shared" ref="G355:G362" si="53">ROUND(F355*E355,2)</f>
        <v>17.18</v>
      </c>
      <c r="H355" s="154" t="s">
        <v>3477</v>
      </c>
      <c r="I355" s="148" t="s">
        <v>1166</v>
      </c>
    </row>
    <row r="356" spans="1:9" ht="60" x14ac:dyDescent="0.25">
      <c r="A356" s="152">
        <v>7568</v>
      </c>
      <c r="B356" s="413" t="s">
        <v>1640</v>
      </c>
      <c r="C356" s="153" t="s">
        <v>11</v>
      </c>
      <c r="D356" s="153" t="s">
        <v>16</v>
      </c>
      <c r="E356" s="153">
        <v>6</v>
      </c>
      <c r="F356" s="153" t="str">
        <f t="shared" si="52"/>
        <v>0,49</v>
      </c>
      <c r="G356" s="153">
        <f t="shared" si="53"/>
        <v>2.94</v>
      </c>
      <c r="H356" s="154" t="s">
        <v>1837</v>
      </c>
      <c r="I356" s="154" t="s">
        <v>1640</v>
      </c>
    </row>
    <row r="357" spans="1:9" ht="60" x14ac:dyDescent="0.25">
      <c r="A357" s="152">
        <v>11795</v>
      </c>
      <c r="B357" s="413" t="s">
        <v>1714</v>
      </c>
      <c r="C357" s="153" t="s">
        <v>11</v>
      </c>
      <c r="D357" s="153" t="s">
        <v>27</v>
      </c>
      <c r="E357" s="153">
        <v>0.377</v>
      </c>
      <c r="F357" s="153" t="str">
        <f t="shared" si="52"/>
        <v>630,18</v>
      </c>
      <c r="G357" s="153">
        <f t="shared" si="53"/>
        <v>237.58</v>
      </c>
      <c r="H357" s="154" t="s">
        <v>3463</v>
      </c>
      <c r="I357" s="154" t="s">
        <v>1714</v>
      </c>
    </row>
    <row r="358" spans="1:9" x14ac:dyDescent="0.25">
      <c r="A358" s="152">
        <v>37329</v>
      </c>
      <c r="B358" s="413" t="s">
        <v>1164</v>
      </c>
      <c r="C358" s="153" t="s">
        <v>11</v>
      </c>
      <c r="D358" s="153" t="s">
        <v>52</v>
      </c>
      <c r="E358" s="153">
        <v>2.5700000000000001E-2</v>
      </c>
      <c r="F358" s="153" t="str">
        <f t="shared" si="52"/>
        <v>82,86</v>
      </c>
      <c r="G358" s="153">
        <f t="shared" si="53"/>
        <v>2.13</v>
      </c>
      <c r="H358" s="154" t="s">
        <v>3315</v>
      </c>
      <c r="I358" s="154" t="s">
        <v>3314</v>
      </c>
    </row>
    <row r="359" spans="1:9" ht="30" x14ac:dyDescent="0.25">
      <c r="A359" s="152">
        <v>37590</v>
      </c>
      <c r="B359" s="413" t="s">
        <v>1770</v>
      </c>
      <c r="C359" s="153" t="s">
        <v>11</v>
      </c>
      <c r="D359" s="153" t="s">
        <v>16</v>
      </c>
      <c r="E359" s="153">
        <v>2</v>
      </c>
      <c r="F359" s="153" t="str">
        <f t="shared" si="52"/>
        <v>22,90</v>
      </c>
      <c r="G359" s="153">
        <f t="shared" si="53"/>
        <v>45.8</v>
      </c>
      <c r="H359" s="154" t="s">
        <v>2885</v>
      </c>
      <c r="I359" s="154" t="s">
        <v>1770</v>
      </c>
    </row>
    <row r="360" spans="1:9" s="166" customFormat="1" ht="45" x14ac:dyDescent="0.25">
      <c r="A360" s="164">
        <v>7286</v>
      </c>
      <c r="B360" s="165" t="s">
        <v>2192</v>
      </c>
      <c r="C360" s="165" t="s">
        <v>50</v>
      </c>
      <c r="D360" s="165" t="s">
        <v>16</v>
      </c>
      <c r="E360" s="165">
        <v>1</v>
      </c>
      <c r="F360" s="165">
        <f t="shared" si="52"/>
        <v>708.04</v>
      </c>
      <c r="G360" s="165">
        <f t="shared" si="53"/>
        <v>708.04</v>
      </c>
      <c r="H360" s="158">
        <v>708.04</v>
      </c>
      <c r="I360" s="158" t="s">
        <v>3022</v>
      </c>
    </row>
    <row r="361" spans="1:9" ht="30" x14ac:dyDescent="0.25">
      <c r="A361" s="152">
        <v>88274</v>
      </c>
      <c r="B361" s="153" t="s">
        <v>1160</v>
      </c>
      <c r="C361" s="153" t="s">
        <v>11</v>
      </c>
      <c r="D361" s="153" t="s">
        <v>18</v>
      </c>
      <c r="E361" s="153">
        <v>1.92</v>
      </c>
      <c r="F361" s="153" t="str">
        <f t="shared" si="52"/>
        <v>19,97</v>
      </c>
      <c r="G361" s="153">
        <f t="shared" si="53"/>
        <v>38.340000000000003</v>
      </c>
      <c r="H361" s="154" t="s">
        <v>2922</v>
      </c>
      <c r="I361" s="154" t="s">
        <v>1160</v>
      </c>
    </row>
    <row r="362" spans="1:9" x14ac:dyDescent="0.25">
      <c r="A362" s="152">
        <v>88316</v>
      </c>
      <c r="B362" s="153" t="s">
        <v>1114</v>
      </c>
      <c r="C362" s="153" t="s">
        <v>11</v>
      </c>
      <c r="D362" s="153" t="s">
        <v>18</v>
      </c>
      <c r="E362" s="153">
        <v>0.98</v>
      </c>
      <c r="F362" s="153" t="str">
        <f t="shared" si="52"/>
        <v>15,81</v>
      </c>
      <c r="G362" s="153">
        <f t="shared" si="53"/>
        <v>15.49</v>
      </c>
      <c r="H362" s="154" t="s">
        <v>1860</v>
      </c>
      <c r="I362" s="154" t="s">
        <v>1114</v>
      </c>
    </row>
    <row r="363" spans="1:9" ht="15" customHeight="1" x14ac:dyDescent="0.25">
      <c r="A363" s="561" t="s">
        <v>1813</v>
      </c>
      <c r="B363" s="561"/>
      <c r="C363" s="561"/>
      <c r="D363" s="561"/>
      <c r="E363" s="561"/>
      <c r="F363" s="561"/>
      <c r="G363" s="409">
        <f>ROUND(SUM(G355:G362),2)</f>
        <v>1067.5</v>
      </c>
    </row>
    <row r="364" spans="1:9" ht="22.5" customHeight="1" x14ac:dyDescent="0.25">
      <c r="A364" s="410"/>
      <c r="B364" s="410"/>
      <c r="C364" s="617"/>
      <c r="D364" s="618"/>
      <c r="E364" s="410"/>
      <c r="F364" s="410"/>
      <c r="G364" s="410"/>
    </row>
    <row r="365" spans="1:9" ht="35.25" customHeight="1" x14ac:dyDescent="0.25">
      <c r="A365" s="566" t="s">
        <v>2193</v>
      </c>
      <c r="B365" s="567"/>
      <c r="C365" s="567"/>
      <c r="D365" s="567"/>
      <c r="E365" s="567"/>
      <c r="F365" s="150" t="s">
        <v>50</v>
      </c>
      <c r="G365" s="400"/>
    </row>
    <row r="366" spans="1:9" ht="30" x14ac:dyDescent="0.25">
      <c r="A366" s="566" t="s">
        <v>1100</v>
      </c>
      <c r="B366" s="582"/>
      <c r="C366" s="404" t="s">
        <v>3</v>
      </c>
      <c r="D366" s="404" t="s">
        <v>4</v>
      </c>
      <c r="E366" s="404" t="s">
        <v>1598</v>
      </c>
      <c r="F366" s="404" t="s">
        <v>1103</v>
      </c>
      <c r="G366" s="404" t="s">
        <v>1104</v>
      </c>
    </row>
    <row r="367" spans="1:9" s="158" customFormat="1" ht="30" x14ac:dyDescent="0.25">
      <c r="A367" s="152">
        <v>10646</v>
      </c>
      <c r="B367" s="153" t="s">
        <v>2194</v>
      </c>
      <c r="C367" s="153" t="s">
        <v>50</v>
      </c>
      <c r="D367" s="153" t="s">
        <v>69</v>
      </c>
      <c r="E367" s="153">
        <v>1</v>
      </c>
      <c r="F367" s="153">
        <f t="shared" ref="F367:F371" si="54">H367</f>
        <v>495.1</v>
      </c>
      <c r="G367" s="153">
        <f t="shared" ref="G367:G371" si="55">ROUND(F367*E367,2)</f>
        <v>495.1</v>
      </c>
      <c r="H367" s="158">
        <v>495.1</v>
      </c>
      <c r="I367" s="158" t="s">
        <v>3055</v>
      </c>
    </row>
    <row r="368" spans="1:9" ht="30" x14ac:dyDescent="0.25">
      <c r="A368" s="152">
        <v>370</v>
      </c>
      <c r="B368" s="153" t="s">
        <v>1631</v>
      </c>
      <c r="C368" s="153" t="s">
        <v>11</v>
      </c>
      <c r="D368" s="153" t="s">
        <v>40</v>
      </c>
      <c r="E368" s="183">
        <v>0.69299999999999995</v>
      </c>
      <c r="F368" s="153" t="str">
        <f t="shared" si="54"/>
        <v>80,00</v>
      </c>
      <c r="G368" s="153">
        <f t="shared" si="55"/>
        <v>55.44</v>
      </c>
      <c r="H368" s="148" t="s">
        <v>3414</v>
      </c>
      <c r="I368" s="148" t="s">
        <v>1631</v>
      </c>
    </row>
    <row r="369" spans="1:9" x14ac:dyDescent="0.25">
      <c r="A369" s="152">
        <v>88309</v>
      </c>
      <c r="B369" s="153" t="s">
        <v>1123</v>
      </c>
      <c r="C369" s="153" t="s">
        <v>11</v>
      </c>
      <c r="D369" s="153" t="s">
        <v>18</v>
      </c>
      <c r="E369" s="153">
        <v>0.18</v>
      </c>
      <c r="F369" s="153" t="str">
        <f t="shared" si="54"/>
        <v>20,08</v>
      </c>
      <c r="G369" s="153">
        <f t="shared" si="55"/>
        <v>3.61</v>
      </c>
      <c r="H369" s="154" t="s">
        <v>1735</v>
      </c>
      <c r="I369" s="154" t="s">
        <v>1123</v>
      </c>
    </row>
    <row r="370" spans="1:9" x14ac:dyDescent="0.25">
      <c r="A370" s="152">
        <v>88316</v>
      </c>
      <c r="B370" s="153" t="s">
        <v>1114</v>
      </c>
      <c r="C370" s="153" t="s">
        <v>11</v>
      </c>
      <c r="D370" s="153" t="s">
        <v>18</v>
      </c>
      <c r="E370" s="153">
        <v>0.3</v>
      </c>
      <c r="F370" s="153" t="str">
        <f t="shared" si="54"/>
        <v>15,81</v>
      </c>
      <c r="G370" s="153">
        <f t="shared" si="55"/>
        <v>4.74</v>
      </c>
      <c r="H370" s="154" t="s">
        <v>1860</v>
      </c>
      <c r="I370" s="154" t="s">
        <v>1114</v>
      </c>
    </row>
    <row r="371" spans="1:9" ht="105" x14ac:dyDescent="0.25">
      <c r="A371" s="152">
        <v>53786</v>
      </c>
      <c r="B371" s="153" t="s">
        <v>2195</v>
      </c>
      <c r="C371" s="153" t="s">
        <v>11</v>
      </c>
      <c r="D371" s="153" t="s">
        <v>18</v>
      </c>
      <c r="E371" s="414">
        <v>4.4999999999999997E-3</v>
      </c>
      <c r="F371" s="153" t="str">
        <f t="shared" si="54"/>
        <v>63,71</v>
      </c>
      <c r="G371" s="153">
        <f t="shared" si="55"/>
        <v>0.28999999999999998</v>
      </c>
      <c r="H371" s="154" t="s">
        <v>3536</v>
      </c>
      <c r="I371" s="154" t="s">
        <v>1841</v>
      </c>
    </row>
    <row r="372" spans="1:9" ht="15" customHeight="1" x14ac:dyDescent="0.25">
      <c r="A372" s="561" t="s">
        <v>1813</v>
      </c>
      <c r="B372" s="561"/>
      <c r="C372" s="561"/>
      <c r="D372" s="561"/>
      <c r="E372" s="561"/>
      <c r="F372" s="561"/>
      <c r="G372" s="409">
        <f>ROUND(SUM(G367:G371),2)</f>
        <v>559.17999999999995</v>
      </c>
    </row>
    <row r="373" spans="1:9" ht="30" customHeight="1" x14ac:dyDescent="0.25">
      <c r="A373" s="410"/>
      <c r="B373" s="410"/>
      <c r="C373" s="617"/>
      <c r="D373" s="618"/>
      <c r="E373" s="410"/>
      <c r="F373" s="410"/>
      <c r="G373" s="410"/>
    </row>
    <row r="374" spans="1:9" ht="36" customHeight="1" x14ac:dyDescent="0.25">
      <c r="A374" s="566" t="s">
        <v>2196</v>
      </c>
      <c r="B374" s="567"/>
      <c r="C374" s="567"/>
      <c r="D374" s="567"/>
      <c r="E374" s="567"/>
      <c r="F374" s="150" t="s">
        <v>50</v>
      </c>
      <c r="G374" s="398"/>
    </row>
    <row r="375" spans="1:9" ht="30" x14ac:dyDescent="0.25">
      <c r="A375" s="580" t="s">
        <v>1100</v>
      </c>
      <c r="B375" s="581"/>
      <c r="C375" s="404" t="s">
        <v>3</v>
      </c>
      <c r="D375" s="404" t="s">
        <v>4</v>
      </c>
      <c r="E375" s="404" t="s">
        <v>1598</v>
      </c>
      <c r="F375" s="404" t="s">
        <v>1103</v>
      </c>
      <c r="G375" s="404" t="s">
        <v>1104</v>
      </c>
    </row>
    <row r="376" spans="1:9" ht="30" x14ac:dyDescent="0.25">
      <c r="A376" s="152">
        <v>370</v>
      </c>
      <c r="B376" s="153" t="s">
        <v>1631</v>
      </c>
      <c r="C376" s="153" t="s">
        <v>11</v>
      </c>
      <c r="D376" s="153" t="s">
        <v>40</v>
      </c>
      <c r="E376" s="153">
        <v>0.498</v>
      </c>
      <c r="F376" s="153" t="str">
        <f t="shared" ref="F376:F379" si="56">H376</f>
        <v>80,00</v>
      </c>
      <c r="G376" s="153">
        <f t="shared" ref="G376:G379" si="57">ROUND(F376*E376,2)</f>
        <v>39.840000000000003</v>
      </c>
      <c r="H376" s="148" t="s">
        <v>3414</v>
      </c>
      <c r="I376" s="148" t="s">
        <v>1631</v>
      </c>
    </row>
    <row r="377" spans="1:9" s="158" customFormat="1" ht="30" x14ac:dyDescent="0.25">
      <c r="A377" s="152">
        <v>10639</v>
      </c>
      <c r="B377" s="153" t="s">
        <v>2197</v>
      </c>
      <c r="C377" s="153" t="s">
        <v>50</v>
      </c>
      <c r="D377" s="153" t="s">
        <v>69</v>
      </c>
      <c r="E377" s="153">
        <v>1</v>
      </c>
      <c r="F377" s="153">
        <f t="shared" si="56"/>
        <v>309.06</v>
      </c>
      <c r="G377" s="153">
        <f t="shared" si="57"/>
        <v>309.06</v>
      </c>
      <c r="H377" s="158">
        <v>309.06</v>
      </c>
      <c r="I377" s="158" t="s">
        <v>3054</v>
      </c>
    </row>
    <row r="378" spans="1:9" x14ac:dyDescent="0.25">
      <c r="A378" s="152">
        <v>88309</v>
      </c>
      <c r="B378" s="153" t="s">
        <v>1123</v>
      </c>
      <c r="C378" s="153" t="s">
        <v>11</v>
      </c>
      <c r="D378" s="153" t="s">
        <v>18</v>
      </c>
      <c r="E378" s="153">
        <v>0.18</v>
      </c>
      <c r="F378" s="153" t="str">
        <f t="shared" si="56"/>
        <v>20,08</v>
      </c>
      <c r="G378" s="153">
        <f t="shared" si="57"/>
        <v>3.61</v>
      </c>
      <c r="H378" s="154" t="s">
        <v>1735</v>
      </c>
      <c r="I378" s="154" t="s">
        <v>1123</v>
      </c>
    </row>
    <row r="379" spans="1:9" x14ac:dyDescent="0.25">
      <c r="A379" s="152">
        <v>88316</v>
      </c>
      <c r="B379" s="153" t="s">
        <v>1114</v>
      </c>
      <c r="C379" s="153" t="s">
        <v>11</v>
      </c>
      <c r="D379" s="153" t="s">
        <v>18</v>
      </c>
      <c r="E379" s="153">
        <v>0.3</v>
      </c>
      <c r="F379" s="153" t="str">
        <f t="shared" si="56"/>
        <v>15,81</v>
      </c>
      <c r="G379" s="153">
        <f t="shared" si="57"/>
        <v>4.74</v>
      </c>
      <c r="H379" s="154" t="s">
        <v>1860</v>
      </c>
      <c r="I379" s="154" t="s">
        <v>1114</v>
      </c>
    </row>
    <row r="380" spans="1:9" ht="15" customHeight="1" x14ac:dyDescent="0.25">
      <c r="A380" s="561" t="s">
        <v>1813</v>
      </c>
      <c r="B380" s="561"/>
      <c r="C380" s="561"/>
      <c r="D380" s="561"/>
      <c r="E380" s="561"/>
      <c r="F380" s="561"/>
      <c r="G380" s="409">
        <f>ROUND(SUM(G376:G379),2)</f>
        <v>357.25</v>
      </c>
    </row>
    <row r="381" spans="1:9" ht="26.25" customHeight="1" x14ac:dyDescent="0.25">
      <c r="A381" s="410"/>
      <c r="B381" s="410"/>
      <c r="C381" s="617"/>
      <c r="D381" s="618"/>
      <c r="E381" s="410"/>
      <c r="F381" s="410"/>
      <c r="G381" s="410"/>
    </row>
    <row r="382" spans="1:9" ht="29.25" customHeight="1" x14ac:dyDescent="0.25">
      <c r="A382" s="566" t="s">
        <v>2198</v>
      </c>
      <c r="B382" s="567"/>
      <c r="C382" s="567"/>
      <c r="D382" s="567"/>
      <c r="E382" s="567"/>
      <c r="F382" s="150" t="s">
        <v>50</v>
      </c>
      <c r="G382" s="398"/>
    </row>
    <row r="383" spans="1:9" ht="30" x14ac:dyDescent="0.25">
      <c r="A383" s="580" t="s">
        <v>1100</v>
      </c>
      <c r="B383" s="581"/>
      <c r="C383" s="404" t="s">
        <v>3</v>
      </c>
      <c r="D383" s="404" t="s">
        <v>4</v>
      </c>
      <c r="E383" s="404" t="s">
        <v>1598</v>
      </c>
      <c r="F383" s="404" t="s">
        <v>1103</v>
      </c>
      <c r="G383" s="404" t="s">
        <v>1104</v>
      </c>
    </row>
    <row r="384" spans="1:9" ht="30" x14ac:dyDescent="0.25">
      <c r="A384" s="152">
        <v>370</v>
      </c>
      <c r="B384" s="153" t="s">
        <v>1631</v>
      </c>
      <c r="C384" s="153" t="s">
        <v>11</v>
      </c>
      <c r="D384" s="153" t="s">
        <v>40</v>
      </c>
      <c r="E384" s="414">
        <v>1.141</v>
      </c>
      <c r="F384" s="153" t="str">
        <f t="shared" ref="F384:F388" si="58">H384</f>
        <v>80,00</v>
      </c>
      <c r="G384" s="153">
        <f t="shared" ref="G384:G388" si="59">ROUND(F384*E384,2)</f>
        <v>91.28</v>
      </c>
      <c r="H384" s="148" t="s">
        <v>3414</v>
      </c>
      <c r="I384" s="148" t="s">
        <v>1631</v>
      </c>
    </row>
    <row r="385" spans="1:9" s="158" customFormat="1" ht="30" x14ac:dyDescent="0.25">
      <c r="A385" s="152">
        <v>13930</v>
      </c>
      <c r="B385" s="153" t="s">
        <v>2199</v>
      </c>
      <c r="C385" s="153" t="s">
        <v>50</v>
      </c>
      <c r="D385" s="153" t="s">
        <v>69</v>
      </c>
      <c r="E385" s="414">
        <v>1</v>
      </c>
      <c r="F385" s="153">
        <f t="shared" si="58"/>
        <v>870.72</v>
      </c>
      <c r="G385" s="153">
        <f t="shared" si="59"/>
        <v>870.72</v>
      </c>
      <c r="H385" s="158">
        <v>870.72</v>
      </c>
      <c r="I385" s="158" t="e">
        <v>#N/A</v>
      </c>
    </row>
    <row r="386" spans="1:9" x14ac:dyDescent="0.25">
      <c r="A386" s="152">
        <v>88309</v>
      </c>
      <c r="B386" s="153" t="s">
        <v>1123</v>
      </c>
      <c r="C386" s="153" t="s">
        <v>11</v>
      </c>
      <c r="D386" s="153" t="s">
        <v>18</v>
      </c>
      <c r="E386" s="414">
        <v>0.20300000000000001</v>
      </c>
      <c r="F386" s="153" t="str">
        <f t="shared" si="58"/>
        <v>20,08</v>
      </c>
      <c r="G386" s="153">
        <f t="shared" si="59"/>
        <v>4.08</v>
      </c>
      <c r="H386" s="154" t="s">
        <v>1735</v>
      </c>
      <c r="I386" s="154" t="s">
        <v>1123</v>
      </c>
    </row>
    <row r="387" spans="1:9" x14ac:dyDescent="0.25">
      <c r="A387" s="152">
        <v>88316</v>
      </c>
      <c r="B387" s="153" t="s">
        <v>1114</v>
      </c>
      <c r="C387" s="153" t="s">
        <v>11</v>
      </c>
      <c r="D387" s="153" t="s">
        <v>18</v>
      </c>
      <c r="E387" s="414">
        <v>0.36899999999999999</v>
      </c>
      <c r="F387" s="153" t="str">
        <f t="shared" si="58"/>
        <v>15,81</v>
      </c>
      <c r="G387" s="153">
        <f t="shared" si="59"/>
        <v>5.83</v>
      </c>
      <c r="H387" s="154" t="s">
        <v>1860</v>
      </c>
      <c r="I387" s="154" t="s">
        <v>1114</v>
      </c>
    </row>
    <row r="388" spans="1:9" ht="105" x14ac:dyDescent="0.25">
      <c r="A388" s="152">
        <v>53786</v>
      </c>
      <c r="B388" s="153" t="s">
        <v>2195</v>
      </c>
      <c r="C388" s="153" t="s">
        <v>11</v>
      </c>
      <c r="D388" s="153" t="s">
        <v>18</v>
      </c>
      <c r="E388" s="414">
        <v>1.5800000000000002E-2</v>
      </c>
      <c r="F388" s="153" t="str">
        <f t="shared" si="58"/>
        <v>63,71</v>
      </c>
      <c r="G388" s="153">
        <f t="shared" si="59"/>
        <v>1.01</v>
      </c>
      <c r="H388" s="154" t="s">
        <v>3536</v>
      </c>
      <c r="I388" s="154" t="s">
        <v>1841</v>
      </c>
    </row>
    <row r="389" spans="1:9" ht="15" customHeight="1" x14ac:dyDescent="0.25">
      <c r="A389" s="561" t="s">
        <v>1813</v>
      </c>
      <c r="B389" s="561"/>
      <c r="C389" s="561"/>
      <c r="D389" s="561"/>
      <c r="E389" s="561"/>
      <c r="F389" s="561"/>
      <c r="G389" s="409">
        <f>ROUND(SUM(G384:G388),2)</f>
        <v>972.92</v>
      </c>
    </row>
    <row r="390" spans="1:9" ht="22.5" customHeight="1" x14ac:dyDescent="0.25">
      <c r="A390" s="410"/>
      <c r="B390" s="410"/>
      <c r="C390" s="617"/>
      <c r="D390" s="618"/>
      <c r="E390" s="410"/>
      <c r="F390" s="410"/>
      <c r="G390" s="410"/>
    </row>
    <row r="391" spans="1:9" ht="21.75" customHeight="1" x14ac:dyDescent="0.25">
      <c r="A391" s="566" t="s">
        <v>2200</v>
      </c>
      <c r="B391" s="567"/>
      <c r="C391" s="567"/>
      <c r="D391" s="567"/>
      <c r="E391" s="567"/>
      <c r="F391" s="150" t="s">
        <v>2110</v>
      </c>
      <c r="G391" s="398"/>
    </row>
    <row r="392" spans="1:9" ht="30" x14ac:dyDescent="0.25">
      <c r="A392" s="580" t="s">
        <v>1100</v>
      </c>
      <c r="B392" s="581"/>
      <c r="C392" s="404" t="s">
        <v>3</v>
      </c>
      <c r="D392" s="404" t="s">
        <v>4</v>
      </c>
      <c r="E392" s="404" t="s">
        <v>1598</v>
      </c>
      <c r="F392" s="167" t="s">
        <v>1103</v>
      </c>
      <c r="G392" s="404" t="s">
        <v>1104</v>
      </c>
    </row>
    <row r="393" spans="1:9" ht="30" x14ac:dyDescent="0.25">
      <c r="A393" s="152">
        <v>39319</v>
      </c>
      <c r="B393" s="153" t="s">
        <v>1792</v>
      </c>
      <c r="C393" s="153" t="s">
        <v>11</v>
      </c>
      <c r="D393" s="153" t="s">
        <v>16</v>
      </c>
      <c r="E393" s="153">
        <v>1</v>
      </c>
      <c r="F393" s="153" t="str">
        <f t="shared" ref="F393:F395" si="60">H393</f>
        <v>7,32</v>
      </c>
      <c r="G393" s="153">
        <f t="shared" ref="G393:G395" si="61">ROUND(F393*E393,2)</f>
        <v>7.32</v>
      </c>
      <c r="H393" s="148" t="s">
        <v>2893</v>
      </c>
      <c r="I393" s="148" t="s">
        <v>1792</v>
      </c>
    </row>
    <row r="394" spans="1:9" ht="30" x14ac:dyDescent="0.25">
      <c r="A394" s="152">
        <v>88267</v>
      </c>
      <c r="B394" s="153" t="s">
        <v>1162</v>
      </c>
      <c r="C394" s="153" t="s">
        <v>11</v>
      </c>
      <c r="D394" s="153" t="s">
        <v>18</v>
      </c>
      <c r="E394" s="153">
        <v>0.61899999999999999</v>
      </c>
      <c r="F394" s="153" t="str">
        <f t="shared" si="60"/>
        <v>19,47</v>
      </c>
      <c r="G394" s="153">
        <f t="shared" si="61"/>
        <v>12.05</v>
      </c>
      <c r="H394" s="154" t="s">
        <v>1768</v>
      </c>
      <c r="I394" s="154" t="s">
        <v>1162</v>
      </c>
    </row>
    <row r="395" spans="1:9" ht="45" x14ac:dyDescent="0.25">
      <c r="A395" s="152">
        <v>88248</v>
      </c>
      <c r="B395" s="153" t="s">
        <v>1163</v>
      </c>
      <c r="C395" s="153" t="s">
        <v>11</v>
      </c>
      <c r="D395" s="153" t="s">
        <v>18</v>
      </c>
      <c r="E395" s="153">
        <v>0.61899999999999999</v>
      </c>
      <c r="F395" s="153" t="str">
        <f t="shared" si="60"/>
        <v>15,98</v>
      </c>
      <c r="G395" s="153">
        <f t="shared" si="61"/>
        <v>9.89</v>
      </c>
      <c r="H395" s="154" t="s">
        <v>2858</v>
      </c>
      <c r="I395" s="154" t="s">
        <v>1163</v>
      </c>
    </row>
    <row r="396" spans="1:9" ht="15" customHeight="1" x14ac:dyDescent="0.25">
      <c r="A396" s="561" t="s">
        <v>1813</v>
      </c>
      <c r="B396" s="561"/>
      <c r="C396" s="561"/>
      <c r="D396" s="561"/>
      <c r="E396" s="561"/>
      <c r="F396" s="561"/>
      <c r="G396" s="409">
        <f>ROUND(SUM(G393:G395),2)</f>
        <v>29.26</v>
      </c>
    </row>
    <row r="397" spans="1:9" ht="24.75" customHeight="1" x14ac:dyDescent="0.25">
      <c r="A397" s="410"/>
      <c r="B397" s="410"/>
      <c r="C397" s="617"/>
      <c r="D397" s="618"/>
      <c r="E397" s="410"/>
      <c r="F397" s="410"/>
      <c r="G397" s="410"/>
    </row>
    <row r="398" spans="1:9" ht="22.5" customHeight="1" x14ac:dyDescent="0.25">
      <c r="A398" s="566" t="s">
        <v>2201</v>
      </c>
      <c r="B398" s="567"/>
      <c r="C398" s="567"/>
      <c r="D398" s="567"/>
      <c r="E398" s="568"/>
      <c r="F398" s="150" t="s">
        <v>2110</v>
      </c>
      <c r="G398" s="398"/>
    </row>
    <row r="399" spans="1:9" ht="30" x14ac:dyDescent="0.25">
      <c r="A399" s="580" t="s">
        <v>1100</v>
      </c>
      <c r="B399" s="581"/>
      <c r="C399" s="404" t="s">
        <v>3</v>
      </c>
      <c r="D399" s="404" t="s">
        <v>4</v>
      </c>
      <c r="E399" s="404" t="s">
        <v>1598</v>
      </c>
      <c r="F399" s="404" t="s">
        <v>1103</v>
      </c>
      <c r="G399" s="404" t="s">
        <v>1104</v>
      </c>
    </row>
    <row r="400" spans="1:9" ht="30" x14ac:dyDescent="0.25">
      <c r="A400" s="152">
        <v>39321</v>
      </c>
      <c r="B400" s="153" t="s">
        <v>1791</v>
      </c>
      <c r="C400" s="153" t="s">
        <v>11</v>
      </c>
      <c r="D400" s="153" t="s">
        <v>16</v>
      </c>
      <c r="E400" s="153">
        <v>1</v>
      </c>
      <c r="F400" s="153" t="str">
        <f t="shared" ref="F400:F402" si="62">H400</f>
        <v>18,75</v>
      </c>
      <c r="G400" s="153">
        <f t="shared" ref="G400:G402" si="63">ROUND(F400*E400,2)</f>
        <v>18.75</v>
      </c>
      <c r="H400" s="148" t="s">
        <v>2026</v>
      </c>
      <c r="I400" s="148" t="s">
        <v>1791</v>
      </c>
    </row>
    <row r="401" spans="1:9" ht="30" x14ac:dyDescent="0.25">
      <c r="A401" s="152">
        <v>88267</v>
      </c>
      <c r="B401" s="153" t="s">
        <v>1162</v>
      </c>
      <c r="C401" s="153" t="s">
        <v>11</v>
      </c>
      <c r="D401" s="153" t="s">
        <v>18</v>
      </c>
      <c r="E401" s="153">
        <v>0.61899999999999999</v>
      </c>
      <c r="F401" s="153" t="str">
        <f t="shared" si="62"/>
        <v>19,47</v>
      </c>
      <c r="G401" s="153">
        <f t="shared" si="63"/>
        <v>12.05</v>
      </c>
      <c r="H401" s="154" t="s">
        <v>1768</v>
      </c>
      <c r="I401" s="154" t="s">
        <v>1162</v>
      </c>
    </row>
    <row r="402" spans="1:9" ht="45" x14ac:dyDescent="0.25">
      <c r="A402" s="152">
        <v>88248</v>
      </c>
      <c r="B402" s="153" t="s">
        <v>1163</v>
      </c>
      <c r="C402" s="153" t="s">
        <v>11</v>
      </c>
      <c r="D402" s="153" t="s">
        <v>18</v>
      </c>
      <c r="E402" s="153">
        <v>0.61899999999999999</v>
      </c>
      <c r="F402" s="153" t="str">
        <f t="shared" si="62"/>
        <v>15,98</v>
      </c>
      <c r="G402" s="153">
        <f t="shared" si="63"/>
        <v>9.89</v>
      </c>
      <c r="H402" s="154" t="s">
        <v>2858</v>
      </c>
      <c r="I402" s="154" t="s">
        <v>1163</v>
      </c>
    </row>
    <row r="403" spans="1:9" ht="15" customHeight="1" x14ac:dyDescent="0.25">
      <c r="A403" s="561" t="s">
        <v>1813</v>
      </c>
      <c r="B403" s="561"/>
      <c r="C403" s="561"/>
      <c r="D403" s="561"/>
      <c r="E403" s="561"/>
      <c r="F403" s="561"/>
      <c r="G403" s="409">
        <f>ROUND(SUM(G400:G402),2)</f>
        <v>40.69</v>
      </c>
    </row>
    <row r="404" spans="1:9" ht="32.25" customHeight="1" x14ac:dyDescent="0.25">
      <c r="A404" s="410"/>
      <c r="B404" s="410"/>
      <c r="C404" s="617"/>
      <c r="D404" s="618"/>
      <c r="E404" s="410"/>
      <c r="F404" s="410"/>
      <c r="G404" s="410"/>
    </row>
    <row r="405" spans="1:9" ht="56.25" customHeight="1" x14ac:dyDescent="0.25">
      <c r="A405" s="566" t="s">
        <v>2202</v>
      </c>
      <c r="B405" s="567"/>
      <c r="C405" s="567"/>
      <c r="D405" s="567"/>
      <c r="E405" s="567"/>
      <c r="F405" s="150" t="s">
        <v>2110</v>
      </c>
      <c r="G405" s="398"/>
    </row>
    <row r="406" spans="1:9" ht="30" x14ac:dyDescent="0.25">
      <c r="A406" s="580" t="s">
        <v>1100</v>
      </c>
      <c r="B406" s="581"/>
      <c r="C406" s="404" t="s">
        <v>3</v>
      </c>
      <c r="D406" s="404" t="s">
        <v>4</v>
      </c>
      <c r="E406" s="404" t="s">
        <v>1598</v>
      </c>
      <c r="F406" s="404" t="s">
        <v>1103</v>
      </c>
      <c r="G406" s="404" t="s">
        <v>1104</v>
      </c>
    </row>
    <row r="407" spans="1:9" x14ac:dyDescent="0.25">
      <c r="A407" s="152">
        <v>1379</v>
      </c>
      <c r="B407" s="153" t="s">
        <v>1129</v>
      </c>
      <c r="C407" s="153" t="s">
        <v>11</v>
      </c>
      <c r="D407" s="153" t="s">
        <v>52</v>
      </c>
      <c r="E407" s="153">
        <v>0.8</v>
      </c>
      <c r="F407" s="153" t="str">
        <f t="shared" ref="F407:F415" si="64">H407</f>
        <v>0,84</v>
      </c>
      <c r="G407" s="153">
        <f t="shared" ref="G407:G415" si="65">ROUND(F407*E407,2)</f>
        <v>0.67</v>
      </c>
      <c r="H407" s="148" t="s">
        <v>1849</v>
      </c>
      <c r="I407" s="148" t="s">
        <v>1129</v>
      </c>
    </row>
    <row r="408" spans="1:9" ht="30" x14ac:dyDescent="0.25">
      <c r="A408" s="152">
        <v>7258</v>
      </c>
      <c r="B408" s="153" t="s">
        <v>1130</v>
      </c>
      <c r="C408" s="153" t="s">
        <v>11</v>
      </c>
      <c r="D408" s="153" t="s">
        <v>16</v>
      </c>
      <c r="E408" s="153">
        <v>75.885999999999996</v>
      </c>
      <c r="F408" s="153" t="str">
        <f t="shared" si="64"/>
        <v>0,79</v>
      </c>
      <c r="G408" s="153">
        <f t="shared" si="65"/>
        <v>59.95</v>
      </c>
      <c r="H408" s="148" t="s">
        <v>1632</v>
      </c>
      <c r="I408" s="148" t="s">
        <v>3339</v>
      </c>
    </row>
    <row r="409" spans="1:9" ht="30" x14ac:dyDescent="0.25">
      <c r="A409" s="152">
        <v>41613</v>
      </c>
      <c r="B409" s="153" t="s">
        <v>1172</v>
      </c>
      <c r="C409" s="153" t="s">
        <v>11</v>
      </c>
      <c r="D409" s="153" t="s">
        <v>16</v>
      </c>
      <c r="E409" s="153">
        <v>1</v>
      </c>
      <c r="F409" s="153" t="str">
        <f t="shared" si="64"/>
        <v>101,59</v>
      </c>
      <c r="G409" s="153">
        <f t="shared" si="65"/>
        <v>101.59</v>
      </c>
      <c r="H409" s="148" t="s">
        <v>3332</v>
      </c>
      <c r="I409" s="148" t="s">
        <v>3331</v>
      </c>
    </row>
    <row r="410" spans="1:9" ht="75" x14ac:dyDescent="0.25">
      <c r="A410" s="152">
        <v>87335</v>
      </c>
      <c r="B410" s="153" t="s">
        <v>2203</v>
      </c>
      <c r="C410" s="153" t="s">
        <v>11</v>
      </c>
      <c r="D410" s="153" t="s">
        <v>40</v>
      </c>
      <c r="E410" s="153">
        <v>2.2800000000000001E-2</v>
      </c>
      <c r="F410" s="153" t="str">
        <f t="shared" si="64"/>
        <v>476,18</v>
      </c>
      <c r="G410" s="153">
        <f t="shared" si="65"/>
        <v>10.86</v>
      </c>
      <c r="H410" s="154" t="s">
        <v>3773</v>
      </c>
      <c r="I410" s="154" t="s">
        <v>2088</v>
      </c>
    </row>
    <row r="411" spans="1:9" x14ac:dyDescent="0.25">
      <c r="A411" s="152">
        <v>88309</v>
      </c>
      <c r="B411" s="153" t="s">
        <v>1123</v>
      </c>
      <c r="C411" s="153" t="s">
        <v>11</v>
      </c>
      <c r="D411" s="153" t="s">
        <v>18</v>
      </c>
      <c r="E411" s="153">
        <v>1.9</v>
      </c>
      <c r="F411" s="153" t="str">
        <f t="shared" si="64"/>
        <v>20,08</v>
      </c>
      <c r="G411" s="153">
        <f t="shared" si="65"/>
        <v>38.15</v>
      </c>
      <c r="H411" s="154" t="s">
        <v>1735</v>
      </c>
      <c r="I411" s="154" t="s">
        <v>1123</v>
      </c>
    </row>
    <row r="412" spans="1:9" x14ac:dyDescent="0.25">
      <c r="A412" s="152">
        <v>88316</v>
      </c>
      <c r="B412" s="153" t="s">
        <v>1114</v>
      </c>
      <c r="C412" s="153" t="s">
        <v>11</v>
      </c>
      <c r="D412" s="153" t="s">
        <v>18</v>
      </c>
      <c r="E412" s="153">
        <v>1.65</v>
      </c>
      <c r="F412" s="153" t="str">
        <f t="shared" si="64"/>
        <v>15,81</v>
      </c>
      <c r="G412" s="153">
        <f t="shared" si="65"/>
        <v>26.09</v>
      </c>
      <c r="H412" s="154" t="s">
        <v>1860</v>
      </c>
      <c r="I412" s="154" t="s">
        <v>1114</v>
      </c>
    </row>
    <row r="413" spans="1:9" ht="45" x14ac:dyDescent="0.25">
      <c r="A413" s="152">
        <v>88630</v>
      </c>
      <c r="B413" s="153" t="s">
        <v>2204</v>
      </c>
      <c r="C413" s="153" t="s">
        <v>11</v>
      </c>
      <c r="D413" s="153" t="s">
        <v>40</v>
      </c>
      <c r="E413" s="153">
        <v>1.6500000000000001E-2</v>
      </c>
      <c r="F413" s="153" t="str">
        <f t="shared" si="64"/>
        <v>454,88</v>
      </c>
      <c r="G413" s="153">
        <f t="shared" si="65"/>
        <v>7.51</v>
      </c>
      <c r="H413" s="154" t="s">
        <v>3776</v>
      </c>
      <c r="I413" s="154" t="s">
        <v>2091</v>
      </c>
    </row>
    <row r="414" spans="1:9" ht="30" x14ac:dyDescent="0.25">
      <c r="A414" s="152">
        <v>93358</v>
      </c>
      <c r="B414" s="153" t="s">
        <v>2205</v>
      </c>
      <c r="C414" s="153" t="s">
        <v>11</v>
      </c>
      <c r="D414" s="153" t="s">
        <v>40</v>
      </c>
      <c r="E414" s="153">
        <v>0.216</v>
      </c>
      <c r="F414" s="153" t="str">
        <f t="shared" si="64"/>
        <v>62,54</v>
      </c>
      <c r="G414" s="153">
        <f t="shared" si="65"/>
        <v>13.51</v>
      </c>
      <c r="H414" s="154" t="s">
        <v>2835</v>
      </c>
      <c r="I414" s="154" t="s">
        <v>2057</v>
      </c>
    </row>
    <row r="415" spans="1:9" ht="45" x14ac:dyDescent="0.25">
      <c r="A415" s="152">
        <v>94969</v>
      </c>
      <c r="B415" s="153" t="s">
        <v>2153</v>
      </c>
      <c r="C415" s="153" t="s">
        <v>11</v>
      </c>
      <c r="D415" s="153" t="s">
        <v>40</v>
      </c>
      <c r="E415" s="153">
        <v>1.7999999999999999E-2</v>
      </c>
      <c r="F415" s="153" t="str">
        <f t="shared" si="64"/>
        <v>467,53</v>
      </c>
      <c r="G415" s="153">
        <f t="shared" si="65"/>
        <v>8.42</v>
      </c>
      <c r="H415" s="154" t="s">
        <v>3587</v>
      </c>
      <c r="I415" s="154" t="s">
        <v>1894</v>
      </c>
    </row>
    <row r="416" spans="1:9" ht="15" customHeight="1" x14ac:dyDescent="0.25">
      <c r="A416" s="561" t="s">
        <v>1813</v>
      </c>
      <c r="B416" s="561"/>
      <c r="C416" s="561"/>
      <c r="D416" s="561"/>
      <c r="E416" s="561"/>
      <c r="F416" s="561"/>
      <c r="G416" s="409">
        <f>ROUND(SUM(G407:G415),2)</f>
        <v>266.75</v>
      </c>
    </row>
    <row r="417" spans="1:9" ht="27.75" customHeight="1" x14ac:dyDescent="0.25">
      <c r="A417" s="410"/>
      <c r="B417" s="410"/>
      <c r="C417" s="617"/>
      <c r="D417" s="618"/>
      <c r="E417" s="410"/>
      <c r="F417" s="410"/>
      <c r="G417" s="410"/>
    </row>
    <row r="418" spans="1:9" ht="29.25" customHeight="1" x14ac:dyDescent="0.25">
      <c r="A418" s="566" t="s">
        <v>2206</v>
      </c>
      <c r="B418" s="567"/>
      <c r="C418" s="567"/>
      <c r="D418" s="567"/>
      <c r="E418" s="567"/>
      <c r="F418" s="150" t="s">
        <v>2110</v>
      </c>
      <c r="G418" s="398"/>
    </row>
    <row r="419" spans="1:9" ht="30" x14ac:dyDescent="0.25">
      <c r="A419" s="580" t="s">
        <v>1100</v>
      </c>
      <c r="B419" s="581"/>
      <c r="C419" s="404" t="s">
        <v>3</v>
      </c>
      <c r="D419" s="404" t="s">
        <v>4</v>
      </c>
      <c r="E419" s="404" t="s">
        <v>1598</v>
      </c>
      <c r="F419" s="404" t="s">
        <v>1103</v>
      </c>
      <c r="G419" s="404" t="s">
        <v>1104</v>
      </c>
    </row>
    <row r="420" spans="1:9" ht="30" x14ac:dyDescent="0.25">
      <c r="A420" s="160">
        <v>370</v>
      </c>
      <c r="B420" s="161" t="s">
        <v>1631</v>
      </c>
      <c r="C420" s="161" t="s">
        <v>11</v>
      </c>
      <c r="D420" s="161" t="s">
        <v>40</v>
      </c>
      <c r="E420" s="161">
        <v>0.11</v>
      </c>
      <c r="F420" s="153" t="str">
        <f t="shared" ref="F420:F425" si="66">H420</f>
        <v>80,00</v>
      </c>
      <c r="G420" s="153">
        <f t="shared" ref="G420:G425" si="67">ROUND(F420*E420,2)</f>
        <v>8.8000000000000007</v>
      </c>
      <c r="H420" s="148" t="s">
        <v>3414</v>
      </c>
      <c r="I420" s="148" t="s">
        <v>1631</v>
      </c>
    </row>
    <row r="421" spans="1:9" x14ac:dyDescent="0.25">
      <c r="A421" s="160">
        <v>34753</v>
      </c>
      <c r="B421" s="161" t="s">
        <v>1173</v>
      </c>
      <c r="C421" s="161" t="s">
        <v>11</v>
      </c>
      <c r="D421" s="161" t="s">
        <v>1174</v>
      </c>
      <c r="E421" s="161">
        <v>0.41</v>
      </c>
      <c r="F421" s="153" t="str">
        <f t="shared" si="66"/>
        <v>0,92</v>
      </c>
      <c r="G421" s="153">
        <f t="shared" si="67"/>
        <v>0.38</v>
      </c>
      <c r="H421" s="148" t="s">
        <v>1750</v>
      </c>
      <c r="I421" s="148" t="s">
        <v>3263</v>
      </c>
    </row>
    <row r="422" spans="1:9" ht="30" x14ac:dyDescent="0.25">
      <c r="A422" s="160">
        <v>4721</v>
      </c>
      <c r="B422" s="161" t="s">
        <v>2207</v>
      </c>
      <c r="C422" s="161" t="s">
        <v>11</v>
      </c>
      <c r="D422" s="161" t="s">
        <v>40</v>
      </c>
      <c r="E422" s="161">
        <v>3.1E-2</v>
      </c>
      <c r="F422" s="153" t="str">
        <f t="shared" si="66"/>
        <v>196,96</v>
      </c>
      <c r="G422" s="153">
        <f t="shared" si="67"/>
        <v>6.11</v>
      </c>
      <c r="H422" s="148" t="s">
        <v>3485</v>
      </c>
      <c r="I422" s="148" t="s">
        <v>3298</v>
      </c>
    </row>
    <row r="423" spans="1:9" ht="45" x14ac:dyDescent="0.25">
      <c r="A423" s="160">
        <v>7271</v>
      </c>
      <c r="B423" s="161" t="s">
        <v>2208</v>
      </c>
      <c r="C423" s="161" t="s">
        <v>11</v>
      </c>
      <c r="D423" s="161" t="s">
        <v>16</v>
      </c>
      <c r="E423" s="161">
        <v>20</v>
      </c>
      <c r="F423" s="153" t="str">
        <f t="shared" si="66"/>
        <v>0,93</v>
      </c>
      <c r="G423" s="153">
        <f t="shared" si="67"/>
        <v>18.600000000000001</v>
      </c>
      <c r="H423" s="148" t="s">
        <v>1635</v>
      </c>
      <c r="I423" s="148" t="s">
        <v>3241</v>
      </c>
    </row>
    <row r="424" spans="1:9" x14ac:dyDescent="0.25">
      <c r="A424" s="160">
        <v>88309</v>
      </c>
      <c r="B424" s="161" t="s">
        <v>1123</v>
      </c>
      <c r="C424" s="161" t="s">
        <v>11</v>
      </c>
      <c r="D424" s="161" t="s">
        <v>18</v>
      </c>
      <c r="E424" s="161">
        <v>0.98</v>
      </c>
      <c r="F424" s="153" t="str">
        <f t="shared" si="66"/>
        <v>20,08</v>
      </c>
      <c r="G424" s="153">
        <f t="shared" si="67"/>
        <v>19.68</v>
      </c>
      <c r="H424" s="154" t="s">
        <v>1735</v>
      </c>
      <c r="I424" s="154" t="s">
        <v>1123</v>
      </c>
    </row>
    <row r="425" spans="1:9" x14ac:dyDescent="0.25">
      <c r="A425" s="160">
        <v>88316</v>
      </c>
      <c r="B425" s="161" t="s">
        <v>1114</v>
      </c>
      <c r="C425" s="161" t="s">
        <v>11</v>
      </c>
      <c r="D425" s="161" t="s">
        <v>18</v>
      </c>
      <c r="E425" s="161">
        <v>2.0699999999999998</v>
      </c>
      <c r="F425" s="153" t="str">
        <f t="shared" si="66"/>
        <v>15,81</v>
      </c>
      <c r="G425" s="153">
        <f t="shared" si="67"/>
        <v>32.729999999999997</v>
      </c>
      <c r="H425" s="154" t="s">
        <v>1860</v>
      </c>
      <c r="I425" s="154" t="s">
        <v>1114</v>
      </c>
    </row>
    <row r="426" spans="1:9" ht="15" customHeight="1" x14ac:dyDescent="0.25">
      <c r="A426" s="561" t="s">
        <v>1813</v>
      </c>
      <c r="B426" s="561"/>
      <c r="C426" s="561"/>
      <c r="D426" s="561"/>
      <c r="E426" s="561"/>
      <c r="F426" s="561"/>
      <c r="G426" s="409">
        <f>ROUND(SUM(G420:G425),2)</f>
        <v>86.3</v>
      </c>
    </row>
    <row r="427" spans="1:9" ht="26.25" customHeight="1" x14ac:dyDescent="0.25">
      <c r="A427" s="410"/>
      <c r="B427" s="410"/>
      <c r="C427" s="617"/>
      <c r="D427" s="618"/>
      <c r="E427" s="410"/>
      <c r="F427" s="410"/>
      <c r="G427" s="410"/>
    </row>
    <row r="428" spans="1:9" ht="28.5" customHeight="1" x14ac:dyDescent="0.25">
      <c r="A428" s="566" t="s">
        <v>2209</v>
      </c>
      <c r="B428" s="567"/>
      <c r="C428" s="567"/>
      <c r="D428" s="567"/>
      <c r="E428" s="567"/>
      <c r="F428" s="150" t="s">
        <v>130</v>
      </c>
      <c r="G428" s="398"/>
    </row>
    <row r="429" spans="1:9" ht="30" x14ac:dyDescent="0.25">
      <c r="A429" s="580" t="s">
        <v>1100</v>
      </c>
      <c r="B429" s="581"/>
      <c r="C429" s="404" t="s">
        <v>3</v>
      </c>
      <c r="D429" s="404" t="s">
        <v>4</v>
      </c>
      <c r="E429" s="404" t="s">
        <v>1598</v>
      </c>
      <c r="F429" s="167" t="s">
        <v>1103</v>
      </c>
      <c r="G429" s="404" t="s">
        <v>1104</v>
      </c>
    </row>
    <row r="430" spans="1:9" ht="30" x14ac:dyDescent="0.25">
      <c r="A430" s="153">
        <v>301</v>
      </c>
      <c r="B430" s="153" t="s">
        <v>1176</v>
      </c>
      <c r="C430" s="153" t="s">
        <v>11</v>
      </c>
      <c r="D430" s="153" t="s">
        <v>16</v>
      </c>
      <c r="E430" s="153">
        <v>2</v>
      </c>
      <c r="F430" s="153" t="str">
        <f t="shared" ref="F430:F435" si="68">H430</f>
        <v>3,89</v>
      </c>
      <c r="G430" s="153">
        <f t="shared" ref="G430:G435" si="69">ROUND(F430*E430,2)</f>
        <v>7.78</v>
      </c>
      <c r="H430" s="148" t="s">
        <v>1611</v>
      </c>
      <c r="I430" s="148" t="s">
        <v>1625</v>
      </c>
    </row>
    <row r="431" spans="1:9" ht="30" x14ac:dyDescent="0.25">
      <c r="A431" s="153">
        <v>296</v>
      </c>
      <c r="B431" s="153" t="s">
        <v>1177</v>
      </c>
      <c r="C431" s="153" t="s">
        <v>11</v>
      </c>
      <c r="D431" s="153" t="s">
        <v>16</v>
      </c>
      <c r="E431" s="153">
        <v>1</v>
      </c>
      <c r="F431" s="153" t="str">
        <f t="shared" si="68"/>
        <v>2,20</v>
      </c>
      <c r="G431" s="153">
        <f t="shared" si="69"/>
        <v>2.2000000000000002</v>
      </c>
      <c r="H431" s="148" t="s">
        <v>1624</v>
      </c>
      <c r="I431" s="148" t="s">
        <v>3217</v>
      </c>
    </row>
    <row r="432" spans="1:9" ht="45" x14ac:dyDescent="0.25">
      <c r="A432" s="152">
        <v>20078</v>
      </c>
      <c r="B432" s="153" t="s">
        <v>1751</v>
      </c>
      <c r="C432" s="153" t="s">
        <v>11</v>
      </c>
      <c r="D432" s="153" t="s">
        <v>16</v>
      </c>
      <c r="E432" s="153">
        <v>5.6000000000000001E-2</v>
      </c>
      <c r="F432" s="153" t="str">
        <f t="shared" si="68"/>
        <v>24,96</v>
      </c>
      <c r="G432" s="153">
        <f t="shared" si="69"/>
        <v>1.4</v>
      </c>
      <c r="H432" s="148" t="s">
        <v>3346</v>
      </c>
      <c r="I432" s="148" t="s">
        <v>3296</v>
      </c>
    </row>
    <row r="433" spans="1:9" ht="45" x14ac:dyDescent="0.25">
      <c r="A433" s="152">
        <v>10908</v>
      </c>
      <c r="B433" s="153" t="s">
        <v>1725</v>
      </c>
      <c r="C433" s="153" t="s">
        <v>11</v>
      </c>
      <c r="D433" s="153" t="s">
        <v>16</v>
      </c>
      <c r="E433" s="153">
        <v>1</v>
      </c>
      <c r="F433" s="153" t="str">
        <f t="shared" si="68"/>
        <v>18,59</v>
      </c>
      <c r="G433" s="153">
        <f t="shared" si="69"/>
        <v>18.59</v>
      </c>
      <c r="H433" s="148" t="s">
        <v>1794</v>
      </c>
      <c r="I433" s="148" t="s">
        <v>1725</v>
      </c>
    </row>
    <row r="434" spans="1:9" ht="45" x14ac:dyDescent="0.25">
      <c r="A434" s="152">
        <v>88248</v>
      </c>
      <c r="B434" s="153" t="s">
        <v>1163</v>
      </c>
      <c r="C434" s="153" t="s">
        <v>11</v>
      </c>
      <c r="D434" s="153" t="s">
        <v>18</v>
      </c>
      <c r="E434" s="153">
        <v>0.46</v>
      </c>
      <c r="F434" s="153" t="str">
        <f t="shared" si="68"/>
        <v>15,98</v>
      </c>
      <c r="G434" s="153">
        <f t="shared" si="69"/>
        <v>7.35</v>
      </c>
      <c r="H434" s="154" t="s">
        <v>2858</v>
      </c>
      <c r="I434" s="154" t="s">
        <v>1163</v>
      </c>
    </row>
    <row r="435" spans="1:9" ht="30" x14ac:dyDescent="0.25">
      <c r="A435" s="152">
        <v>88267</v>
      </c>
      <c r="B435" s="153" t="s">
        <v>1162</v>
      </c>
      <c r="C435" s="153" t="s">
        <v>11</v>
      </c>
      <c r="D435" s="153" t="s">
        <v>18</v>
      </c>
      <c r="E435" s="153">
        <v>0.46</v>
      </c>
      <c r="F435" s="153" t="str">
        <f t="shared" si="68"/>
        <v>19,47</v>
      </c>
      <c r="G435" s="153">
        <f t="shared" si="69"/>
        <v>8.9600000000000009</v>
      </c>
      <c r="H435" s="154" t="s">
        <v>1768</v>
      </c>
      <c r="I435" s="154" t="s">
        <v>1162</v>
      </c>
    </row>
    <row r="436" spans="1:9" ht="15" customHeight="1" x14ac:dyDescent="0.25">
      <c r="A436" s="561" t="s">
        <v>1813</v>
      </c>
      <c r="B436" s="561"/>
      <c r="C436" s="561"/>
      <c r="D436" s="561"/>
      <c r="E436" s="561"/>
      <c r="F436" s="561"/>
      <c r="G436" s="409">
        <f>ROUND(SUM(G430:G435),2)</f>
        <v>46.28</v>
      </c>
    </row>
    <row r="437" spans="1:9" ht="29.25" customHeight="1" x14ac:dyDescent="0.25">
      <c r="A437" s="410"/>
      <c r="B437" s="410"/>
      <c r="C437" s="617"/>
      <c r="D437" s="618"/>
      <c r="E437" s="410"/>
      <c r="F437" s="410"/>
      <c r="G437" s="410"/>
    </row>
    <row r="438" spans="1:9" ht="15" customHeight="1" x14ac:dyDescent="0.25">
      <c r="A438" s="570" t="s">
        <v>4502</v>
      </c>
      <c r="B438" s="570"/>
      <c r="C438" s="570"/>
      <c r="D438" s="570"/>
      <c r="E438" s="570"/>
      <c r="F438" s="150" t="s">
        <v>2110</v>
      </c>
      <c r="G438" s="168">
        <v>145683</v>
      </c>
    </row>
    <row r="439" spans="1:9" ht="30" x14ac:dyDescent="0.25">
      <c r="A439" s="570" t="s">
        <v>1100</v>
      </c>
      <c r="B439" s="623"/>
      <c r="C439" s="399" t="s">
        <v>3</v>
      </c>
      <c r="D439" s="399" t="s">
        <v>4</v>
      </c>
      <c r="E439" s="399" t="s">
        <v>1598</v>
      </c>
      <c r="F439" s="399" t="s">
        <v>1103</v>
      </c>
      <c r="G439" s="399" t="s">
        <v>1104</v>
      </c>
    </row>
    <row r="440" spans="1:9" ht="30" x14ac:dyDescent="0.25">
      <c r="A440" s="169">
        <v>11655</v>
      </c>
      <c r="B440" s="170" t="s">
        <v>1779</v>
      </c>
      <c r="C440" s="170" t="s">
        <v>11</v>
      </c>
      <c r="D440" s="170" t="s">
        <v>16</v>
      </c>
      <c r="E440" s="170">
        <v>1</v>
      </c>
      <c r="F440" s="170" t="str">
        <f t="shared" ref="F440:F444" si="70">H440</f>
        <v>16,27</v>
      </c>
      <c r="G440" s="170">
        <f t="shared" ref="G440:G444" si="71">ROUND(F440*E440,2)</f>
        <v>16.27</v>
      </c>
      <c r="H440" s="148" t="s">
        <v>1989</v>
      </c>
      <c r="I440" s="148" t="s">
        <v>1779</v>
      </c>
    </row>
    <row r="441" spans="1:9" ht="30" x14ac:dyDescent="0.25">
      <c r="A441" s="169">
        <v>3146</v>
      </c>
      <c r="B441" s="170" t="s">
        <v>1161</v>
      </c>
      <c r="C441" s="170" t="s">
        <v>11</v>
      </c>
      <c r="D441" s="170" t="s">
        <v>16</v>
      </c>
      <c r="E441" s="170">
        <v>0.7</v>
      </c>
      <c r="F441" s="170" t="str">
        <f t="shared" si="70"/>
        <v>4,06</v>
      </c>
      <c r="G441" s="170">
        <f t="shared" si="71"/>
        <v>2.84</v>
      </c>
      <c r="H441" s="148" t="s">
        <v>3459</v>
      </c>
      <c r="I441" s="148" t="s">
        <v>1161</v>
      </c>
    </row>
    <row r="442" spans="1:9" ht="30" x14ac:dyDescent="0.25">
      <c r="A442" s="171">
        <v>20080</v>
      </c>
      <c r="B442" s="172" t="s">
        <v>1621</v>
      </c>
      <c r="C442" s="172" t="s">
        <v>11</v>
      </c>
      <c r="D442" s="172" t="s">
        <v>16</v>
      </c>
      <c r="E442" s="172">
        <v>0.3</v>
      </c>
      <c r="F442" s="172" t="str">
        <f t="shared" si="70"/>
        <v>19,74</v>
      </c>
      <c r="G442" s="172">
        <f t="shared" si="71"/>
        <v>5.92</v>
      </c>
      <c r="H442" s="148" t="s">
        <v>3409</v>
      </c>
      <c r="I442" s="148" t="s">
        <v>1621</v>
      </c>
    </row>
    <row r="443" spans="1:9" ht="45" x14ac:dyDescent="0.25">
      <c r="A443" s="152">
        <v>88248</v>
      </c>
      <c r="B443" s="153" t="s">
        <v>1163</v>
      </c>
      <c r="C443" s="153" t="s">
        <v>11</v>
      </c>
      <c r="D443" s="153" t="s">
        <v>18</v>
      </c>
      <c r="E443" s="153">
        <v>0.11</v>
      </c>
      <c r="F443" s="153" t="str">
        <f t="shared" si="70"/>
        <v>15,98</v>
      </c>
      <c r="G443" s="153">
        <f t="shared" si="71"/>
        <v>1.76</v>
      </c>
      <c r="H443" s="154" t="s">
        <v>2858</v>
      </c>
      <c r="I443" s="154" t="s">
        <v>1163</v>
      </c>
    </row>
    <row r="444" spans="1:9" ht="30" x14ac:dyDescent="0.25">
      <c r="A444" s="152">
        <v>88267</v>
      </c>
      <c r="B444" s="153" t="s">
        <v>1162</v>
      </c>
      <c r="C444" s="153" t="s">
        <v>11</v>
      </c>
      <c r="D444" s="153" t="s">
        <v>18</v>
      </c>
      <c r="E444" s="153">
        <v>0.11</v>
      </c>
      <c r="F444" s="153" t="str">
        <f t="shared" si="70"/>
        <v>19,47</v>
      </c>
      <c r="G444" s="153">
        <f t="shared" si="71"/>
        <v>2.14</v>
      </c>
      <c r="H444" s="154" t="s">
        <v>1768</v>
      </c>
      <c r="I444" s="154" t="s">
        <v>1162</v>
      </c>
    </row>
    <row r="445" spans="1:9" ht="15" customHeight="1" x14ac:dyDescent="0.25">
      <c r="A445" s="561" t="s">
        <v>1813</v>
      </c>
      <c r="B445" s="561"/>
      <c r="C445" s="561"/>
      <c r="D445" s="561"/>
      <c r="E445" s="561"/>
      <c r="F445" s="561"/>
      <c r="G445" s="409">
        <f>ROUND(SUM(G439:G444),2)</f>
        <v>28.93</v>
      </c>
      <c r="H445" s="154"/>
      <c r="I445" s="154"/>
    </row>
    <row r="446" spans="1:9" x14ac:dyDescent="0.25">
      <c r="A446" s="410"/>
      <c r="B446" s="410"/>
      <c r="C446" s="617"/>
      <c r="D446" s="618"/>
      <c r="E446" s="410"/>
      <c r="F446" s="410"/>
      <c r="G446" s="410"/>
    </row>
    <row r="447" spans="1:9" x14ac:dyDescent="0.25">
      <c r="A447" s="410"/>
      <c r="B447" s="410"/>
      <c r="C447" s="617"/>
      <c r="D447" s="618"/>
      <c r="E447" s="410"/>
      <c r="F447" s="410"/>
      <c r="G447" s="410"/>
    </row>
    <row r="448" spans="1:9" ht="42.75" customHeight="1" x14ac:dyDescent="0.25">
      <c r="A448" s="566" t="s">
        <v>2210</v>
      </c>
      <c r="B448" s="567"/>
      <c r="C448" s="567"/>
      <c r="D448" s="567"/>
      <c r="E448" s="567"/>
      <c r="F448" s="150" t="s">
        <v>2110</v>
      </c>
      <c r="G448" s="398"/>
    </row>
    <row r="449" spans="1:9" ht="30" x14ac:dyDescent="0.25">
      <c r="A449" s="580" t="s">
        <v>1100</v>
      </c>
      <c r="B449" s="581"/>
      <c r="C449" s="404" t="s">
        <v>3</v>
      </c>
      <c r="D449" s="404" t="s">
        <v>4</v>
      </c>
      <c r="E449" s="404" t="s">
        <v>1598</v>
      </c>
      <c r="F449" s="167" t="s">
        <v>1103</v>
      </c>
      <c r="G449" s="404" t="s">
        <v>1104</v>
      </c>
    </row>
    <row r="450" spans="1:9" ht="30" x14ac:dyDescent="0.25">
      <c r="A450" s="152">
        <v>301</v>
      </c>
      <c r="B450" s="153" t="s">
        <v>1625</v>
      </c>
      <c r="C450" s="153" t="s">
        <v>11</v>
      </c>
      <c r="D450" s="153" t="s">
        <v>16</v>
      </c>
      <c r="E450" s="153">
        <v>2</v>
      </c>
      <c r="F450" s="153" t="str">
        <f t="shared" ref="F450:F454" si="72">H450</f>
        <v>3,89</v>
      </c>
      <c r="G450" s="153">
        <f t="shared" ref="G450:G454" si="73">ROUND(F450*E450,2)</f>
        <v>7.78</v>
      </c>
      <c r="H450" s="148" t="s">
        <v>1611</v>
      </c>
      <c r="I450" s="148" t="s">
        <v>1625</v>
      </c>
    </row>
    <row r="451" spans="1:9" ht="45" x14ac:dyDescent="0.25">
      <c r="A451" s="152">
        <v>20078</v>
      </c>
      <c r="B451" s="153" t="s">
        <v>1751</v>
      </c>
      <c r="C451" s="153" t="s">
        <v>11</v>
      </c>
      <c r="D451" s="153" t="s">
        <v>16</v>
      </c>
      <c r="E451" s="153">
        <v>9.1999999999999998E-2</v>
      </c>
      <c r="F451" s="153" t="str">
        <f t="shared" si="72"/>
        <v>24,96</v>
      </c>
      <c r="G451" s="153">
        <f t="shared" si="73"/>
        <v>2.2999999999999998</v>
      </c>
      <c r="H451" s="148" t="s">
        <v>3346</v>
      </c>
      <c r="I451" s="148" t="s">
        <v>3296</v>
      </c>
    </row>
    <row r="452" spans="1:9" ht="30" x14ac:dyDescent="0.25">
      <c r="A452" s="152">
        <v>11655</v>
      </c>
      <c r="B452" s="153" t="s">
        <v>1779</v>
      </c>
      <c r="C452" s="153" t="s">
        <v>11</v>
      </c>
      <c r="D452" s="153" t="s">
        <v>16</v>
      </c>
      <c r="E452" s="153">
        <v>1</v>
      </c>
      <c r="F452" s="153" t="str">
        <f t="shared" si="72"/>
        <v>16,27</v>
      </c>
      <c r="G452" s="153">
        <f t="shared" si="73"/>
        <v>16.27</v>
      </c>
      <c r="H452" s="148" t="s">
        <v>1989</v>
      </c>
      <c r="I452" s="148" t="s">
        <v>1779</v>
      </c>
    </row>
    <row r="453" spans="1:9" ht="45" x14ac:dyDescent="0.25">
      <c r="A453" s="152">
        <v>88248</v>
      </c>
      <c r="B453" s="153" t="s">
        <v>1163</v>
      </c>
      <c r="C453" s="153" t="s">
        <v>11</v>
      </c>
      <c r="D453" s="153" t="s">
        <v>18</v>
      </c>
      <c r="E453" s="153">
        <v>0.16</v>
      </c>
      <c r="F453" s="153" t="str">
        <f t="shared" si="72"/>
        <v>15,98</v>
      </c>
      <c r="G453" s="153">
        <f t="shared" si="73"/>
        <v>2.56</v>
      </c>
      <c r="H453" s="154" t="s">
        <v>2858</v>
      </c>
      <c r="I453" s="154" t="s">
        <v>1163</v>
      </c>
    </row>
    <row r="454" spans="1:9" ht="30" x14ac:dyDescent="0.25">
      <c r="A454" s="152">
        <v>88267</v>
      </c>
      <c r="B454" s="153" t="s">
        <v>1162</v>
      </c>
      <c r="C454" s="153" t="s">
        <v>11</v>
      </c>
      <c r="D454" s="153" t="s">
        <v>18</v>
      </c>
      <c r="E454" s="153">
        <v>0.16</v>
      </c>
      <c r="F454" s="153" t="str">
        <f t="shared" si="72"/>
        <v>19,47</v>
      </c>
      <c r="G454" s="153">
        <f t="shared" si="73"/>
        <v>3.12</v>
      </c>
      <c r="H454" s="154" t="s">
        <v>1768</v>
      </c>
      <c r="I454" s="154" t="s">
        <v>1162</v>
      </c>
    </row>
    <row r="455" spans="1:9" ht="15" customHeight="1" x14ac:dyDescent="0.25">
      <c r="A455" s="561" t="s">
        <v>1813</v>
      </c>
      <c r="B455" s="561"/>
      <c r="C455" s="561"/>
      <c r="D455" s="561"/>
      <c r="E455" s="561"/>
      <c r="F455" s="561"/>
      <c r="G455" s="409">
        <f>ROUND(SUM(G450:G454),2)</f>
        <v>32.03</v>
      </c>
    </row>
    <row r="456" spans="1:9" ht="25.5" customHeight="1" x14ac:dyDescent="0.25">
      <c r="A456" s="410"/>
      <c r="B456" s="410"/>
      <c r="C456" s="617"/>
      <c r="D456" s="618"/>
      <c r="E456" s="410"/>
      <c r="F456" s="410"/>
      <c r="G456" s="410"/>
    </row>
    <row r="457" spans="1:9" ht="33" customHeight="1" x14ac:dyDescent="0.25">
      <c r="A457" s="566" t="s">
        <v>2211</v>
      </c>
      <c r="B457" s="567"/>
      <c r="C457" s="567"/>
      <c r="D457" s="567"/>
      <c r="E457" s="568"/>
      <c r="F457" s="150" t="s">
        <v>2110</v>
      </c>
      <c r="G457" s="398"/>
    </row>
    <row r="458" spans="1:9" ht="30" x14ac:dyDescent="0.25">
      <c r="A458" s="580" t="s">
        <v>1100</v>
      </c>
      <c r="B458" s="581"/>
      <c r="C458" s="404" t="s">
        <v>3</v>
      </c>
      <c r="D458" s="404" t="s">
        <v>4</v>
      </c>
      <c r="E458" s="404" t="s">
        <v>1598</v>
      </c>
      <c r="F458" s="404" t="s">
        <v>1103</v>
      </c>
      <c r="G458" s="404" t="s">
        <v>1104</v>
      </c>
    </row>
    <row r="459" spans="1:9" ht="30" x14ac:dyDescent="0.25">
      <c r="A459" s="152">
        <v>297</v>
      </c>
      <c r="B459" s="153" t="s">
        <v>1175</v>
      </c>
      <c r="C459" s="153" t="s">
        <v>11</v>
      </c>
      <c r="D459" s="153" t="s">
        <v>16</v>
      </c>
      <c r="E459" s="153">
        <v>2</v>
      </c>
      <c r="F459" s="153" t="str">
        <f t="shared" ref="F459:F463" si="74">H459</f>
        <v>3,23</v>
      </c>
      <c r="G459" s="153">
        <f t="shared" ref="G459:G463" si="75">ROUND(F459*E459,2)</f>
        <v>6.46</v>
      </c>
      <c r="H459" s="148" t="s">
        <v>1702</v>
      </c>
      <c r="I459" s="148" t="s">
        <v>3218</v>
      </c>
    </row>
    <row r="460" spans="1:9" ht="45" x14ac:dyDescent="0.25">
      <c r="A460" s="152">
        <v>20078</v>
      </c>
      <c r="B460" s="153" t="s">
        <v>1751</v>
      </c>
      <c r="C460" s="153" t="s">
        <v>11</v>
      </c>
      <c r="D460" s="153" t="s">
        <v>16</v>
      </c>
      <c r="E460" s="153">
        <v>0.06</v>
      </c>
      <c r="F460" s="153" t="str">
        <f t="shared" si="74"/>
        <v>24,96</v>
      </c>
      <c r="G460" s="153">
        <f t="shared" si="75"/>
        <v>1.5</v>
      </c>
      <c r="H460" s="148" t="s">
        <v>3346</v>
      </c>
      <c r="I460" s="148" t="s">
        <v>3296</v>
      </c>
    </row>
    <row r="461" spans="1:9" ht="30" x14ac:dyDescent="0.25">
      <c r="A461" s="152">
        <v>11657</v>
      </c>
      <c r="B461" s="153" t="s">
        <v>1780</v>
      </c>
      <c r="C461" s="153" t="s">
        <v>11</v>
      </c>
      <c r="D461" s="153" t="s">
        <v>16</v>
      </c>
      <c r="E461" s="153">
        <v>1</v>
      </c>
      <c r="F461" s="153" t="str">
        <f t="shared" si="74"/>
        <v>14,83</v>
      </c>
      <c r="G461" s="153">
        <f t="shared" si="75"/>
        <v>14.83</v>
      </c>
      <c r="H461" s="148" t="s">
        <v>1772</v>
      </c>
      <c r="I461" s="148" t="s">
        <v>1780</v>
      </c>
    </row>
    <row r="462" spans="1:9" ht="45" x14ac:dyDescent="0.25">
      <c r="A462" s="152">
        <v>88248</v>
      </c>
      <c r="B462" s="153" t="s">
        <v>1163</v>
      </c>
      <c r="C462" s="153" t="s">
        <v>11</v>
      </c>
      <c r="D462" s="153" t="s">
        <v>18</v>
      </c>
      <c r="E462" s="153">
        <v>0.11</v>
      </c>
      <c r="F462" s="153" t="str">
        <f t="shared" si="74"/>
        <v>15,98</v>
      </c>
      <c r="G462" s="153">
        <f t="shared" si="75"/>
        <v>1.76</v>
      </c>
      <c r="H462" s="154" t="s">
        <v>2858</v>
      </c>
      <c r="I462" s="154" t="s">
        <v>1163</v>
      </c>
    </row>
    <row r="463" spans="1:9" ht="30" x14ac:dyDescent="0.25">
      <c r="A463" s="152">
        <v>88267</v>
      </c>
      <c r="B463" s="153" t="s">
        <v>1162</v>
      </c>
      <c r="C463" s="153" t="s">
        <v>11</v>
      </c>
      <c r="D463" s="153" t="s">
        <v>18</v>
      </c>
      <c r="E463" s="153">
        <v>0.11</v>
      </c>
      <c r="F463" s="153" t="str">
        <f t="shared" si="74"/>
        <v>19,47</v>
      </c>
      <c r="G463" s="153">
        <f t="shared" si="75"/>
        <v>2.14</v>
      </c>
      <c r="H463" s="154" t="s">
        <v>1768</v>
      </c>
      <c r="I463" s="154" t="s">
        <v>1162</v>
      </c>
    </row>
    <row r="464" spans="1:9" ht="15" customHeight="1" x14ac:dyDescent="0.25">
      <c r="A464" s="561" t="s">
        <v>1813</v>
      </c>
      <c r="B464" s="561"/>
      <c r="C464" s="561"/>
      <c r="D464" s="561"/>
      <c r="E464" s="561"/>
      <c r="F464" s="561"/>
      <c r="G464" s="409">
        <f>ROUND(SUM(G459:G463),2)</f>
        <v>26.69</v>
      </c>
    </row>
    <row r="465" spans="1:9" ht="21" customHeight="1" x14ac:dyDescent="0.25">
      <c r="A465" s="410"/>
      <c r="B465" s="410"/>
      <c r="C465" s="617"/>
      <c r="D465" s="618"/>
      <c r="E465" s="410"/>
      <c r="F465" s="410"/>
      <c r="G465" s="410"/>
    </row>
    <row r="466" spans="1:9" ht="39.75" customHeight="1" x14ac:dyDescent="0.25">
      <c r="A466" s="566" t="s">
        <v>2212</v>
      </c>
      <c r="B466" s="567"/>
      <c r="C466" s="567"/>
      <c r="D466" s="567"/>
      <c r="E466" s="568"/>
      <c r="F466" s="150" t="s">
        <v>2110</v>
      </c>
      <c r="G466" s="398"/>
    </row>
    <row r="467" spans="1:9" ht="30" x14ac:dyDescent="0.25">
      <c r="A467" s="580" t="s">
        <v>1100</v>
      </c>
      <c r="B467" s="581"/>
      <c r="C467" s="404" t="s">
        <v>3</v>
      </c>
      <c r="D467" s="404" t="s">
        <v>4</v>
      </c>
      <c r="E467" s="404" t="s">
        <v>1598</v>
      </c>
      <c r="F467" s="404" t="s">
        <v>1103</v>
      </c>
      <c r="G467" s="404" t="s">
        <v>1104</v>
      </c>
    </row>
    <row r="468" spans="1:9" ht="30" x14ac:dyDescent="0.25">
      <c r="A468" s="152">
        <v>305</v>
      </c>
      <c r="B468" s="153" t="s">
        <v>1628</v>
      </c>
      <c r="C468" s="153" t="s">
        <v>11</v>
      </c>
      <c r="D468" s="153" t="s">
        <v>16</v>
      </c>
      <c r="E468" s="153">
        <v>2</v>
      </c>
      <c r="F468" s="153" t="str">
        <f t="shared" ref="F468:F472" si="76">H468</f>
        <v>13,55</v>
      </c>
      <c r="G468" s="153">
        <f t="shared" ref="G468:G472" si="77">ROUND(F468*E468,2)</f>
        <v>27.1</v>
      </c>
      <c r="H468" s="148" t="s">
        <v>2882</v>
      </c>
      <c r="I468" s="148" t="s">
        <v>1628</v>
      </c>
    </row>
    <row r="469" spans="1:9" ht="45" x14ac:dyDescent="0.25">
      <c r="A469" s="152">
        <v>20078</v>
      </c>
      <c r="B469" s="153" t="s">
        <v>1751</v>
      </c>
      <c r="C469" s="153" t="s">
        <v>11</v>
      </c>
      <c r="D469" s="153" t="s">
        <v>16</v>
      </c>
      <c r="E469" s="153">
        <v>0.14000000000000001</v>
      </c>
      <c r="F469" s="153" t="str">
        <f t="shared" si="76"/>
        <v>24,96</v>
      </c>
      <c r="G469" s="153">
        <f t="shared" si="77"/>
        <v>3.49</v>
      </c>
      <c r="H469" s="148" t="s">
        <v>3346</v>
      </c>
      <c r="I469" s="148" t="s">
        <v>3296</v>
      </c>
    </row>
    <row r="470" spans="1:9" ht="30" x14ac:dyDescent="0.25">
      <c r="A470" s="152">
        <v>20174</v>
      </c>
      <c r="B470" s="153" t="s">
        <v>1782</v>
      </c>
      <c r="C470" s="153" t="s">
        <v>11</v>
      </c>
      <c r="D470" s="153" t="s">
        <v>16</v>
      </c>
      <c r="E470" s="153">
        <v>1</v>
      </c>
      <c r="F470" s="153" t="str">
        <f t="shared" si="76"/>
        <v>41,51</v>
      </c>
      <c r="G470" s="153">
        <f t="shared" si="77"/>
        <v>41.51</v>
      </c>
      <c r="H470" s="148" t="s">
        <v>2105</v>
      </c>
      <c r="I470" s="148" t="s">
        <v>1782</v>
      </c>
    </row>
    <row r="471" spans="1:9" ht="45" x14ac:dyDescent="0.25">
      <c r="A471" s="152">
        <v>88248</v>
      </c>
      <c r="B471" s="153" t="s">
        <v>1163</v>
      </c>
      <c r="C471" s="153" t="s">
        <v>11</v>
      </c>
      <c r="D471" s="153" t="s">
        <v>18</v>
      </c>
      <c r="E471" s="153">
        <v>0.44</v>
      </c>
      <c r="F471" s="153" t="str">
        <f t="shared" si="76"/>
        <v>15,98</v>
      </c>
      <c r="G471" s="153">
        <f t="shared" si="77"/>
        <v>7.03</v>
      </c>
      <c r="H471" s="154" t="s">
        <v>2858</v>
      </c>
      <c r="I471" s="154" t="s">
        <v>1163</v>
      </c>
    </row>
    <row r="472" spans="1:9" ht="30" x14ac:dyDescent="0.25">
      <c r="A472" s="152">
        <v>88267</v>
      </c>
      <c r="B472" s="153" t="s">
        <v>1162</v>
      </c>
      <c r="C472" s="153" t="s">
        <v>11</v>
      </c>
      <c r="D472" s="153" t="s">
        <v>18</v>
      </c>
      <c r="E472" s="153">
        <v>0.44</v>
      </c>
      <c r="F472" s="153" t="str">
        <f t="shared" si="76"/>
        <v>19,47</v>
      </c>
      <c r="G472" s="153">
        <f t="shared" si="77"/>
        <v>8.57</v>
      </c>
      <c r="H472" s="154" t="s">
        <v>1768</v>
      </c>
      <c r="I472" s="154" t="s">
        <v>1162</v>
      </c>
    </row>
    <row r="473" spans="1:9" ht="15" customHeight="1" x14ac:dyDescent="0.25">
      <c r="A473" s="561" t="s">
        <v>1813</v>
      </c>
      <c r="B473" s="561"/>
      <c r="C473" s="561"/>
      <c r="D473" s="561"/>
      <c r="E473" s="561"/>
      <c r="F473" s="561"/>
      <c r="G473" s="409">
        <f>ROUND(SUM(G468:G472),2)</f>
        <v>87.7</v>
      </c>
    </row>
    <row r="474" spans="1:9" ht="25.5" customHeight="1" x14ac:dyDescent="0.25">
      <c r="A474" s="410"/>
      <c r="B474" s="410"/>
      <c r="C474" s="617"/>
      <c r="D474" s="618"/>
      <c r="E474" s="410"/>
      <c r="F474" s="410"/>
      <c r="G474" s="410"/>
    </row>
    <row r="475" spans="1:9" ht="30.75" customHeight="1" x14ac:dyDescent="0.25">
      <c r="A475" s="566" t="s">
        <v>2213</v>
      </c>
      <c r="B475" s="567"/>
      <c r="C475" s="567"/>
      <c r="D475" s="567"/>
      <c r="E475" s="567"/>
      <c r="F475" s="150" t="s">
        <v>50</v>
      </c>
      <c r="G475" s="398"/>
    </row>
    <row r="476" spans="1:9" ht="30" x14ac:dyDescent="0.25">
      <c r="A476" s="580" t="s">
        <v>1100</v>
      </c>
      <c r="B476" s="581"/>
      <c r="C476" s="404" t="s">
        <v>3</v>
      </c>
      <c r="D476" s="404" t="s">
        <v>4</v>
      </c>
      <c r="E476" s="404" t="s">
        <v>1598</v>
      </c>
      <c r="F476" s="404" t="s">
        <v>1103</v>
      </c>
      <c r="G476" s="404" t="s">
        <v>1104</v>
      </c>
    </row>
    <row r="477" spans="1:9" ht="45" x14ac:dyDescent="0.25">
      <c r="A477" s="160">
        <v>20047</v>
      </c>
      <c r="B477" s="161" t="str">
        <f>I477</f>
        <v>REDUCAO EXCENTRICA PVC, SERIE R, DN 150 X 100 MM, PARA ESGOTO OU AGUAS PLUVIAIS PREDIAIS</v>
      </c>
      <c r="C477" s="161" t="s">
        <v>11</v>
      </c>
      <c r="D477" s="161" t="s">
        <v>16</v>
      </c>
      <c r="E477" s="161">
        <v>1</v>
      </c>
      <c r="F477" s="153" t="str">
        <f t="shared" ref="F477:F481" si="78">H477</f>
        <v>53,59</v>
      </c>
      <c r="G477" s="153">
        <f t="shared" ref="G477:G481" si="79">ROUND(F477*E477,2)</f>
        <v>53.59</v>
      </c>
      <c r="H477" s="148" t="s">
        <v>3311</v>
      </c>
      <c r="I477" s="148" t="s">
        <v>3310</v>
      </c>
    </row>
    <row r="478" spans="1:9" ht="30" x14ac:dyDescent="0.25">
      <c r="A478" s="160">
        <v>20083</v>
      </c>
      <c r="B478" s="161" t="s">
        <v>1769</v>
      </c>
      <c r="C478" s="161" t="s">
        <v>11</v>
      </c>
      <c r="D478" s="161" t="s">
        <v>16</v>
      </c>
      <c r="E478" s="161">
        <v>8.7999999999999995E-2</v>
      </c>
      <c r="F478" s="153" t="str">
        <f t="shared" si="78"/>
        <v>68,52</v>
      </c>
      <c r="G478" s="153">
        <f t="shared" si="79"/>
        <v>6.03</v>
      </c>
      <c r="H478" s="148" t="s">
        <v>3501</v>
      </c>
      <c r="I478" s="148" t="s">
        <v>3323</v>
      </c>
    </row>
    <row r="479" spans="1:9" ht="30" x14ac:dyDescent="0.25">
      <c r="A479" s="160">
        <v>122</v>
      </c>
      <c r="B479" s="161" t="s">
        <v>1622</v>
      </c>
      <c r="C479" s="161" t="s">
        <v>11</v>
      </c>
      <c r="D479" s="161" t="s">
        <v>16</v>
      </c>
      <c r="E479" s="161">
        <v>5.8299999999999998E-2</v>
      </c>
      <c r="F479" s="153" t="str">
        <f t="shared" si="78"/>
        <v>60,47</v>
      </c>
      <c r="G479" s="153">
        <f t="shared" si="79"/>
        <v>3.53</v>
      </c>
      <c r="H479" s="148" t="s">
        <v>3408</v>
      </c>
      <c r="I479" s="148" t="s">
        <v>3215</v>
      </c>
    </row>
    <row r="480" spans="1:9" ht="30" x14ac:dyDescent="0.25">
      <c r="A480" s="160">
        <v>88267</v>
      </c>
      <c r="B480" s="161" t="s">
        <v>1162</v>
      </c>
      <c r="C480" s="161" t="s">
        <v>11</v>
      </c>
      <c r="D480" s="161" t="s">
        <v>18</v>
      </c>
      <c r="E480" s="161">
        <v>0.22</v>
      </c>
      <c r="F480" s="153" t="str">
        <f t="shared" si="78"/>
        <v>19,47</v>
      </c>
      <c r="G480" s="153">
        <f t="shared" si="79"/>
        <v>4.28</v>
      </c>
      <c r="H480" s="154" t="s">
        <v>1768</v>
      </c>
      <c r="I480" s="154" t="s">
        <v>1162</v>
      </c>
    </row>
    <row r="481" spans="1:9" x14ac:dyDescent="0.25">
      <c r="A481" s="160">
        <v>88316</v>
      </c>
      <c r="B481" s="161" t="s">
        <v>1114</v>
      </c>
      <c r="C481" s="161" t="s">
        <v>11</v>
      </c>
      <c r="D481" s="161" t="s">
        <v>18</v>
      </c>
      <c r="E481" s="161">
        <v>0.22</v>
      </c>
      <c r="F481" s="153" t="str">
        <f t="shared" si="78"/>
        <v>15,81</v>
      </c>
      <c r="G481" s="153">
        <f t="shared" si="79"/>
        <v>3.48</v>
      </c>
      <c r="H481" s="154" t="s">
        <v>1860</v>
      </c>
      <c r="I481" s="154" t="s">
        <v>1114</v>
      </c>
    </row>
    <row r="482" spans="1:9" ht="15" customHeight="1" x14ac:dyDescent="0.25">
      <c r="A482" s="561" t="s">
        <v>1813</v>
      </c>
      <c r="B482" s="561"/>
      <c r="C482" s="561"/>
      <c r="D482" s="561"/>
      <c r="E482" s="561"/>
      <c r="F482" s="561"/>
      <c r="G482" s="409">
        <f>ROUND(SUM(G477:G481),2)</f>
        <v>70.91</v>
      </c>
    </row>
    <row r="483" spans="1:9" ht="31.5" customHeight="1" x14ac:dyDescent="0.25">
      <c r="A483" s="410"/>
      <c r="B483" s="410"/>
      <c r="C483" s="617"/>
      <c r="D483" s="618"/>
      <c r="E483" s="410"/>
      <c r="F483" s="410"/>
      <c r="G483" s="410"/>
    </row>
    <row r="484" spans="1:9" ht="30.75" customHeight="1" x14ac:dyDescent="0.25">
      <c r="A484" s="566" t="s">
        <v>2214</v>
      </c>
      <c r="B484" s="567"/>
      <c r="C484" s="567"/>
      <c r="D484" s="567"/>
      <c r="E484" s="568"/>
      <c r="F484" s="150" t="s">
        <v>50</v>
      </c>
      <c r="G484" s="398"/>
    </row>
    <row r="485" spans="1:9" ht="30" x14ac:dyDescent="0.25">
      <c r="A485" s="580" t="s">
        <v>1100</v>
      </c>
      <c r="B485" s="581"/>
      <c r="C485" s="404" t="s">
        <v>3</v>
      </c>
      <c r="D485" s="404" t="s">
        <v>4</v>
      </c>
      <c r="E485" s="404" t="s">
        <v>1598</v>
      </c>
      <c r="F485" s="404" t="s">
        <v>1103</v>
      </c>
      <c r="G485" s="404" t="s">
        <v>1104</v>
      </c>
    </row>
    <row r="486" spans="1:9" ht="30" x14ac:dyDescent="0.25">
      <c r="A486" s="152">
        <v>20083</v>
      </c>
      <c r="B486" s="153" t="s">
        <v>1769</v>
      </c>
      <c r="C486" s="153" t="s">
        <v>11</v>
      </c>
      <c r="D486" s="153" t="s">
        <v>16</v>
      </c>
      <c r="E486" s="153">
        <v>3.6999999999999998E-2</v>
      </c>
      <c r="F486" s="153" t="str">
        <f t="shared" ref="F486:F490" si="80">H486</f>
        <v>68,52</v>
      </c>
      <c r="G486" s="153">
        <f t="shared" ref="G486:G490" si="81">ROUND(F486*E486,2)</f>
        <v>2.54</v>
      </c>
      <c r="H486" s="148" t="s">
        <v>3501</v>
      </c>
      <c r="I486" s="148" t="s">
        <v>3323</v>
      </c>
    </row>
    <row r="487" spans="1:9" ht="30" x14ac:dyDescent="0.25">
      <c r="A487" s="152">
        <v>20042</v>
      </c>
      <c r="B487" s="153" t="s">
        <v>1178</v>
      </c>
      <c r="C487" s="153" t="s">
        <v>11</v>
      </c>
      <c r="D487" s="153" t="s">
        <v>16</v>
      </c>
      <c r="E487" s="153">
        <v>1</v>
      </c>
      <c r="F487" s="153" t="str">
        <f t="shared" si="80"/>
        <v>6,70</v>
      </c>
      <c r="G487" s="153">
        <f t="shared" si="81"/>
        <v>6.7</v>
      </c>
      <c r="H487" s="148" t="s">
        <v>1755</v>
      </c>
      <c r="I487" s="148" t="s">
        <v>1178</v>
      </c>
    </row>
    <row r="488" spans="1:9" ht="30" x14ac:dyDescent="0.25">
      <c r="A488" s="152">
        <v>122</v>
      </c>
      <c r="B488" s="153" t="s">
        <v>1622</v>
      </c>
      <c r="C488" s="153" t="s">
        <v>11</v>
      </c>
      <c r="D488" s="153" t="s">
        <v>16</v>
      </c>
      <c r="E488" s="153">
        <v>2.5000000000000001E-2</v>
      </c>
      <c r="F488" s="153" t="str">
        <f t="shared" si="80"/>
        <v>60,47</v>
      </c>
      <c r="G488" s="153">
        <f t="shared" si="81"/>
        <v>1.51</v>
      </c>
      <c r="H488" s="148" t="s">
        <v>3408</v>
      </c>
      <c r="I488" s="148" t="s">
        <v>3215</v>
      </c>
    </row>
    <row r="489" spans="1:9" ht="30" x14ac:dyDescent="0.25">
      <c r="A489" s="152">
        <v>88267</v>
      </c>
      <c r="B489" s="153" t="s">
        <v>1162</v>
      </c>
      <c r="C489" s="153" t="s">
        <v>11</v>
      </c>
      <c r="D489" s="153" t="s">
        <v>18</v>
      </c>
      <c r="E489" s="153">
        <v>0.18</v>
      </c>
      <c r="F489" s="153" t="str">
        <f t="shared" si="80"/>
        <v>19,47</v>
      </c>
      <c r="G489" s="153">
        <f t="shared" si="81"/>
        <v>3.5</v>
      </c>
      <c r="H489" s="154" t="s">
        <v>1768</v>
      </c>
      <c r="I489" s="154" t="s">
        <v>1162</v>
      </c>
    </row>
    <row r="490" spans="1:9" x14ac:dyDescent="0.25">
      <c r="A490" s="152">
        <v>88316</v>
      </c>
      <c r="B490" s="153" t="s">
        <v>1114</v>
      </c>
      <c r="C490" s="153" t="s">
        <v>11</v>
      </c>
      <c r="D490" s="153" t="s">
        <v>18</v>
      </c>
      <c r="E490" s="153">
        <v>0.18</v>
      </c>
      <c r="F490" s="153" t="str">
        <f t="shared" si="80"/>
        <v>15,81</v>
      </c>
      <c r="G490" s="153">
        <f t="shared" si="81"/>
        <v>2.85</v>
      </c>
      <c r="H490" s="154" t="s">
        <v>1860</v>
      </c>
      <c r="I490" s="154" t="s">
        <v>1114</v>
      </c>
    </row>
    <row r="491" spans="1:9" ht="15" customHeight="1" x14ac:dyDescent="0.25">
      <c r="A491" s="561" t="s">
        <v>1813</v>
      </c>
      <c r="B491" s="561"/>
      <c r="C491" s="561"/>
      <c r="D491" s="561"/>
      <c r="E491" s="561"/>
      <c r="F491" s="561"/>
      <c r="G491" s="409">
        <f>ROUND(SUM(G486:G490),2)</f>
        <v>17.100000000000001</v>
      </c>
    </row>
    <row r="492" spans="1:9" ht="24" customHeight="1" x14ac:dyDescent="0.25">
      <c r="A492" s="410"/>
      <c r="B492" s="410"/>
      <c r="C492" s="617"/>
      <c r="D492" s="618"/>
      <c r="E492" s="410"/>
      <c r="F492" s="410"/>
      <c r="G492" s="410"/>
    </row>
    <row r="493" spans="1:9" ht="27" customHeight="1" x14ac:dyDescent="0.25">
      <c r="A493" s="566" t="s">
        <v>2215</v>
      </c>
      <c r="B493" s="567"/>
      <c r="C493" s="567"/>
      <c r="D493" s="567"/>
      <c r="E493" s="568"/>
      <c r="F493" s="150" t="s">
        <v>130</v>
      </c>
      <c r="G493" s="398"/>
    </row>
    <row r="494" spans="1:9" ht="30" x14ac:dyDescent="0.25">
      <c r="A494" s="580" t="s">
        <v>1100</v>
      </c>
      <c r="B494" s="581"/>
      <c r="C494" s="404" t="s">
        <v>3</v>
      </c>
      <c r="D494" s="404" t="s">
        <v>4</v>
      </c>
      <c r="E494" s="404" t="s">
        <v>1598</v>
      </c>
      <c r="F494" s="404" t="s">
        <v>1103</v>
      </c>
      <c r="G494" s="404" t="s">
        <v>1104</v>
      </c>
    </row>
    <row r="495" spans="1:9" x14ac:dyDescent="0.25">
      <c r="A495" s="152">
        <v>11071</v>
      </c>
      <c r="B495" s="153" t="s">
        <v>1179</v>
      </c>
      <c r="C495" s="153" t="s">
        <v>11</v>
      </c>
      <c r="D495" s="153" t="s">
        <v>16</v>
      </c>
      <c r="E495" s="153">
        <v>1</v>
      </c>
      <c r="F495" s="153" t="str">
        <f t="shared" ref="F495:F499" si="82">H495</f>
        <v>9,42</v>
      </c>
      <c r="G495" s="153">
        <f t="shared" ref="G495:G499" si="83">ROUND(F495*E495,2)</f>
        <v>9.42</v>
      </c>
      <c r="H495" s="148" t="s">
        <v>1826</v>
      </c>
      <c r="I495" s="148" t="s">
        <v>3304</v>
      </c>
    </row>
    <row r="496" spans="1:9" ht="30" x14ac:dyDescent="0.25">
      <c r="A496" s="152">
        <v>122</v>
      </c>
      <c r="B496" s="153" t="s">
        <v>1622</v>
      </c>
      <c r="C496" s="153" t="s">
        <v>11</v>
      </c>
      <c r="D496" s="153" t="s">
        <v>16</v>
      </c>
      <c r="E496" s="153">
        <v>2.5000000000000001E-2</v>
      </c>
      <c r="F496" s="153" t="str">
        <f t="shared" si="82"/>
        <v>60,47</v>
      </c>
      <c r="G496" s="153">
        <f t="shared" si="83"/>
        <v>1.51</v>
      </c>
      <c r="H496" s="148" t="s">
        <v>3408</v>
      </c>
      <c r="I496" s="148" t="s">
        <v>3215</v>
      </c>
    </row>
    <row r="497" spans="1:9" ht="30" x14ac:dyDescent="0.25">
      <c r="A497" s="152">
        <v>20083</v>
      </c>
      <c r="B497" s="153" t="s">
        <v>1769</v>
      </c>
      <c r="C497" s="153" t="s">
        <v>11</v>
      </c>
      <c r="D497" s="153" t="s">
        <v>16</v>
      </c>
      <c r="E497" s="153">
        <v>0.04</v>
      </c>
      <c r="F497" s="153" t="str">
        <f t="shared" si="82"/>
        <v>68,52</v>
      </c>
      <c r="G497" s="153">
        <f t="shared" si="83"/>
        <v>2.74</v>
      </c>
      <c r="H497" s="148" t="s">
        <v>3501</v>
      </c>
      <c r="I497" s="148" t="s">
        <v>3323</v>
      </c>
    </row>
    <row r="498" spans="1:9" ht="30" x14ac:dyDescent="0.25">
      <c r="A498" s="152">
        <v>88267</v>
      </c>
      <c r="B498" s="153" t="s">
        <v>1162</v>
      </c>
      <c r="C498" s="153" t="s">
        <v>11</v>
      </c>
      <c r="D498" s="153" t="s">
        <v>18</v>
      </c>
      <c r="E498" s="153">
        <v>0.12</v>
      </c>
      <c r="F498" s="153" t="str">
        <f t="shared" si="82"/>
        <v>19,47</v>
      </c>
      <c r="G498" s="153">
        <f t="shared" si="83"/>
        <v>2.34</v>
      </c>
      <c r="H498" s="154" t="s">
        <v>1768</v>
      </c>
      <c r="I498" s="154" t="s">
        <v>1162</v>
      </c>
    </row>
    <row r="499" spans="1:9" ht="45" x14ac:dyDescent="0.25">
      <c r="A499" s="152">
        <v>88248</v>
      </c>
      <c r="B499" s="153" t="s">
        <v>1163</v>
      </c>
      <c r="C499" s="153" t="s">
        <v>11</v>
      </c>
      <c r="D499" s="153" t="s">
        <v>18</v>
      </c>
      <c r="E499" s="153">
        <v>0.12</v>
      </c>
      <c r="F499" s="153" t="str">
        <f t="shared" si="82"/>
        <v>15,98</v>
      </c>
      <c r="G499" s="153">
        <f t="shared" si="83"/>
        <v>1.92</v>
      </c>
      <c r="H499" s="154" t="s">
        <v>2858</v>
      </c>
      <c r="I499" s="154" t="s">
        <v>1163</v>
      </c>
    </row>
    <row r="500" spans="1:9" ht="15" customHeight="1" x14ac:dyDescent="0.25">
      <c r="A500" s="561" t="s">
        <v>1813</v>
      </c>
      <c r="B500" s="561"/>
      <c r="C500" s="561"/>
      <c r="D500" s="561"/>
      <c r="E500" s="561"/>
      <c r="F500" s="561"/>
      <c r="G500" s="409">
        <f>ROUND(SUM(G495:G499),2)</f>
        <v>17.93</v>
      </c>
    </row>
    <row r="501" spans="1:9" ht="27" customHeight="1" x14ac:dyDescent="0.25">
      <c r="A501" s="410"/>
      <c r="B501" s="410"/>
      <c r="C501" s="617"/>
      <c r="D501" s="618"/>
      <c r="E501" s="410"/>
      <c r="F501" s="410"/>
      <c r="G501" s="410"/>
    </row>
    <row r="502" spans="1:9" ht="15" customHeight="1" x14ac:dyDescent="0.25">
      <c r="A502" s="566" t="s">
        <v>2216</v>
      </c>
      <c r="B502" s="567"/>
      <c r="C502" s="567"/>
      <c r="D502" s="567"/>
      <c r="E502" s="568"/>
      <c r="F502" s="150" t="s">
        <v>130</v>
      </c>
      <c r="G502" s="398"/>
    </row>
    <row r="503" spans="1:9" ht="30" x14ac:dyDescent="0.25">
      <c r="A503" s="580" t="s">
        <v>1100</v>
      </c>
      <c r="B503" s="581"/>
      <c r="C503" s="404" t="s">
        <v>3</v>
      </c>
      <c r="D503" s="404" t="s">
        <v>4</v>
      </c>
      <c r="E503" s="404" t="s">
        <v>1598</v>
      </c>
      <c r="F503" s="404" t="s">
        <v>1103</v>
      </c>
      <c r="G503" s="404" t="s">
        <v>1104</v>
      </c>
    </row>
    <row r="504" spans="1:9" x14ac:dyDescent="0.25">
      <c r="A504" s="152">
        <v>11072</v>
      </c>
      <c r="B504" s="153" t="s">
        <v>1180</v>
      </c>
      <c r="C504" s="153" t="s">
        <v>11</v>
      </c>
      <c r="D504" s="153" t="s">
        <v>16</v>
      </c>
      <c r="E504" s="153">
        <v>1</v>
      </c>
      <c r="F504" s="153" t="str">
        <f t="shared" ref="F504:F508" si="84">H504</f>
        <v>3,29</v>
      </c>
      <c r="G504" s="153">
        <f t="shared" ref="G504:G508" si="85">ROUND(F504*E504,2)</f>
        <v>3.29</v>
      </c>
      <c r="H504" s="148" t="s">
        <v>1653</v>
      </c>
      <c r="I504" s="148" t="s">
        <v>3305</v>
      </c>
    </row>
    <row r="505" spans="1:9" ht="30" x14ac:dyDescent="0.25">
      <c r="A505" s="152">
        <v>20083</v>
      </c>
      <c r="B505" s="153" t="s">
        <v>1769</v>
      </c>
      <c r="C505" s="153" t="s">
        <v>11</v>
      </c>
      <c r="D505" s="153" t="s">
        <v>16</v>
      </c>
      <c r="E505" s="153">
        <v>1.0999999999999999E-2</v>
      </c>
      <c r="F505" s="153" t="str">
        <f t="shared" si="84"/>
        <v>68,52</v>
      </c>
      <c r="G505" s="153">
        <f t="shared" si="85"/>
        <v>0.75</v>
      </c>
      <c r="H505" s="148" t="s">
        <v>3501</v>
      </c>
      <c r="I505" s="148" t="s">
        <v>3323</v>
      </c>
    </row>
    <row r="506" spans="1:9" ht="30" x14ac:dyDescent="0.25">
      <c r="A506" s="152">
        <v>122</v>
      </c>
      <c r="B506" s="153" t="s">
        <v>1622</v>
      </c>
      <c r="C506" s="153" t="s">
        <v>11</v>
      </c>
      <c r="D506" s="153" t="s">
        <v>16</v>
      </c>
      <c r="E506" s="153">
        <v>7.4999999999999997E-3</v>
      </c>
      <c r="F506" s="153" t="str">
        <f t="shared" si="84"/>
        <v>60,47</v>
      </c>
      <c r="G506" s="153">
        <f t="shared" si="85"/>
        <v>0.45</v>
      </c>
      <c r="H506" s="148" t="s">
        <v>3408</v>
      </c>
      <c r="I506" s="148" t="s">
        <v>3215</v>
      </c>
    </row>
    <row r="507" spans="1:9" ht="30" x14ac:dyDescent="0.25">
      <c r="A507" s="152">
        <v>88267</v>
      </c>
      <c r="B507" s="153" t="s">
        <v>1162</v>
      </c>
      <c r="C507" s="153" t="s">
        <v>11</v>
      </c>
      <c r="D507" s="153" t="s">
        <v>18</v>
      </c>
      <c r="E507" s="153">
        <v>7.0000000000000007E-2</v>
      </c>
      <c r="F507" s="153" t="str">
        <f t="shared" si="84"/>
        <v>19,47</v>
      </c>
      <c r="G507" s="153">
        <f t="shared" si="85"/>
        <v>1.36</v>
      </c>
      <c r="H507" s="154" t="s">
        <v>1768</v>
      </c>
      <c r="I507" s="154" t="s">
        <v>1162</v>
      </c>
    </row>
    <row r="508" spans="1:9" ht="45" x14ac:dyDescent="0.25">
      <c r="A508" s="152">
        <v>88248</v>
      </c>
      <c r="B508" s="153" t="s">
        <v>1163</v>
      </c>
      <c r="C508" s="153" t="s">
        <v>11</v>
      </c>
      <c r="D508" s="153" t="s">
        <v>18</v>
      </c>
      <c r="E508" s="153">
        <v>7.0000000000000007E-2</v>
      </c>
      <c r="F508" s="153" t="str">
        <f t="shared" si="84"/>
        <v>15,98</v>
      </c>
      <c r="G508" s="153">
        <f t="shared" si="85"/>
        <v>1.1200000000000001</v>
      </c>
      <c r="H508" s="154" t="s">
        <v>2858</v>
      </c>
      <c r="I508" s="154" t="s">
        <v>1163</v>
      </c>
    </row>
    <row r="509" spans="1:9" ht="15" customHeight="1" x14ac:dyDescent="0.25">
      <c r="A509" s="561" t="s">
        <v>1813</v>
      </c>
      <c r="B509" s="561"/>
      <c r="C509" s="561"/>
      <c r="D509" s="561"/>
      <c r="E509" s="561"/>
      <c r="F509" s="561"/>
      <c r="G509" s="409">
        <f>ROUND(SUM(G504:G508),2)</f>
        <v>6.97</v>
      </c>
    </row>
    <row r="510" spans="1:9" ht="35.25" customHeight="1" x14ac:dyDescent="0.25">
      <c r="A510" s="410"/>
      <c r="B510" s="410"/>
      <c r="C510" s="617"/>
      <c r="D510" s="618"/>
      <c r="E510" s="410"/>
      <c r="F510" s="410"/>
      <c r="G510" s="410"/>
    </row>
    <row r="511" spans="1:9" ht="69" customHeight="1" x14ac:dyDescent="0.25">
      <c r="A511" s="566" t="s">
        <v>2217</v>
      </c>
      <c r="B511" s="567"/>
      <c r="C511" s="567"/>
      <c r="D511" s="567"/>
      <c r="E511" s="568"/>
      <c r="F511" s="150" t="s">
        <v>2110</v>
      </c>
      <c r="G511" s="398"/>
    </row>
    <row r="512" spans="1:9" ht="30" x14ac:dyDescent="0.25">
      <c r="A512" s="580" t="s">
        <v>1100</v>
      </c>
      <c r="B512" s="581"/>
      <c r="C512" s="404" t="s">
        <v>3</v>
      </c>
      <c r="D512" s="404" t="s">
        <v>4</v>
      </c>
      <c r="E512" s="404" t="s">
        <v>1598</v>
      </c>
      <c r="F512" s="404" t="s">
        <v>1103</v>
      </c>
      <c r="G512" s="404" t="s">
        <v>1104</v>
      </c>
    </row>
    <row r="513" spans="1:9" x14ac:dyDescent="0.25">
      <c r="A513" s="160">
        <v>1379</v>
      </c>
      <c r="B513" s="161" t="s">
        <v>1129</v>
      </c>
      <c r="C513" s="161" t="s">
        <v>11</v>
      </c>
      <c r="D513" s="161" t="s">
        <v>52</v>
      </c>
      <c r="E513" s="161">
        <v>0.8</v>
      </c>
      <c r="F513" s="153" t="str">
        <f t="shared" ref="F513:F521" si="86">H513</f>
        <v>0,84</v>
      </c>
      <c r="G513" s="153">
        <f t="shared" ref="G513:G521" si="87">ROUND(F513*E513,2)</f>
        <v>0.67</v>
      </c>
      <c r="H513" s="148" t="s">
        <v>1849</v>
      </c>
      <c r="I513" s="148" t="s">
        <v>1129</v>
      </c>
    </row>
    <row r="514" spans="1:9" ht="30" x14ac:dyDescent="0.25">
      <c r="A514" s="152">
        <v>7258</v>
      </c>
      <c r="B514" s="153" t="s">
        <v>1130</v>
      </c>
      <c r="C514" s="153" t="s">
        <v>11</v>
      </c>
      <c r="D514" s="153" t="s">
        <v>16</v>
      </c>
      <c r="E514" s="153">
        <v>75.885999999999996</v>
      </c>
      <c r="F514" s="153" t="str">
        <f t="shared" si="86"/>
        <v>0,79</v>
      </c>
      <c r="G514" s="153">
        <f t="shared" si="87"/>
        <v>59.95</v>
      </c>
      <c r="H514" s="148" t="s">
        <v>1632</v>
      </c>
      <c r="I514" s="148" t="s">
        <v>3339</v>
      </c>
    </row>
    <row r="515" spans="1:9" ht="30" x14ac:dyDescent="0.25">
      <c r="A515" s="152">
        <v>41613</v>
      </c>
      <c r="B515" s="153" t="s">
        <v>1172</v>
      </c>
      <c r="C515" s="153" t="s">
        <v>11</v>
      </c>
      <c r="D515" s="153" t="s">
        <v>16</v>
      </c>
      <c r="E515" s="153">
        <v>1</v>
      </c>
      <c r="F515" s="153" t="str">
        <f t="shared" si="86"/>
        <v>101,59</v>
      </c>
      <c r="G515" s="153">
        <f t="shared" si="87"/>
        <v>101.59</v>
      </c>
      <c r="H515" s="148" t="s">
        <v>3332</v>
      </c>
      <c r="I515" s="148" t="s">
        <v>3331</v>
      </c>
    </row>
    <row r="516" spans="1:9" ht="75" x14ac:dyDescent="0.25">
      <c r="A516" s="152">
        <v>87335</v>
      </c>
      <c r="B516" s="153" t="s">
        <v>2203</v>
      </c>
      <c r="C516" s="153" t="s">
        <v>11</v>
      </c>
      <c r="D516" s="153" t="s">
        <v>40</v>
      </c>
      <c r="E516" s="153">
        <v>2.2800000000000001E-2</v>
      </c>
      <c r="F516" s="153" t="str">
        <f t="shared" si="86"/>
        <v>476,18</v>
      </c>
      <c r="G516" s="153">
        <f t="shared" si="87"/>
        <v>10.86</v>
      </c>
      <c r="H516" s="154" t="s">
        <v>3773</v>
      </c>
      <c r="I516" s="154" t="s">
        <v>2088</v>
      </c>
    </row>
    <row r="517" spans="1:9" x14ac:dyDescent="0.25">
      <c r="A517" s="152">
        <v>88309</v>
      </c>
      <c r="B517" s="153" t="s">
        <v>1123</v>
      </c>
      <c r="C517" s="153" t="s">
        <v>11</v>
      </c>
      <c r="D517" s="153" t="s">
        <v>18</v>
      </c>
      <c r="E517" s="153">
        <v>1.9</v>
      </c>
      <c r="F517" s="153" t="str">
        <f t="shared" si="86"/>
        <v>20,08</v>
      </c>
      <c r="G517" s="153">
        <f t="shared" si="87"/>
        <v>38.15</v>
      </c>
      <c r="H517" s="154" t="s">
        <v>1735</v>
      </c>
      <c r="I517" s="154" t="s">
        <v>1123</v>
      </c>
    </row>
    <row r="518" spans="1:9" x14ac:dyDescent="0.25">
      <c r="A518" s="152">
        <v>88316</v>
      </c>
      <c r="B518" s="153" t="s">
        <v>1114</v>
      </c>
      <c r="C518" s="153" t="s">
        <v>11</v>
      </c>
      <c r="D518" s="153" t="s">
        <v>18</v>
      </c>
      <c r="E518" s="153">
        <v>1.65</v>
      </c>
      <c r="F518" s="153" t="str">
        <f t="shared" si="86"/>
        <v>15,81</v>
      </c>
      <c r="G518" s="153">
        <f t="shared" si="87"/>
        <v>26.09</v>
      </c>
      <c r="H518" s="154" t="s">
        <v>1860</v>
      </c>
      <c r="I518" s="154" t="s">
        <v>1114</v>
      </c>
    </row>
    <row r="519" spans="1:9" ht="45" x14ac:dyDescent="0.25">
      <c r="A519" s="152">
        <v>88630</v>
      </c>
      <c r="B519" s="153" t="s">
        <v>2204</v>
      </c>
      <c r="C519" s="153" t="s">
        <v>11</v>
      </c>
      <c r="D519" s="153" t="s">
        <v>40</v>
      </c>
      <c r="E519" s="153">
        <v>1.6500000000000001E-2</v>
      </c>
      <c r="F519" s="153" t="str">
        <f t="shared" si="86"/>
        <v>454,88</v>
      </c>
      <c r="G519" s="153">
        <f t="shared" si="87"/>
        <v>7.51</v>
      </c>
      <c r="H519" s="154" t="s">
        <v>3776</v>
      </c>
      <c r="I519" s="154" t="s">
        <v>2091</v>
      </c>
    </row>
    <row r="520" spans="1:9" ht="30" x14ac:dyDescent="0.25">
      <c r="A520" s="152">
        <v>93358</v>
      </c>
      <c r="B520" s="153" t="s">
        <v>2205</v>
      </c>
      <c r="C520" s="153" t="s">
        <v>11</v>
      </c>
      <c r="D520" s="153" t="s">
        <v>40</v>
      </c>
      <c r="E520" s="153">
        <v>0.216</v>
      </c>
      <c r="F520" s="153" t="str">
        <f t="shared" si="86"/>
        <v>62,54</v>
      </c>
      <c r="G520" s="153">
        <f t="shared" si="87"/>
        <v>13.51</v>
      </c>
      <c r="H520" s="154" t="s">
        <v>2835</v>
      </c>
      <c r="I520" s="154" t="s">
        <v>2057</v>
      </c>
    </row>
    <row r="521" spans="1:9" ht="45" x14ac:dyDescent="0.25">
      <c r="A521" s="152">
        <v>94969</v>
      </c>
      <c r="B521" s="153" t="s">
        <v>2153</v>
      </c>
      <c r="C521" s="153" t="s">
        <v>11</v>
      </c>
      <c r="D521" s="153" t="s">
        <v>40</v>
      </c>
      <c r="E521" s="153">
        <v>1.7999999999999999E-2</v>
      </c>
      <c r="F521" s="153" t="str">
        <f t="shared" si="86"/>
        <v>467,53</v>
      </c>
      <c r="G521" s="153">
        <f t="shared" si="87"/>
        <v>8.42</v>
      </c>
      <c r="H521" s="154" t="s">
        <v>3587</v>
      </c>
      <c r="I521" s="154" t="s">
        <v>1894</v>
      </c>
    </row>
    <row r="522" spans="1:9" ht="15" customHeight="1" x14ac:dyDescent="0.25">
      <c r="A522" s="561" t="s">
        <v>1813</v>
      </c>
      <c r="B522" s="561"/>
      <c r="C522" s="561"/>
      <c r="D522" s="561"/>
      <c r="E522" s="561"/>
      <c r="F522" s="561"/>
      <c r="G522" s="409">
        <f>ROUND(SUM(G513:G521),2)</f>
        <v>266.75</v>
      </c>
    </row>
    <row r="523" spans="1:9" ht="25.5" customHeight="1" x14ac:dyDescent="0.25">
      <c r="A523" s="410"/>
      <c r="B523" s="410"/>
      <c r="C523" s="617"/>
      <c r="D523" s="618"/>
      <c r="E523" s="410"/>
      <c r="F523" s="410"/>
      <c r="G523" s="410"/>
    </row>
    <row r="524" spans="1:9" ht="30" customHeight="1" x14ac:dyDescent="0.25">
      <c r="A524" s="566" t="s">
        <v>2218</v>
      </c>
      <c r="B524" s="567"/>
      <c r="C524" s="567"/>
      <c r="D524" s="567"/>
      <c r="E524" s="568"/>
      <c r="F524" s="150" t="s">
        <v>2110</v>
      </c>
      <c r="G524" s="398"/>
    </row>
    <row r="525" spans="1:9" ht="30" x14ac:dyDescent="0.25">
      <c r="A525" s="580" t="s">
        <v>1100</v>
      </c>
      <c r="B525" s="581"/>
      <c r="C525" s="404" t="s">
        <v>3</v>
      </c>
      <c r="D525" s="404" t="s">
        <v>4</v>
      </c>
      <c r="E525" s="404" t="s">
        <v>1598</v>
      </c>
      <c r="F525" s="404" t="s">
        <v>1103</v>
      </c>
      <c r="G525" s="404" t="s">
        <v>1104</v>
      </c>
    </row>
    <row r="526" spans="1:9" x14ac:dyDescent="0.25">
      <c r="A526" s="152">
        <v>1379</v>
      </c>
      <c r="B526" s="153" t="s">
        <v>1129</v>
      </c>
      <c r="C526" s="153" t="s">
        <v>11</v>
      </c>
      <c r="D526" s="153" t="s">
        <v>52</v>
      </c>
      <c r="E526" s="153">
        <v>0.5</v>
      </c>
      <c r="F526" s="153" t="str">
        <f t="shared" ref="F526:F529" si="88">H526</f>
        <v>0,84</v>
      </c>
      <c r="G526" s="153">
        <f t="shared" ref="G526:G529" si="89">ROUND(F526*E526,2)</f>
        <v>0.42</v>
      </c>
      <c r="H526" s="148" t="s">
        <v>1849</v>
      </c>
      <c r="I526" s="148" t="s">
        <v>1129</v>
      </c>
    </row>
    <row r="527" spans="1:9" ht="60" x14ac:dyDescent="0.25">
      <c r="A527" s="152">
        <v>35277</v>
      </c>
      <c r="B527" s="153" t="s">
        <v>1658</v>
      </c>
      <c r="C527" s="153" t="s">
        <v>11</v>
      </c>
      <c r="D527" s="153" t="s">
        <v>16</v>
      </c>
      <c r="E527" s="153">
        <v>1</v>
      </c>
      <c r="F527" s="153" t="str">
        <f t="shared" si="88"/>
        <v>307,04</v>
      </c>
      <c r="G527" s="153">
        <f t="shared" si="89"/>
        <v>307.04000000000002</v>
      </c>
      <c r="H527" s="148" t="s">
        <v>3425</v>
      </c>
      <c r="I527" s="148" t="s">
        <v>3246</v>
      </c>
    </row>
    <row r="528" spans="1:9" ht="30" x14ac:dyDescent="0.25">
      <c r="A528" s="152">
        <v>88267</v>
      </c>
      <c r="B528" s="153" t="s">
        <v>1162</v>
      </c>
      <c r="C528" s="153" t="s">
        <v>11</v>
      </c>
      <c r="D528" s="153" t="s">
        <v>18</v>
      </c>
      <c r="E528" s="153">
        <v>2</v>
      </c>
      <c r="F528" s="153" t="str">
        <f t="shared" si="88"/>
        <v>19,47</v>
      </c>
      <c r="G528" s="153">
        <f t="shared" si="89"/>
        <v>38.94</v>
      </c>
      <c r="H528" s="154" t="s">
        <v>1768</v>
      </c>
      <c r="I528" s="154" t="s">
        <v>1162</v>
      </c>
    </row>
    <row r="529" spans="1:9" x14ac:dyDescent="0.25">
      <c r="A529" s="152">
        <v>88316</v>
      </c>
      <c r="B529" s="153" t="s">
        <v>1114</v>
      </c>
      <c r="C529" s="153" t="s">
        <v>11</v>
      </c>
      <c r="D529" s="153" t="s">
        <v>18</v>
      </c>
      <c r="E529" s="153">
        <v>2</v>
      </c>
      <c r="F529" s="153" t="str">
        <f t="shared" si="88"/>
        <v>15,81</v>
      </c>
      <c r="G529" s="153">
        <f t="shared" si="89"/>
        <v>31.62</v>
      </c>
      <c r="H529" s="154" t="s">
        <v>1860</v>
      </c>
      <c r="I529" s="154" t="s">
        <v>1114</v>
      </c>
    </row>
    <row r="530" spans="1:9" ht="15" customHeight="1" x14ac:dyDescent="0.25">
      <c r="A530" s="561" t="s">
        <v>1813</v>
      </c>
      <c r="B530" s="561"/>
      <c r="C530" s="561"/>
      <c r="D530" s="561"/>
      <c r="E530" s="561"/>
      <c r="F530" s="561"/>
      <c r="G530" s="409">
        <f>ROUND(SUM(G526:G529),2)</f>
        <v>378.02</v>
      </c>
      <c r="H530" s="154"/>
      <c r="I530" s="154"/>
    </row>
    <row r="531" spans="1:9" ht="25.5" customHeight="1" x14ac:dyDescent="0.25">
      <c r="A531" s="410"/>
      <c r="B531" s="410"/>
      <c r="C531" s="617"/>
      <c r="D531" s="618"/>
      <c r="E531" s="410"/>
      <c r="F531" s="410"/>
      <c r="G531" s="410"/>
    </row>
    <row r="532" spans="1:9" ht="21.75" customHeight="1" x14ac:dyDescent="0.25">
      <c r="A532" s="566" t="s">
        <v>2219</v>
      </c>
      <c r="B532" s="567"/>
      <c r="C532" s="567"/>
      <c r="D532" s="567"/>
      <c r="E532" s="567"/>
      <c r="F532" s="150" t="s">
        <v>2110</v>
      </c>
      <c r="G532" s="398"/>
    </row>
    <row r="533" spans="1:9" ht="30" x14ac:dyDescent="0.25">
      <c r="A533" s="580" t="s">
        <v>1100</v>
      </c>
      <c r="B533" s="581"/>
      <c r="C533" s="404" t="s">
        <v>3</v>
      </c>
      <c r="D533" s="404" t="s">
        <v>4</v>
      </c>
      <c r="E533" s="404" t="s">
        <v>1598</v>
      </c>
      <c r="F533" s="404" t="s">
        <v>1103</v>
      </c>
      <c r="G533" s="404" t="s">
        <v>1104</v>
      </c>
    </row>
    <row r="534" spans="1:9" ht="30" x14ac:dyDescent="0.25">
      <c r="A534" s="152">
        <v>6138</v>
      </c>
      <c r="B534" s="153" t="s">
        <v>1807</v>
      </c>
      <c r="C534" s="153" t="s">
        <v>11</v>
      </c>
      <c r="D534" s="153" t="s">
        <v>16</v>
      </c>
      <c r="E534" s="153">
        <v>1</v>
      </c>
      <c r="F534" s="153" t="str">
        <f t="shared" ref="F534:F538" si="90">H534</f>
        <v>9,35</v>
      </c>
      <c r="G534" s="153">
        <f t="shared" ref="G534:G538" si="91">ROUND(F534*E534,2)</f>
        <v>9.35</v>
      </c>
      <c r="H534" s="148" t="s">
        <v>1668</v>
      </c>
      <c r="I534" s="148" t="s">
        <v>3221</v>
      </c>
    </row>
    <row r="535" spans="1:9" ht="30" x14ac:dyDescent="0.25">
      <c r="A535" s="152">
        <v>3146</v>
      </c>
      <c r="B535" s="153" t="s">
        <v>1161</v>
      </c>
      <c r="C535" s="153" t="s">
        <v>11</v>
      </c>
      <c r="D535" s="153" t="s">
        <v>16</v>
      </c>
      <c r="E535" s="153">
        <v>7.0000000000000001E-3</v>
      </c>
      <c r="F535" s="153" t="str">
        <f t="shared" si="90"/>
        <v>4,06</v>
      </c>
      <c r="G535" s="153">
        <f t="shared" si="91"/>
        <v>0.03</v>
      </c>
      <c r="H535" s="148" t="s">
        <v>3459</v>
      </c>
      <c r="I535" s="148" t="s">
        <v>1161</v>
      </c>
    </row>
    <row r="536" spans="1:9" ht="30" x14ac:dyDescent="0.25">
      <c r="A536" s="152">
        <v>20080</v>
      </c>
      <c r="B536" s="153" t="s">
        <v>1621</v>
      </c>
      <c r="C536" s="153" t="s">
        <v>11</v>
      </c>
      <c r="D536" s="153" t="s">
        <v>16</v>
      </c>
      <c r="E536" s="153">
        <v>0.03</v>
      </c>
      <c r="F536" s="153" t="str">
        <f t="shared" si="90"/>
        <v>19,74</v>
      </c>
      <c r="G536" s="153">
        <f t="shared" si="91"/>
        <v>0.59</v>
      </c>
      <c r="H536" s="148" t="s">
        <v>3409</v>
      </c>
      <c r="I536" s="148" t="s">
        <v>1621</v>
      </c>
    </row>
    <row r="537" spans="1:9" ht="30" x14ac:dyDescent="0.25">
      <c r="A537" s="152">
        <v>88267</v>
      </c>
      <c r="B537" s="153" t="s">
        <v>1162</v>
      </c>
      <c r="C537" s="153" t="s">
        <v>11</v>
      </c>
      <c r="D537" s="153" t="s">
        <v>18</v>
      </c>
      <c r="E537" s="153">
        <v>0.18</v>
      </c>
      <c r="F537" s="153" t="str">
        <f t="shared" si="90"/>
        <v>19,47</v>
      </c>
      <c r="G537" s="153">
        <f t="shared" si="91"/>
        <v>3.5</v>
      </c>
      <c r="H537" s="154" t="s">
        <v>1768</v>
      </c>
      <c r="I537" s="154" t="s">
        <v>1162</v>
      </c>
    </row>
    <row r="538" spans="1:9" ht="45" x14ac:dyDescent="0.25">
      <c r="A538" s="152">
        <v>88248</v>
      </c>
      <c r="B538" s="153" t="s">
        <v>1163</v>
      </c>
      <c r="C538" s="153" t="s">
        <v>11</v>
      </c>
      <c r="D538" s="153" t="s">
        <v>18</v>
      </c>
      <c r="E538" s="153">
        <v>0.18</v>
      </c>
      <c r="F538" s="153" t="str">
        <f t="shared" si="90"/>
        <v>15,98</v>
      </c>
      <c r="G538" s="153">
        <f t="shared" si="91"/>
        <v>2.88</v>
      </c>
      <c r="H538" s="154" t="s">
        <v>2858</v>
      </c>
      <c r="I538" s="154" t="s">
        <v>1163</v>
      </c>
    </row>
    <row r="539" spans="1:9" ht="15" customHeight="1" x14ac:dyDescent="0.25">
      <c r="A539" s="561" t="s">
        <v>1813</v>
      </c>
      <c r="B539" s="561"/>
      <c r="C539" s="561"/>
      <c r="D539" s="561"/>
      <c r="E539" s="561"/>
      <c r="F539" s="561"/>
      <c r="G539" s="409">
        <f>ROUND(SUM(G534:G538),2)</f>
        <v>16.350000000000001</v>
      </c>
    </row>
    <row r="540" spans="1:9" ht="36.75" customHeight="1" x14ac:dyDescent="0.25">
      <c r="A540" s="410"/>
      <c r="B540" s="410"/>
      <c r="C540" s="617"/>
      <c r="D540" s="618"/>
      <c r="E540" s="410"/>
      <c r="F540" s="410"/>
      <c r="G540" s="410"/>
    </row>
    <row r="541" spans="1:9" ht="22.5" customHeight="1" x14ac:dyDescent="0.25">
      <c r="A541" s="566" t="s">
        <v>2220</v>
      </c>
      <c r="B541" s="567"/>
      <c r="C541" s="567"/>
      <c r="D541" s="567"/>
      <c r="E541" s="582"/>
      <c r="F541" s="150" t="s">
        <v>130</v>
      </c>
      <c r="G541" s="405"/>
    </row>
    <row r="542" spans="1:9" ht="30" x14ac:dyDescent="0.25">
      <c r="A542" s="404" t="s">
        <v>1100</v>
      </c>
      <c r="B542" s="405"/>
      <c r="C542" s="404" t="s">
        <v>3</v>
      </c>
      <c r="D542" s="404" t="s">
        <v>4</v>
      </c>
      <c r="E542" s="404" t="s">
        <v>1598</v>
      </c>
      <c r="F542" s="404" t="s">
        <v>1103</v>
      </c>
      <c r="G542" s="404" t="s">
        <v>1104</v>
      </c>
    </row>
    <row r="543" spans="1:9" ht="30" x14ac:dyDescent="0.25">
      <c r="A543" s="152">
        <v>5069</v>
      </c>
      <c r="B543" s="153" t="s">
        <v>1116</v>
      </c>
      <c r="C543" s="153" t="s">
        <v>11</v>
      </c>
      <c r="D543" s="153" t="s">
        <v>52</v>
      </c>
      <c r="E543" s="153">
        <v>0.1</v>
      </c>
      <c r="F543" s="153" t="str">
        <f t="shared" ref="F543:F550" si="92">H543</f>
        <v>22,35</v>
      </c>
      <c r="G543" s="153">
        <f t="shared" ref="G543:G550" si="93">ROUND(F543*E543,2)</f>
        <v>2.2400000000000002</v>
      </c>
      <c r="H543" s="148" t="s">
        <v>3177</v>
      </c>
      <c r="I543" s="148" t="s">
        <v>1116</v>
      </c>
    </row>
    <row r="544" spans="1:9" ht="45" x14ac:dyDescent="0.25">
      <c r="A544" s="152">
        <v>6189</v>
      </c>
      <c r="B544" s="153" t="s">
        <v>2221</v>
      </c>
      <c r="C544" s="153" t="s">
        <v>11</v>
      </c>
      <c r="D544" s="153" t="s">
        <v>27</v>
      </c>
      <c r="E544" s="153">
        <v>0.65</v>
      </c>
      <c r="F544" s="153" t="str">
        <f t="shared" si="92"/>
        <v>14,43</v>
      </c>
      <c r="G544" s="153">
        <f t="shared" si="93"/>
        <v>9.3800000000000008</v>
      </c>
      <c r="H544" s="148" t="s">
        <v>2061</v>
      </c>
      <c r="I544" s="148" t="s">
        <v>3330</v>
      </c>
    </row>
    <row r="545" spans="1:9" ht="45" x14ac:dyDescent="0.25">
      <c r="A545" s="152">
        <v>4433</v>
      </c>
      <c r="B545" s="153" t="s">
        <v>2222</v>
      </c>
      <c r="C545" s="153" t="s">
        <v>11</v>
      </c>
      <c r="D545" s="153" t="s">
        <v>69</v>
      </c>
      <c r="E545" s="153">
        <v>1.5</v>
      </c>
      <c r="F545" s="153" t="str">
        <f t="shared" si="92"/>
        <v>13,68</v>
      </c>
      <c r="G545" s="153">
        <f t="shared" si="93"/>
        <v>20.52</v>
      </c>
      <c r="H545" s="148" t="s">
        <v>1681</v>
      </c>
      <c r="I545" s="148" t="s">
        <v>3245</v>
      </c>
    </row>
    <row r="546" spans="1:9" ht="30" x14ac:dyDescent="0.25">
      <c r="A546" s="152">
        <v>88262</v>
      </c>
      <c r="B546" s="153" t="s">
        <v>1113</v>
      </c>
      <c r="C546" s="153" t="s">
        <v>11</v>
      </c>
      <c r="D546" s="153" t="s">
        <v>18</v>
      </c>
      <c r="E546" s="153">
        <v>0.75</v>
      </c>
      <c r="F546" s="153" t="str">
        <f t="shared" si="92"/>
        <v>19,85</v>
      </c>
      <c r="G546" s="153">
        <f t="shared" si="93"/>
        <v>14.89</v>
      </c>
      <c r="H546" s="154" t="s">
        <v>3210</v>
      </c>
      <c r="I546" s="154" t="s">
        <v>1113</v>
      </c>
    </row>
    <row r="547" spans="1:9" ht="45" x14ac:dyDescent="0.25">
      <c r="A547" s="152">
        <v>88248</v>
      </c>
      <c r="B547" s="153" t="s">
        <v>1163</v>
      </c>
      <c r="C547" s="153" t="s">
        <v>11</v>
      </c>
      <c r="D547" s="153" t="s">
        <v>18</v>
      </c>
      <c r="E547" s="153">
        <v>0.75</v>
      </c>
      <c r="F547" s="153" t="str">
        <f t="shared" si="92"/>
        <v>15,98</v>
      </c>
      <c r="G547" s="153">
        <f t="shared" si="93"/>
        <v>11.99</v>
      </c>
      <c r="H547" s="154" t="s">
        <v>2858</v>
      </c>
      <c r="I547" s="154" t="s">
        <v>1163</v>
      </c>
    </row>
    <row r="548" spans="1:9" ht="30" x14ac:dyDescent="0.25">
      <c r="A548" s="152">
        <v>88267</v>
      </c>
      <c r="B548" s="153" t="s">
        <v>1162</v>
      </c>
      <c r="C548" s="153" t="s">
        <v>11</v>
      </c>
      <c r="D548" s="153" t="s">
        <v>18</v>
      </c>
      <c r="E548" s="153">
        <v>0.12</v>
      </c>
      <c r="F548" s="153" t="str">
        <f t="shared" si="92"/>
        <v>19,47</v>
      </c>
      <c r="G548" s="153">
        <f t="shared" si="93"/>
        <v>2.34</v>
      </c>
      <c r="H548" s="154" t="s">
        <v>1768</v>
      </c>
      <c r="I548" s="154" t="s">
        <v>1162</v>
      </c>
    </row>
    <row r="549" spans="1:9" x14ac:dyDescent="0.25">
      <c r="A549" s="152">
        <v>88316</v>
      </c>
      <c r="B549" s="153" t="s">
        <v>1114</v>
      </c>
      <c r="C549" s="153" t="s">
        <v>11</v>
      </c>
      <c r="D549" s="153" t="s">
        <v>18</v>
      </c>
      <c r="E549" s="153">
        <v>5.36</v>
      </c>
      <c r="F549" s="153" t="str">
        <f t="shared" si="92"/>
        <v>15,81</v>
      </c>
      <c r="G549" s="153">
        <f t="shared" si="93"/>
        <v>84.74</v>
      </c>
      <c r="H549" s="154" t="s">
        <v>1860</v>
      </c>
      <c r="I549" s="154" t="s">
        <v>1114</v>
      </c>
    </row>
    <row r="550" spans="1:9" ht="60" x14ac:dyDescent="0.25">
      <c r="A550" s="152">
        <v>94963</v>
      </c>
      <c r="B550" s="153" t="str">
        <f>I550</f>
        <v>CONCRETO FCK = 15MPA, TRAÇO 1:3,4:3,5 (EM MASSA SECA DE CIMENTO/ AREIA MÉDIA/ BRITA 1) - PREPARO MECÂNICO COM BETONEIRA 400 L. AF_05/2021</v>
      </c>
      <c r="C550" s="153" t="s">
        <v>11</v>
      </c>
      <c r="D550" s="153" t="s">
        <v>40</v>
      </c>
      <c r="E550" s="414">
        <v>0.18479999999999999</v>
      </c>
      <c r="F550" s="153" t="str">
        <f t="shared" si="92"/>
        <v>470,75</v>
      </c>
      <c r="G550" s="153">
        <f t="shared" si="93"/>
        <v>86.99</v>
      </c>
      <c r="H550" s="154" t="s">
        <v>3585</v>
      </c>
      <c r="I550" s="154" t="s">
        <v>1893</v>
      </c>
    </row>
    <row r="551" spans="1:9" ht="15" customHeight="1" x14ac:dyDescent="0.25">
      <c r="A551" s="561" t="s">
        <v>1813</v>
      </c>
      <c r="B551" s="561"/>
      <c r="C551" s="561"/>
      <c r="D551" s="561"/>
      <c r="E551" s="561"/>
      <c r="F551" s="561"/>
      <c r="G551" s="409">
        <f>ROUND(SUM(G543:G550),2)</f>
        <v>233.09</v>
      </c>
    </row>
    <row r="552" spans="1:9" ht="35.25" customHeight="1" x14ac:dyDescent="0.25">
      <c r="A552" s="410"/>
      <c r="B552" s="410"/>
      <c r="C552" s="411"/>
      <c r="D552" s="412"/>
      <c r="E552" s="410"/>
      <c r="F552" s="410"/>
      <c r="G552" s="410"/>
    </row>
    <row r="553" spans="1:9" ht="38.25" customHeight="1" x14ac:dyDescent="0.25">
      <c r="A553" s="566" t="s">
        <v>2223</v>
      </c>
      <c r="B553" s="567"/>
      <c r="C553" s="567"/>
      <c r="D553" s="567"/>
      <c r="E553" s="582"/>
      <c r="F553" s="150" t="s">
        <v>130</v>
      </c>
      <c r="G553" s="405"/>
    </row>
    <row r="554" spans="1:9" ht="30" x14ac:dyDescent="0.25">
      <c r="A554" s="404" t="s">
        <v>1100</v>
      </c>
      <c r="B554" s="405"/>
      <c r="C554" s="404" t="s">
        <v>3</v>
      </c>
      <c r="D554" s="404" t="s">
        <v>4</v>
      </c>
      <c r="E554" s="404" t="s">
        <v>1598</v>
      </c>
      <c r="F554" s="404" t="s">
        <v>1103</v>
      </c>
      <c r="G554" s="404" t="s">
        <v>1104</v>
      </c>
    </row>
    <row r="555" spans="1:9" s="156" customFormat="1" ht="45" x14ac:dyDescent="0.25">
      <c r="A555" s="152">
        <v>11135</v>
      </c>
      <c r="B555" s="153" t="s">
        <v>1181</v>
      </c>
      <c r="C555" s="153" t="s">
        <v>11</v>
      </c>
      <c r="D555" s="153" t="s">
        <v>27</v>
      </c>
      <c r="E555" s="153">
        <v>0.32400000000000001</v>
      </c>
      <c r="F555" s="153" t="str">
        <f t="shared" ref="F555:F569" si="94">H555</f>
        <v>94,89</v>
      </c>
      <c r="G555" s="153">
        <f t="shared" ref="G555:G569" si="95">ROUND(F555*E555,2)</f>
        <v>30.74</v>
      </c>
      <c r="H555" s="148" t="s">
        <v>3444</v>
      </c>
      <c r="I555" s="148" t="s">
        <v>3265</v>
      </c>
    </row>
    <row r="556" spans="1:9" ht="45" x14ac:dyDescent="0.25">
      <c r="A556" s="152">
        <v>3992</v>
      </c>
      <c r="B556" s="153" t="s">
        <v>2224</v>
      </c>
      <c r="C556" s="153" t="s">
        <v>11</v>
      </c>
      <c r="D556" s="153" t="s">
        <v>69</v>
      </c>
      <c r="E556" s="153">
        <v>9.7000000000000003E-2</v>
      </c>
      <c r="F556" s="153" t="str">
        <f t="shared" si="94"/>
        <v>16,24</v>
      </c>
      <c r="G556" s="153">
        <f t="shared" si="95"/>
        <v>1.58</v>
      </c>
      <c r="H556" s="148" t="s">
        <v>3329</v>
      </c>
      <c r="I556" s="148" t="s">
        <v>3328</v>
      </c>
    </row>
    <row r="557" spans="1:9" x14ac:dyDescent="0.25">
      <c r="A557" s="152">
        <v>1379</v>
      </c>
      <c r="B557" s="153" t="s">
        <v>1129</v>
      </c>
      <c r="C557" s="153" t="s">
        <v>11</v>
      </c>
      <c r="D557" s="153" t="s">
        <v>52</v>
      </c>
      <c r="E557" s="153">
        <v>87.186000000000007</v>
      </c>
      <c r="F557" s="153" t="str">
        <f t="shared" si="94"/>
        <v>0,84</v>
      </c>
      <c r="G557" s="153">
        <f t="shared" si="95"/>
        <v>73.239999999999995</v>
      </c>
      <c r="H557" s="148" t="s">
        <v>1849</v>
      </c>
      <c r="I557" s="148" t="s">
        <v>1129</v>
      </c>
    </row>
    <row r="558" spans="1:9" ht="30" x14ac:dyDescent="0.25">
      <c r="A558" s="152">
        <v>370</v>
      </c>
      <c r="B558" s="153" t="s">
        <v>1631</v>
      </c>
      <c r="C558" s="153" t="s">
        <v>11</v>
      </c>
      <c r="D558" s="153" t="s">
        <v>40</v>
      </c>
      <c r="E558" s="153">
        <v>0.36899999999999999</v>
      </c>
      <c r="F558" s="153" t="str">
        <f t="shared" si="94"/>
        <v>80,00</v>
      </c>
      <c r="G558" s="153">
        <f t="shared" si="95"/>
        <v>29.52</v>
      </c>
      <c r="H558" s="148" t="s">
        <v>3414</v>
      </c>
      <c r="I558" s="148" t="s">
        <v>1631</v>
      </c>
    </row>
    <row r="559" spans="1:9" ht="30" x14ac:dyDescent="0.25">
      <c r="A559" s="152">
        <v>43132</v>
      </c>
      <c r="B559" s="153" t="s">
        <v>2134</v>
      </c>
      <c r="C559" s="153" t="s">
        <v>11</v>
      </c>
      <c r="D559" s="153" t="s">
        <v>52</v>
      </c>
      <c r="E559" s="153">
        <v>7.1999999999999995E-2</v>
      </c>
      <c r="F559" s="153" t="str">
        <f t="shared" si="94"/>
        <v>21,33</v>
      </c>
      <c r="G559" s="153">
        <f t="shared" si="95"/>
        <v>1.54</v>
      </c>
      <c r="H559" s="148" t="s">
        <v>3413</v>
      </c>
      <c r="I559" s="148" t="s">
        <v>3227</v>
      </c>
    </row>
    <row r="560" spans="1:9" x14ac:dyDescent="0.25">
      <c r="A560" s="152">
        <v>1106</v>
      </c>
      <c r="B560" s="153" t="s">
        <v>1182</v>
      </c>
      <c r="C560" s="153" t="s">
        <v>11</v>
      </c>
      <c r="D560" s="153" t="s">
        <v>52</v>
      </c>
      <c r="E560" s="153">
        <v>24.888000000000002</v>
      </c>
      <c r="F560" s="153" t="str">
        <f t="shared" si="94"/>
        <v>0,86</v>
      </c>
      <c r="G560" s="153">
        <f t="shared" si="95"/>
        <v>21.4</v>
      </c>
      <c r="H560" s="148" t="s">
        <v>1607</v>
      </c>
      <c r="I560" s="148" t="s">
        <v>1182</v>
      </c>
    </row>
    <row r="561" spans="1:9" ht="30" x14ac:dyDescent="0.25">
      <c r="A561" s="152">
        <v>4718</v>
      </c>
      <c r="B561" s="153" t="s">
        <v>1754</v>
      </c>
      <c r="C561" s="153" t="s">
        <v>11</v>
      </c>
      <c r="D561" s="153" t="s">
        <v>40</v>
      </c>
      <c r="E561" s="153">
        <v>0.32400000000000001</v>
      </c>
      <c r="F561" s="153" t="str">
        <f t="shared" si="94"/>
        <v>198,00</v>
      </c>
      <c r="G561" s="153">
        <f t="shared" si="95"/>
        <v>64.150000000000006</v>
      </c>
      <c r="H561" s="148" t="s">
        <v>3486</v>
      </c>
      <c r="I561" s="148" t="s">
        <v>1754</v>
      </c>
    </row>
    <row r="562" spans="1:9" ht="30" x14ac:dyDescent="0.25">
      <c r="A562" s="152">
        <v>43059</v>
      </c>
      <c r="B562" s="153" t="s">
        <v>2225</v>
      </c>
      <c r="C562" s="153" t="s">
        <v>11</v>
      </c>
      <c r="D562" s="153" t="s">
        <v>52</v>
      </c>
      <c r="E562" s="153">
        <v>4.2679999999999998</v>
      </c>
      <c r="F562" s="153" t="str">
        <f t="shared" si="94"/>
        <v>9,03</v>
      </c>
      <c r="G562" s="153">
        <f t="shared" si="95"/>
        <v>38.54</v>
      </c>
      <c r="H562" s="148" t="s">
        <v>2919</v>
      </c>
      <c r="I562" s="148" t="s">
        <v>3214</v>
      </c>
    </row>
    <row r="563" spans="1:9" ht="45" x14ac:dyDescent="0.25">
      <c r="A563" s="152">
        <v>7267</v>
      </c>
      <c r="B563" s="153" t="s">
        <v>2226</v>
      </c>
      <c r="C563" s="153" t="s">
        <v>11</v>
      </c>
      <c r="D563" s="153" t="s">
        <v>16</v>
      </c>
      <c r="E563" s="153">
        <v>51.85</v>
      </c>
      <c r="F563" s="153" t="str">
        <f t="shared" si="94"/>
        <v>0,84</v>
      </c>
      <c r="G563" s="153">
        <f t="shared" si="95"/>
        <v>43.55</v>
      </c>
      <c r="H563" s="148" t="s">
        <v>1849</v>
      </c>
      <c r="I563" s="148" t="s">
        <v>3240</v>
      </c>
    </row>
    <row r="564" spans="1:9" x14ac:dyDescent="0.25">
      <c r="A564" s="152">
        <v>88309</v>
      </c>
      <c r="B564" s="153" t="s">
        <v>1123</v>
      </c>
      <c r="C564" s="153" t="s">
        <v>11</v>
      </c>
      <c r="D564" s="153" t="s">
        <v>18</v>
      </c>
      <c r="E564" s="153">
        <v>8.2110000000000003</v>
      </c>
      <c r="F564" s="153" t="str">
        <f t="shared" si="94"/>
        <v>20,08</v>
      </c>
      <c r="G564" s="153">
        <f t="shared" si="95"/>
        <v>164.88</v>
      </c>
      <c r="H564" s="148" t="s">
        <v>1735</v>
      </c>
      <c r="I564" s="148" t="s">
        <v>1123</v>
      </c>
    </row>
    <row r="565" spans="1:9" x14ac:dyDescent="0.25">
      <c r="A565" s="152">
        <v>88316</v>
      </c>
      <c r="B565" s="153" t="s">
        <v>1114</v>
      </c>
      <c r="C565" s="153" t="s">
        <v>11</v>
      </c>
      <c r="D565" s="153" t="s">
        <v>18</v>
      </c>
      <c r="E565" s="153">
        <v>15.840999999999999</v>
      </c>
      <c r="F565" s="153" t="str">
        <f t="shared" si="94"/>
        <v>15,81</v>
      </c>
      <c r="G565" s="153">
        <f t="shared" si="95"/>
        <v>250.45</v>
      </c>
      <c r="H565" s="148" t="s">
        <v>1860</v>
      </c>
      <c r="I565" s="148" t="s">
        <v>1114</v>
      </c>
    </row>
    <row r="566" spans="1:9" ht="30" x14ac:dyDescent="0.25">
      <c r="A566" s="152">
        <v>88261</v>
      </c>
      <c r="B566" s="153" t="s">
        <v>1135</v>
      </c>
      <c r="C566" s="153" t="s">
        <v>11</v>
      </c>
      <c r="D566" s="153" t="s">
        <v>18</v>
      </c>
      <c r="E566" s="153">
        <v>1.96</v>
      </c>
      <c r="F566" s="153" t="str">
        <f t="shared" si="94"/>
        <v>19,21</v>
      </c>
      <c r="G566" s="153">
        <f t="shared" si="95"/>
        <v>37.65</v>
      </c>
      <c r="H566" s="148" t="s">
        <v>1634</v>
      </c>
      <c r="I566" s="148" t="s">
        <v>1135</v>
      </c>
    </row>
    <row r="567" spans="1:9" x14ac:dyDescent="0.25">
      <c r="A567" s="152">
        <v>88245</v>
      </c>
      <c r="B567" s="153" t="s">
        <v>1128</v>
      </c>
      <c r="C567" s="153" t="s">
        <v>11</v>
      </c>
      <c r="D567" s="153" t="s">
        <v>18</v>
      </c>
      <c r="E567" s="153">
        <v>0.41299999999999998</v>
      </c>
      <c r="F567" s="153" t="str">
        <f t="shared" si="94"/>
        <v>19,97</v>
      </c>
      <c r="G567" s="153">
        <f t="shared" si="95"/>
        <v>8.25</v>
      </c>
      <c r="H567" s="148" t="s">
        <v>2922</v>
      </c>
      <c r="I567" s="148" t="s">
        <v>1128</v>
      </c>
    </row>
    <row r="568" spans="1:9" ht="30" x14ac:dyDescent="0.25">
      <c r="A568" s="152">
        <v>88239</v>
      </c>
      <c r="B568" s="153" t="s">
        <v>1126</v>
      </c>
      <c r="C568" s="153" t="s">
        <v>11</v>
      </c>
      <c r="D568" s="153" t="s">
        <v>18</v>
      </c>
      <c r="E568" s="153">
        <v>1.96</v>
      </c>
      <c r="F568" s="153" t="str">
        <f t="shared" si="94"/>
        <v>16,40</v>
      </c>
      <c r="G568" s="153">
        <f t="shared" si="95"/>
        <v>32.14</v>
      </c>
      <c r="H568" s="148" t="s">
        <v>1874</v>
      </c>
      <c r="I568" s="148" t="s">
        <v>1126</v>
      </c>
    </row>
    <row r="569" spans="1:9" ht="30" x14ac:dyDescent="0.25">
      <c r="A569" s="152">
        <v>88238</v>
      </c>
      <c r="B569" s="153" t="s">
        <v>1127</v>
      </c>
      <c r="C569" s="153" t="s">
        <v>11</v>
      </c>
      <c r="D569" s="153" t="s">
        <v>18</v>
      </c>
      <c r="E569" s="153">
        <v>0.41299999999999998</v>
      </c>
      <c r="F569" s="153" t="str">
        <f t="shared" si="94"/>
        <v>15,81</v>
      </c>
      <c r="G569" s="153">
        <f t="shared" si="95"/>
        <v>6.53</v>
      </c>
      <c r="H569" s="148" t="s">
        <v>1860</v>
      </c>
      <c r="I569" s="148" t="s">
        <v>1127</v>
      </c>
    </row>
    <row r="570" spans="1:9" ht="15" customHeight="1" x14ac:dyDescent="0.25">
      <c r="A570" s="561" t="s">
        <v>1813</v>
      </c>
      <c r="B570" s="561"/>
      <c r="C570" s="561"/>
      <c r="D570" s="561"/>
      <c r="E570" s="561"/>
      <c r="F570" s="561"/>
      <c r="G570" s="409">
        <f>ROUND(SUM(G555:G569),2)</f>
        <v>804.16</v>
      </c>
    </row>
    <row r="571" spans="1:9" ht="22.5" customHeight="1" x14ac:dyDescent="0.25">
      <c r="A571" s="410"/>
      <c r="B571" s="410"/>
      <c r="C571" s="411"/>
      <c r="D571" s="412"/>
      <c r="E571" s="410"/>
      <c r="F571" s="410"/>
      <c r="G571" s="410"/>
    </row>
    <row r="572" spans="1:9" ht="36.75" customHeight="1" x14ac:dyDescent="0.25">
      <c r="A572" s="566" t="s">
        <v>2227</v>
      </c>
      <c r="B572" s="567"/>
      <c r="C572" s="567"/>
      <c r="D572" s="567"/>
      <c r="E572" s="568"/>
      <c r="F572" s="150" t="s">
        <v>2110</v>
      </c>
      <c r="G572" s="405"/>
    </row>
    <row r="573" spans="1:9" ht="30" x14ac:dyDescent="0.25">
      <c r="A573" s="404" t="s">
        <v>1100</v>
      </c>
      <c r="B573" s="405"/>
      <c r="C573" s="404" t="s">
        <v>3</v>
      </c>
      <c r="D573" s="404" t="s">
        <v>4</v>
      </c>
      <c r="E573" s="404" t="s">
        <v>1598</v>
      </c>
      <c r="F573" s="404" t="s">
        <v>1103</v>
      </c>
      <c r="G573" s="404" t="s">
        <v>1104</v>
      </c>
    </row>
    <row r="574" spans="1:9" ht="60" x14ac:dyDescent="0.25">
      <c r="A574" s="152">
        <v>35277</v>
      </c>
      <c r="B574" s="153" t="s">
        <v>1658</v>
      </c>
      <c r="C574" s="153" t="s">
        <v>11</v>
      </c>
      <c r="D574" s="153" t="s">
        <v>16</v>
      </c>
      <c r="E574" s="153">
        <v>1</v>
      </c>
      <c r="F574" s="153" t="str">
        <f t="shared" ref="F574:F578" si="96">H574</f>
        <v>307,04</v>
      </c>
      <c r="G574" s="153">
        <f t="shared" ref="G574:G578" si="97">ROUND(F574*E574,2)</f>
        <v>307.04000000000002</v>
      </c>
      <c r="H574" s="148" t="s">
        <v>3425</v>
      </c>
      <c r="I574" s="148" t="s">
        <v>3246</v>
      </c>
    </row>
    <row r="575" spans="1:9" ht="30" x14ac:dyDescent="0.25">
      <c r="A575" s="152">
        <v>3146</v>
      </c>
      <c r="B575" s="153" t="s">
        <v>1161</v>
      </c>
      <c r="C575" s="153" t="s">
        <v>11</v>
      </c>
      <c r="D575" s="153" t="s">
        <v>16</v>
      </c>
      <c r="E575" s="153">
        <v>7.0000000000000001E-3</v>
      </c>
      <c r="F575" s="153" t="str">
        <f t="shared" si="96"/>
        <v>4,06</v>
      </c>
      <c r="G575" s="153">
        <f t="shared" si="97"/>
        <v>0.03</v>
      </c>
      <c r="H575" s="148" t="s">
        <v>3459</v>
      </c>
      <c r="I575" s="148" t="s">
        <v>1161</v>
      </c>
    </row>
    <row r="576" spans="1:9" ht="30" x14ac:dyDescent="0.25">
      <c r="A576" s="152">
        <v>20080</v>
      </c>
      <c r="B576" s="153" t="s">
        <v>1621</v>
      </c>
      <c r="C576" s="153" t="s">
        <v>11</v>
      </c>
      <c r="D576" s="153" t="s">
        <v>16</v>
      </c>
      <c r="E576" s="153">
        <v>0.03</v>
      </c>
      <c r="F576" s="153" t="str">
        <f t="shared" si="96"/>
        <v>19,74</v>
      </c>
      <c r="G576" s="153">
        <f t="shared" si="97"/>
        <v>0.59</v>
      </c>
      <c r="H576" s="148" t="s">
        <v>3409</v>
      </c>
      <c r="I576" s="148" t="s">
        <v>1621</v>
      </c>
    </row>
    <row r="577" spans="1:9" ht="30" x14ac:dyDescent="0.25">
      <c r="A577" s="152">
        <v>88267</v>
      </c>
      <c r="B577" s="153" t="s">
        <v>1162</v>
      </c>
      <c r="C577" s="153" t="s">
        <v>11</v>
      </c>
      <c r="D577" s="153" t="s">
        <v>18</v>
      </c>
      <c r="E577" s="153">
        <v>2.5299999999999998</v>
      </c>
      <c r="F577" s="153" t="str">
        <f t="shared" si="96"/>
        <v>19,47</v>
      </c>
      <c r="G577" s="153">
        <f t="shared" si="97"/>
        <v>49.26</v>
      </c>
      <c r="H577" s="148" t="s">
        <v>1768</v>
      </c>
      <c r="I577" s="148" t="s">
        <v>1162</v>
      </c>
    </row>
    <row r="578" spans="1:9" ht="45" x14ac:dyDescent="0.25">
      <c r="A578" s="152">
        <v>88248</v>
      </c>
      <c r="B578" s="153" t="s">
        <v>1163</v>
      </c>
      <c r="C578" s="153" t="s">
        <v>11</v>
      </c>
      <c r="D578" s="153" t="s">
        <v>18</v>
      </c>
      <c r="E578" s="153">
        <v>2.5299999999999998</v>
      </c>
      <c r="F578" s="153" t="str">
        <f t="shared" si="96"/>
        <v>15,98</v>
      </c>
      <c r="G578" s="153">
        <f t="shared" si="97"/>
        <v>40.43</v>
      </c>
      <c r="H578" s="148" t="s">
        <v>2858</v>
      </c>
      <c r="I578" s="148" t="s">
        <v>1163</v>
      </c>
    </row>
    <row r="579" spans="1:9" ht="15" customHeight="1" x14ac:dyDescent="0.25">
      <c r="A579" s="561" t="s">
        <v>1813</v>
      </c>
      <c r="B579" s="561"/>
      <c r="C579" s="561"/>
      <c r="D579" s="561"/>
      <c r="E579" s="561"/>
      <c r="F579" s="561"/>
      <c r="G579" s="409">
        <f>ROUND(SUM(G574:G578),2)</f>
        <v>397.35</v>
      </c>
      <c r="H579" s="156"/>
      <c r="I579" s="156"/>
    </row>
    <row r="580" spans="1:9" ht="36" customHeight="1" x14ac:dyDescent="0.25">
      <c r="A580" s="410"/>
      <c r="B580" s="410"/>
      <c r="C580" s="411"/>
      <c r="D580" s="412"/>
      <c r="E580" s="410"/>
      <c r="F580" s="410"/>
      <c r="G580" s="410"/>
    </row>
    <row r="581" spans="1:9" ht="45" customHeight="1" x14ac:dyDescent="0.25">
      <c r="A581" s="566" t="s">
        <v>2228</v>
      </c>
      <c r="B581" s="567"/>
      <c r="C581" s="567"/>
      <c r="D581" s="567"/>
      <c r="E581" s="568"/>
      <c r="F581" s="150" t="s">
        <v>2110</v>
      </c>
      <c r="G581" s="405"/>
    </row>
    <row r="582" spans="1:9" ht="30" x14ac:dyDescent="0.25">
      <c r="A582" s="404" t="s">
        <v>1100</v>
      </c>
      <c r="B582" s="405"/>
      <c r="C582" s="404" t="s">
        <v>3</v>
      </c>
      <c r="D582" s="404" t="s">
        <v>4</v>
      </c>
      <c r="E582" s="404" t="s">
        <v>1598</v>
      </c>
      <c r="F582" s="404" t="s">
        <v>1103</v>
      </c>
      <c r="G582" s="404" t="s">
        <v>1104</v>
      </c>
    </row>
    <row r="583" spans="1:9" ht="45" x14ac:dyDescent="0.25">
      <c r="A583" s="152">
        <v>12532</v>
      </c>
      <c r="B583" s="153" t="s">
        <v>2229</v>
      </c>
      <c r="C583" s="153" t="s">
        <v>11</v>
      </c>
      <c r="D583" s="153" t="s">
        <v>16</v>
      </c>
      <c r="E583" s="153">
        <v>2</v>
      </c>
      <c r="F583" s="153" t="str">
        <f t="shared" ref="F583:F588" si="98">H583</f>
        <v>106,14</v>
      </c>
      <c r="G583" s="153">
        <f t="shared" ref="G583:G588" si="99">ROUND(F583*E583,2)</f>
        <v>212.28</v>
      </c>
      <c r="H583" s="154" t="s">
        <v>3224</v>
      </c>
      <c r="I583" s="154" t="s">
        <v>3223</v>
      </c>
    </row>
    <row r="584" spans="1:9" ht="45" x14ac:dyDescent="0.25">
      <c r="A584" s="152">
        <v>43423</v>
      </c>
      <c r="B584" s="153" t="s">
        <v>2230</v>
      </c>
      <c r="C584" s="153" t="s">
        <v>11</v>
      </c>
      <c r="D584" s="153" t="s">
        <v>16</v>
      </c>
      <c r="E584" s="153">
        <v>2</v>
      </c>
      <c r="F584" s="153" t="str">
        <f t="shared" si="98"/>
        <v>68,82</v>
      </c>
      <c r="G584" s="153">
        <f t="shared" si="99"/>
        <v>137.63999999999999</v>
      </c>
      <c r="H584" s="154" t="s">
        <v>2914</v>
      </c>
      <c r="I584" s="154" t="s">
        <v>3222</v>
      </c>
    </row>
    <row r="585" spans="1:9" ht="45" x14ac:dyDescent="0.25">
      <c r="A585" s="152">
        <v>43423</v>
      </c>
      <c r="B585" s="153" t="s">
        <v>2231</v>
      </c>
      <c r="C585" s="153" t="s">
        <v>11</v>
      </c>
      <c r="D585" s="153" t="s">
        <v>16</v>
      </c>
      <c r="E585" s="153">
        <v>1</v>
      </c>
      <c r="F585" s="153" t="str">
        <f t="shared" si="98"/>
        <v>68,82</v>
      </c>
      <c r="G585" s="153">
        <f t="shared" si="99"/>
        <v>68.819999999999993</v>
      </c>
      <c r="H585" s="154" t="s">
        <v>2914</v>
      </c>
      <c r="I585" s="154" t="s">
        <v>3222</v>
      </c>
    </row>
    <row r="586" spans="1:9" ht="60" x14ac:dyDescent="0.25">
      <c r="A586" s="152">
        <v>87369</v>
      </c>
      <c r="B586" s="153" t="s">
        <v>2232</v>
      </c>
      <c r="C586" s="153" t="s">
        <v>11</v>
      </c>
      <c r="D586" s="153" t="s">
        <v>40</v>
      </c>
      <c r="E586" s="153">
        <v>0.01</v>
      </c>
      <c r="F586" s="153" t="str">
        <f t="shared" si="98"/>
        <v>575,57</v>
      </c>
      <c r="G586" s="153">
        <f t="shared" si="99"/>
        <v>5.76</v>
      </c>
      <c r="H586" s="154" t="s">
        <v>3774</v>
      </c>
      <c r="I586" s="154" t="s">
        <v>2089</v>
      </c>
    </row>
    <row r="587" spans="1:9" x14ac:dyDescent="0.25">
      <c r="A587" s="152">
        <v>88309</v>
      </c>
      <c r="B587" s="153" t="s">
        <v>1123</v>
      </c>
      <c r="C587" s="153" t="s">
        <v>11</v>
      </c>
      <c r="D587" s="153" t="s">
        <v>18</v>
      </c>
      <c r="E587" s="153">
        <v>2</v>
      </c>
      <c r="F587" s="153" t="str">
        <f t="shared" si="98"/>
        <v>20,08</v>
      </c>
      <c r="G587" s="153">
        <f t="shared" si="99"/>
        <v>40.159999999999997</v>
      </c>
      <c r="H587" s="154" t="s">
        <v>1735</v>
      </c>
      <c r="I587" s="154" t="s">
        <v>1123</v>
      </c>
    </row>
    <row r="588" spans="1:9" x14ac:dyDescent="0.25">
      <c r="A588" s="152">
        <v>88316</v>
      </c>
      <c r="B588" s="153" t="s">
        <v>1114</v>
      </c>
      <c r="C588" s="153" t="s">
        <v>11</v>
      </c>
      <c r="D588" s="153" t="s">
        <v>18</v>
      </c>
      <c r="E588" s="153">
        <v>1</v>
      </c>
      <c r="F588" s="153" t="str">
        <f t="shared" si="98"/>
        <v>15,81</v>
      </c>
      <c r="G588" s="153">
        <f t="shared" si="99"/>
        <v>15.81</v>
      </c>
      <c r="H588" s="154" t="s">
        <v>1860</v>
      </c>
      <c r="I588" s="154" t="s">
        <v>1114</v>
      </c>
    </row>
    <row r="589" spans="1:9" ht="15" customHeight="1" x14ac:dyDescent="0.25">
      <c r="A589" s="561" t="s">
        <v>1813</v>
      </c>
      <c r="B589" s="561"/>
      <c r="C589" s="561"/>
      <c r="D589" s="561"/>
      <c r="E589" s="561"/>
      <c r="F589" s="561"/>
      <c r="G589" s="409">
        <f>ROUND(SUM(G583:G588),2)</f>
        <v>480.47</v>
      </c>
    </row>
    <row r="590" spans="1:9" ht="26.25" customHeight="1" x14ac:dyDescent="0.25">
      <c r="A590" s="410"/>
      <c r="B590" s="410"/>
      <c r="C590" s="411"/>
      <c r="D590" s="412"/>
      <c r="E590" s="410"/>
      <c r="F590" s="410"/>
      <c r="G590" s="410"/>
    </row>
    <row r="591" spans="1:9" ht="33.75" customHeight="1" x14ac:dyDescent="0.25">
      <c r="A591" s="566" t="s">
        <v>2233</v>
      </c>
      <c r="B591" s="567"/>
      <c r="C591" s="567"/>
      <c r="D591" s="567"/>
      <c r="E591" s="568"/>
      <c r="F591" s="150" t="s">
        <v>2110</v>
      </c>
      <c r="G591" s="405"/>
    </row>
    <row r="592" spans="1:9" ht="30" x14ac:dyDescent="0.25">
      <c r="A592" s="404" t="s">
        <v>1100</v>
      </c>
      <c r="B592" s="405"/>
      <c r="C592" s="404" t="s">
        <v>3</v>
      </c>
      <c r="D592" s="404" t="s">
        <v>4</v>
      </c>
      <c r="E592" s="404" t="s">
        <v>1598</v>
      </c>
      <c r="F592" s="404" t="s">
        <v>1103</v>
      </c>
      <c r="G592" s="404" t="s">
        <v>1104</v>
      </c>
    </row>
    <row r="593" spans="1:9" ht="45" x14ac:dyDescent="0.25">
      <c r="A593" s="152">
        <v>11649</v>
      </c>
      <c r="B593" s="153" t="s">
        <v>1727</v>
      </c>
      <c r="C593" s="153" t="s">
        <v>11</v>
      </c>
      <c r="D593" s="153" t="s">
        <v>16</v>
      </c>
      <c r="E593" s="153">
        <v>1</v>
      </c>
      <c r="F593" s="153" t="str">
        <f t="shared" ref="F593:F599" si="100">H593</f>
        <v>575,47</v>
      </c>
      <c r="G593" s="153">
        <f t="shared" ref="G593:G599" si="101">ROUND(F593*E593,2)</f>
        <v>575.47</v>
      </c>
      <c r="H593" s="154" t="s">
        <v>3466</v>
      </c>
      <c r="I593" s="154" t="s">
        <v>1727</v>
      </c>
    </row>
    <row r="594" spans="1:9" ht="30" x14ac:dyDescent="0.25">
      <c r="A594" s="152">
        <v>41637</v>
      </c>
      <c r="B594" s="153" t="s">
        <v>2234</v>
      </c>
      <c r="C594" s="153" t="s">
        <v>11</v>
      </c>
      <c r="D594" s="153" t="s">
        <v>16</v>
      </c>
      <c r="E594" s="153">
        <v>5</v>
      </c>
      <c r="F594" s="153" t="str">
        <f t="shared" si="100"/>
        <v>124,53</v>
      </c>
      <c r="G594" s="153">
        <f t="shared" si="101"/>
        <v>622.65</v>
      </c>
      <c r="H594" s="154" t="s">
        <v>3220</v>
      </c>
      <c r="I594" s="154" t="s">
        <v>3219</v>
      </c>
    </row>
    <row r="595" spans="1:9" ht="57" customHeight="1" x14ac:dyDescent="0.25">
      <c r="A595" s="152">
        <v>102498</v>
      </c>
      <c r="B595" s="153" t="s">
        <v>1183</v>
      </c>
      <c r="C595" s="153" t="s">
        <v>11</v>
      </c>
      <c r="D595" s="153" t="s">
        <v>27</v>
      </c>
      <c r="E595" s="153">
        <f>2*5.77</f>
        <v>11.54</v>
      </c>
      <c r="F595" s="153" t="str">
        <f t="shared" si="100"/>
        <v>1,18</v>
      </c>
      <c r="G595" s="153">
        <f t="shared" si="101"/>
        <v>13.62</v>
      </c>
      <c r="H595" s="154" t="s">
        <v>1667</v>
      </c>
      <c r="I595" s="154" t="s">
        <v>2072</v>
      </c>
    </row>
    <row r="596" spans="1:9" ht="60" x14ac:dyDescent="0.25">
      <c r="A596" s="152">
        <v>87316</v>
      </c>
      <c r="B596" s="153" t="s">
        <v>2235</v>
      </c>
      <c r="C596" s="153" t="s">
        <v>11</v>
      </c>
      <c r="D596" s="153" t="s">
        <v>40</v>
      </c>
      <c r="E596" s="153">
        <v>4.2999999999999997E-2</v>
      </c>
      <c r="F596" s="153" t="str">
        <f t="shared" si="100"/>
        <v>451,65</v>
      </c>
      <c r="G596" s="153">
        <f t="shared" si="101"/>
        <v>19.420000000000002</v>
      </c>
      <c r="H596" s="154" t="s">
        <v>3772</v>
      </c>
      <c r="I596" s="154" t="s">
        <v>2087</v>
      </c>
    </row>
    <row r="597" spans="1:9" x14ac:dyDescent="0.25">
      <c r="A597" s="152">
        <v>88309</v>
      </c>
      <c r="B597" s="153" t="s">
        <v>1123</v>
      </c>
      <c r="C597" s="153" t="s">
        <v>11</v>
      </c>
      <c r="D597" s="153" t="s">
        <v>18</v>
      </c>
      <c r="E597" s="153">
        <v>10.5</v>
      </c>
      <c r="F597" s="153" t="str">
        <f t="shared" si="100"/>
        <v>20,08</v>
      </c>
      <c r="G597" s="153">
        <f t="shared" si="101"/>
        <v>210.84</v>
      </c>
      <c r="H597" s="154" t="s">
        <v>1735</v>
      </c>
      <c r="I597" s="154" t="s">
        <v>1123</v>
      </c>
    </row>
    <row r="598" spans="1:9" x14ac:dyDescent="0.25">
      <c r="A598" s="152">
        <v>88316</v>
      </c>
      <c r="B598" s="153" t="s">
        <v>1114</v>
      </c>
      <c r="C598" s="153" t="s">
        <v>11</v>
      </c>
      <c r="D598" s="153" t="s">
        <v>18</v>
      </c>
      <c r="E598" s="153">
        <v>9</v>
      </c>
      <c r="F598" s="153" t="str">
        <f t="shared" si="100"/>
        <v>15,81</v>
      </c>
      <c r="G598" s="153">
        <f t="shared" si="101"/>
        <v>142.29</v>
      </c>
      <c r="H598" s="154" t="s">
        <v>1860</v>
      </c>
      <c r="I598" s="154" t="s">
        <v>1114</v>
      </c>
    </row>
    <row r="599" spans="1:9" ht="60" x14ac:dyDescent="0.25">
      <c r="A599" s="152">
        <v>94962</v>
      </c>
      <c r="B599" s="153" t="s">
        <v>2121</v>
      </c>
      <c r="C599" s="153" t="s">
        <v>11</v>
      </c>
      <c r="D599" s="153" t="s">
        <v>40</v>
      </c>
      <c r="E599" s="153">
        <v>0.76</v>
      </c>
      <c r="F599" s="153" t="str">
        <f t="shared" si="100"/>
        <v>421,54</v>
      </c>
      <c r="G599" s="153">
        <f t="shared" si="101"/>
        <v>320.37</v>
      </c>
      <c r="H599" s="154" t="s">
        <v>3584</v>
      </c>
      <c r="I599" s="154" t="s">
        <v>1892</v>
      </c>
    </row>
    <row r="600" spans="1:9" ht="15" customHeight="1" x14ac:dyDescent="0.25">
      <c r="A600" s="561" t="s">
        <v>1813</v>
      </c>
      <c r="B600" s="561"/>
      <c r="C600" s="561"/>
      <c r="D600" s="561"/>
      <c r="E600" s="561"/>
      <c r="F600" s="561"/>
      <c r="G600" s="409">
        <f>ROUND(SUM(G593:G599),2)</f>
        <v>1904.66</v>
      </c>
    </row>
    <row r="601" spans="1:9" ht="30.75" customHeight="1" x14ac:dyDescent="0.25">
      <c r="A601" s="410"/>
      <c r="B601" s="410"/>
      <c r="C601" s="411"/>
      <c r="D601" s="412"/>
      <c r="E601" s="410"/>
      <c r="F601" s="410"/>
      <c r="G601" s="410"/>
    </row>
    <row r="602" spans="1:9" ht="21.75" customHeight="1" x14ac:dyDescent="0.25">
      <c r="A602" s="566" t="s">
        <v>2236</v>
      </c>
      <c r="B602" s="567"/>
      <c r="C602" s="567"/>
      <c r="D602" s="567"/>
      <c r="E602" s="582"/>
      <c r="F602" s="150" t="s">
        <v>130</v>
      </c>
      <c r="G602" s="405"/>
    </row>
    <row r="603" spans="1:9" ht="30" x14ac:dyDescent="0.25">
      <c r="A603" s="404" t="s">
        <v>1100</v>
      </c>
      <c r="B603" s="405"/>
      <c r="C603" s="404" t="s">
        <v>3</v>
      </c>
      <c r="D603" s="404" t="s">
        <v>4</v>
      </c>
      <c r="E603" s="404" t="s">
        <v>1598</v>
      </c>
      <c r="F603" s="404" t="s">
        <v>1103</v>
      </c>
      <c r="G603" s="404" t="s">
        <v>1104</v>
      </c>
    </row>
    <row r="604" spans="1:9" ht="45" x14ac:dyDescent="0.25">
      <c r="A604" s="153">
        <v>11135</v>
      </c>
      <c r="B604" s="153" t="s">
        <v>1181</v>
      </c>
      <c r="C604" s="153" t="s">
        <v>11</v>
      </c>
      <c r="D604" s="153" t="s">
        <v>27</v>
      </c>
      <c r="E604" s="153">
        <v>0.105</v>
      </c>
      <c r="F604" s="153" t="str">
        <f t="shared" ref="F604:F616" si="102">H604</f>
        <v>94,89</v>
      </c>
      <c r="G604" s="153">
        <f t="shared" ref="G604:G616" si="103">ROUND(F604*E604,2)</f>
        <v>9.9600000000000009</v>
      </c>
      <c r="H604" s="154" t="s">
        <v>3444</v>
      </c>
      <c r="I604" s="154" t="s">
        <v>3265</v>
      </c>
    </row>
    <row r="605" spans="1:9" ht="30" x14ac:dyDescent="0.25">
      <c r="A605" s="152">
        <v>43132</v>
      </c>
      <c r="B605" s="153" t="s">
        <v>2134</v>
      </c>
      <c r="C605" s="153" t="s">
        <v>11</v>
      </c>
      <c r="D605" s="153" t="s">
        <v>52</v>
      </c>
      <c r="E605" s="153">
        <v>2.1999999999999999E-2</v>
      </c>
      <c r="F605" s="153" t="str">
        <f t="shared" si="102"/>
        <v>21,33</v>
      </c>
      <c r="G605" s="153">
        <f t="shared" si="103"/>
        <v>0.47</v>
      </c>
      <c r="H605" s="154" t="s">
        <v>3413</v>
      </c>
      <c r="I605" s="154" t="s">
        <v>3227</v>
      </c>
    </row>
    <row r="606" spans="1:9" ht="30" x14ac:dyDescent="0.25">
      <c r="A606" s="152">
        <v>370</v>
      </c>
      <c r="B606" s="153" t="s">
        <v>1631</v>
      </c>
      <c r="C606" s="153" t="s">
        <v>11</v>
      </c>
      <c r="D606" s="153" t="s">
        <v>40</v>
      </c>
      <c r="E606" s="153">
        <v>0.105</v>
      </c>
      <c r="F606" s="153" t="str">
        <f t="shared" si="102"/>
        <v>80,00</v>
      </c>
      <c r="G606" s="153">
        <f t="shared" si="103"/>
        <v>8.4</v>
      </c>
      <c r="H606" s="154" t="s">
        <v>3414</v>
      </c>
      <c r="I606" s="154" t="s">
        <v>1631</v>
      </c>
    </row>
    <row r="607" spans="1:9" x14ac:dyDescent="0.25">
      <c r="A607" s="152">
        <v>1106</v>
      </c>
      <c r="B607" s="153" t="s">
        <v>1182</v>
      </c>
      <c r="C607" s="153" t="s">
        <v>11</v>
      </c>
      <c r="D607" s="153" t="s">
        <v>52</v>
      </c>
      <c r="E607" s="153">
        <v>5.46</v>
      </c>
      <c r="F607" s="153" t="str">
        <f t="shared" si="102"/>
        <v>0,86</v>
      </c>
      <c r="G607" s="153">
        <f t="shared" si="103"/>
        <v>4.7</v>
      </c>
      <c r="H607" s="154" t="s">
        <v>1607</v>
      </c>
      <c r="I607" s="154" t="s">
        <v>1182</v>
      </c>
    </row>
    <row r="608" spans="1:9" x14ac:dyDescent="0.25">
      <c r="A608" s="152">
        <v>1379</v>
      </c>
      <c r="B608" s="153" t="s">
        <v>1129</v>
      </c>
      <c r="C608" s="153" t="s">
        <v>11</v>
      </c>
      <c r="D608" s="153" t="s">
        <v>52</v>
      </c>
      <c r="E608" s="153">
        <v>28.5</v>
      </c>
      <c r="F608" s="153" t="str">
        <f t="shared" si="102"/>
        <v>0,84</v>
      </c>
      <c r="G608" s="153">
        <f t="shared" si="103"/>
        <v>23.94</v>
      </c>
      <c r="H608" s="154" t="s">
        <v>1849</v>
      </c>
      <c r="I608" s="154" t="s">
        <v>1129</v>
      </c>
    </row>
    <row r="609" spans="1:9" ht="30" x14ac:dyDescent="0.25">
      <c r="A609" s="152">
        <v>4720</v>
      </c>
      <c r="B609" s="153" t="s">
        <v>1753</v>
      </c>
      <c r="C609" s="153" t="s">
        <v>11</v>
      </c>
      <c r="D609" s="153" t="s">
        <v>40</v>
      </c>
      <c r="E609" s="153">
        <v>4.2000000000000003E-2</v>
      </c>
      <c r="F609" s="153" t="str">
        <f t="shared" si="102"/>
        <v>227,40</v>
      </c>
      <c r="G609" s="153">
        <f t="shared" si="103"/>
        <v>9.5500000000000007</v>
      </c>
      <c r="H609" s="154" t="s">
        <v>3484</v>
      </c>
      <c r="I609" s="154" t="s">
        <v>1753</v>
      </c>
    </row>
    <row r="610" spans="1:9" ht="45" x14ac:dyDescent="0.25">
      <c r="A610" s="152">
        <v>7267</v>
      </c>
      <c r="B610" s="153" t="s">
        <v>2226</v>
      </c>
      <c r="C610" s="153" t="s">
        <v>11</v>
      </c>
      <c r="D610" s="153" t="s">
        <v>16</v>
      </c>
      <c r="E610" s="153">
        <v>14.74</v>
      </c>
      <c r="F610" s="153" t="str">
        <f t="shared" si="102"/>
        <v>0,84</v>
      </c>
      <c r="G610" s="153">
        <f t="shared" si="103"/>
        <v>12.38</v>
      </c>
      <c r="H610" s="154" t="s">
        <v>1849</v>
      </c>
      <c r="I610" s="154" t="s">
        <v>3240</v>
      </c>
    </row>
    <row r="611" spans="1:9" ht="30" x14ac:dyDescent="0.25">
      <c r="A611" s="152">
        <v>9837</v>
      </c>
      <c r="B611" s="153" t="s">
        <v>1806</v>
      </c>
      <c r="C611" s="153" t="s">
        <v>11</v>
      </c>
      <c r="D611" s="153" t="s">
        <v>69</v>
      </c>
      <c r="E611" s="153">
        <v>0.4</v>
      </c>
      <c r="F611" s="153" t="str">
        <f t="shared" si="102"/>
        <v>13,82</v>
      </c>
      <c r="G611" s="153">
        <f t="shared" si="103"/>
        <v>5.53</v>
      </c>
      <c r="H611" s="154" t="s">
        <v>1733</v>
      </c>
      <c r="I611" s="154" t="s">
        <v>1806</v>
      </c>
    </row>
    <row r="612" spans="1:9" ht="30" x14ac:dyDescent="0.25">
      <c r="A612" s="152">
        <v>88239</v>
      </c>
      <c r="B612" s="153" t="s">
        <v>1126</v>
      </c>
      <c r="C612" s="153" t="s">
        <v>11</v>
      </c>
      <c r="D612" s="153" t="s">
        <v>18</v>
      </c>
      <c r="E612" s="153">
        <v>0.60499999999999998</v>
      </c>
      <c r="F612" s="153" t="str">
        <f t="shared" si="102"/>
        <v>16,40</v>
      </c>
      <c r="G612" s="153">
        <f t="shared" si="103"/>
        <v>9.92</v>
      </c>
      <c r="H612" s="148" t="s">
        <v>1874</v>
      </c>
      <c r="I612" s="148" t="s">
        <v>1126</v>
      </c>
    </row>
    <row r="613" spans="1:9" ht="30" x14ac:dyDescent="0.25">
      <c r="A613" s="152">
        <v>88262</v>
      </c>
      <c r="B613" s="153" t="s">
        <v>1113</v>
      </c>
      <c r="C613" s="153" t="s">
        <v>11</v>
      </c>
      <c r="D613" s="153" t="s">
        <v>18</v>
      </c>
      <c r="E613" s="153">
        <v>0.60499999999999998</v>
      </c>
      <c r="F613" s="153" t="str">
        <f t="shared" si="102"/>
        <v>19,85</v>
      </c>
      <c r="G613" s="153">
        <f t="shared" si="103"/>
        <v>12.01</v>
      </c>
      <c r="H613" s="148" t="s">
        <v>3210</v>
      </c>
      <c r="I613" s="148" t="s">
        <v>1113</v>
      </c>
    </row>
    <row r="614" spans="1:9" x14ac:dyDescent="0.25">
      <c r="A614" s="152">
        <v>88309</v>
      </c>
      <c r="B614" s="153" t="s">
        <v>1123</v>
      </c>
      <c r="C614" s="153" t="s">
        <v>11</v>
      </c>
      <c r="D614" s="153" t="s">
        <v>18</v>
      </c>
      <c r="E614" s="153">
        <v>3.2</v>
      </c>
      <c r="F614" s="153" t="str">
        <f t="shared" si="102"/>
        <v>20,08</v>
      </c>
      <c r="G614" s="153">
        <f t="shared" si="103"/>
        <v>64.260000000000005</v>
      </c>
      <c r="H614" s="148" t="s">
        <v>1735</v>
      </c>
      <c r="I614" s="148" t="s">
        <v>1123</v>
      </c>
    </row>
    <row r="615" spans="1:9" x14ac:dyDescent="0.25">
      <c r="A615" s="152">
        <v>88316</v>
      </c>
      <c r="B615" s="153" t="s">
        <v>1114</v>
      </c>
      <c r="C615" s="153" t="s">
        <v>11</v>
      </c>
      <c r="D615" s="153" t="s">
        <v>18</v>
      </c>
      <c r="E615" s="153">
        <v>5.85</v>
      </c>
      <c r="F615" s="153" t="str">
        <f t="shared" si="102"/>
        <v>15,81</v>
      </c>
      <c r="G615" s="153">
        <f t="shared" si="103"/>
        <v>92.49</v>
      </c>
      <c r="H615" s="148" t="s">
        <v>1860</v>
      </c>
      <c r="I615" s="148" t="s">
        <v>1114</v>
      </c>
    </row>
    <row r="616" spans="1:9" ht="60" x14ac:dyDescent="0.25">
      <c r="A616" s="152">
        <v>92915</v>
      </c>
      <c r="B616" s="153" t="s">
        <v>2237</v>
      </c>
      <c r="C616" s="153" t="s">
        <v>11</v>
      </c>
      <c r="D616" s="153" t="s">
        <v>52</v>
      </c>
      <c r="E616" s="153">
        <v>1.75</v>
      </c>
      <c r="F616" s="153" t="str">
        <f t="shared" si="102"/>
        <v>16,11</v>
      </c>
      <c r="G616" s="153">
        <f t="shared" si="103"/>
        <v>28.19</v>
      </c>
      <c r="H616" s="154" t="s">
        <v>3145</v>
      </c>
      <c r="I616" s="148" t="s">
        <v>3580</v>
      </c>
    </row>
    <row r="617" spans="1:9" ht="15" customHeight="1" x14ac:dyDescent="0.25">
      <c r="A617" s="561" t="s">
        <v>1813</v>
      </c>
      <c r="B617" s="561"/>
      <c r="C617" s="561"/>
      <c r="D617" s="561"/>
      <c r="E617" s="561"/>
      <c r="F617" s="561"/>
      <c r="G617" s="409">
        <f>ROUND(SUM(G604:G616),2)</f>
        <v>281.8</v>
      </c>
    </row>
    <row r="618" spans="1:9" ht="27.75" customHeight="1" x14ac:dyDescent="0.25">
      <c r="A618" s="410"/>
      <c r="B618" s="410"/>
      <c r="C618" s="411"/>
      <c r="D618" s="412"/>
      <c r="E618" s="410"/>
      <c r="F618" s="410"/>
      <c r="G618" s="410"/>
    </row>
    <row r="619" spans="1:9" ht="21" customHeight="1" x14ac:dyDescent="0.25">
      <c r="A619" s="566" t="s">
        <v>2238</v>
      </c>
      <c r="B619" s="567"/>
      <c r="C619" s="567"/>
      <c r="D619" s="567"/>
      <c r="E619" s="582"/>
      <c r="F619" s="150" t="s">
        <v>130</v>
      </c>
      <c r="G619" s="405"/>
    </row>
    <row r="620" spans="1:9" ht="30" x14ac:dyDescent="0.25">
      <c r="A620" s="404" t="s">
        <v>1100</v>
      </c>
      <c r="B620" s="405"/>
      <c r="C620" s="404" t="s">
        <v>3</v>
      </c>
      <c r="D620" s="404" t="s">
        <v>4</v>
      </c>
      <c r="E620" s="404" t="s">
        <v>1598</v>
      </c>
      <c r="F620" s="404" t="s">
        <v>1103</v>
      </c>
      <c r="G620" s="404" t="s">
        <v>1104</v>
      </c>
    </row>
    <row r="621" spans="1:9" s="158" customFormat="1" x14ac:dyDescent="0.25">
      <c r="A621" s="152">
        <v>1058</v>
      </c>
      <c r="B621" s="153" t="s">
        <v>1184</v>
      </c>
      <c r="C621" s="153" t="s">
        <v>50</v>
      </c>
      <c r="D621" s="153" t="s">
        <v>27</v>
      </c>
      <c r="E621" s="153">
        <v>1.05</v>
      </c>
      <c r="F621" s="153">
        <f t="shared" ref="F621:F626" si="104">H621</f>
        <v>215.04</v>
      </c>
      <c r="G621" s="153">
        <f t="shared" ref="G621:G626" si="105">ROUND(F621*E621,2)</f>
        <v>225.79</v>
      </c>
      <c r="H621" s="158">
        <v>215.04</v>
      </c>
      <c r="I621" s="158" t="s">
        <v>2970</v>
      </c>
    </row>
    <row r="622" spans="1:9" x14ac:dyDescent="0.25">
      <c r="A622" s="152">
        <v>1379</v>
      </c>
      <c r="B622" s="153" t="s">
        <v>1129</v>
      </c>
      <c r="C622" s="153" t="s">
        <v>11</v>
      </c>
      <c r="D622" s="153" t="s">
        <v>52</v>
      </c>
      <c r="E622" s="153">
        <v>3.8</v>
      </c>
      <c r="F622" s="153" t="str">
        <f t="shared" si="104"/>
        <v>0,84</v>
      </c>
      <c r="G622" s="153">
        <f t="shared" si="105"/>
        <v>3.19</v>
      </c>
      <c r="H622" s="154" t="s">
        <v>1849</v>
      </c>
      <c r="I622" s="154" t="s">
        <v>1129</v>
      </c>
    </row>
    <row r="623" spans="1:9" ht="30" x14ac:dyDescent="0.25">
      <c r="A623" s="152">
        <v>367</v>
      </c>
      <c r="B623" s="153" t="s">
        <v>1630</v>
      </c>
      <c r="C623" s="153" t="s">
        <v>11</v>
      </c>
      <c r="D623" s="153" t="s">
        <v>40</v>
      </c>
      <c r="E623" s="153">
        <v>0.01</v>
      </c>
      <c r="F623" s="153" t="str">
        <f t="shared" si="104"/>
        <v>81,04</v>
      </c>
      <c r="G623" s="153">
        <f t="shared" si="105"/>
        <v>0.81</v>
      </c>
      <c r="H623" s="154" t="s">
        <v>3415</v>
      </c>
      <c r="I623" s="154" t="s">
        <v>1630</v>
      </c>
    </row>
    <row r="624" spans="1:9" x14ac:dyDescent="0.25">
      <c r="A624" s="152">
        <v>1106</v>
      </c>
      <c r="B624" s="153" t="s">
        <v>1182</v>
      </c>
      <c r="C624" s="153" t="s">
        <v>11</v>
      </c>
      <c r="D624" s="153" t="s">
        <v>52</v>
      </c>
      <c r="E624" s="153">
        <v>1</v>
      </c>
      <c r="F624" s="153" t="str">
        <f t="shared" si="104"/>
        <v>0,86</v>
      </c>
      <c r="G624" s="153">
        <f t="shared" si="105"/>
        <v>0.86</v>
      </c>
      <c r="H624" s="154" t="s">
        <v>1607</v>
      </c>
      <c r="I624" s="154" t="s">
        <v>1182</v>
      </c>
    </row>
    <row r="625" spans="1:9" x14ac:dyDescent="0.25">
      <c r="A625" s="152">
        <v>88309</v>
      </c>
      <c r="B625" s="153" t="s">
        <v>1123</v>
      </c>
      <c r="C625" s="153" t="s">
        <v>11</v>
      </c>
      <c r="D625" s="153" t="s">
        <v>18</v>
      </c>
      <c r="E625" s="153">
        <v>1.5</v>
      </c>
      <c r="F625" s="153" t="str">
        <f t="shared" si="104"/>
        <v>20,08</v>
      </c>
      <c r="G625" s="153">
        <f t="shared" si="105"/>
        <v>30.12</v>
      </c>
      <c r="H625" s="154" t="s">
        <v>1735</v>
      </c>
      <c r="I625" s="148" t="s">
        <v>1123</v>
      </c>
    </row>
    <row r="626" spans="1:9" x14ac:dyDescent="0.25">
      <c r="A626" s="152">
        <v>88316</v>
      </c>
      <c r="B626" s="153" t="s">
        <v>1114</v>
      </c>
      <c r="C626" s="153" t="s">
        <v>11</v>
      </c>
      <c r="D626" s="153" t="s">
        <v>18</v>
      </c>
      <c r="E626" s="153">
        <v>1.5</v>
      </c>
      <c r="F626" s="153" t="str">
        <f t="shared" si="104"/>
        <v>15,81</v>
      </c>
      <c r="G626" s="153">
        <f t="shared" si="105"/>
        <v>23.72</v>
      </c>
      <c r="H626" s="154" t="s">
        <v>1860</v>
      </c>
      <c r="I626" s="148" t="s">
        <v>1114</v>
      </c>
    </row>
    <row r="627" spans="1:9" ht="15" customHeight="1" x14ac:dyDescent="0.25">
      <c r="A627" s="561" t="s">
        <v>1813</v>
      </c>
      <c r="B627" s="561"/>
      <c r="C627" s="561"/>
      <c r="D627" s="561"/>
      <c r="E627" s="561"/>
      <c r="F627" s="561"/>
      <c r="G627" s="409">
        <f>ROUND(SUM(G621:G626),2)</f>
        <v>284.49</v>
      </c>
    </row>
    <row r="628" spans="1:9" ht="29.25" customHeight="1" x14ac:dyDescent="0.25">
      <c r="A628" s="410"/>
      <c r="B628" s="410"/>
      <c r="C628" s="411"/>
      <c r="D628" s="412"/>
      <c r="E628" s="410"/>
      <c r="F628" s="410"/>
      <c r="G628" s="410"/>
    </row>
    <row r="629" spans="1:9" ht="44.25" customHeight="1" x14ac:dyDescent="0.25">
      <c r="A629" s="566" t="s">
        <v>2239</v>
      </c>
      <c r="B629" s="567"/>
      <c r="C629" s="567"/>
      <c r="D629" s="567"/>
      <c r="E629" s="582"/>
      <c r="F629" s="150" t="s">
        <v>2110</v>
      </c>
      <c r="G629" s="405"/>
    </row>
    <row r="630" spans="1:9" ht="30" x14ac:dyDescent="0.25">
      <c r="A630" s="404" t="s">
        <v>1100</v>
      </c>
      <c r="B630" s="405"/>
      <c r="C630" s="404" t="s">
        <v>3</v>
      </c>
      <c r="D630" s="404" t="s">
        <v>4</v>
      </c>
      <c r="E630" s="404" t="s">
        <v>1598</v>
      </c>
      <c r="F630" s="404" t="s">
        <v>1103</v>
      </c>
      <c r="G630" s="404" t="s">
        <v>1104</v>
      </c>
    </row>
    <row r="631" spans="1:9" ht="45" x14ac:dyDescent="0.25">
      <c r="A631" s="152">
        <v>7694</v>
      </c>
      <c r="B631" s="153" t="s">
        <v>1803</v>
      </c>
      <c r="C631" s="153" t="s">
        <v>11</v>
      </c>
      <c r="D631" s="153" t="s">
        <v>69</v>
      </c>
      <c r="E631" s="153">
        <v>1.0389999999999999</v>
      </c>
      <c r="F631" s="153" t="str">
        <f t="shared" ref="F631:F633" si="106">H631</f>
        <v>162,95</v>
      </c>
      <c r="G631" s="153">
        <f t="shared" ref="G631:G633" si="107">ROUND(F631*E631,2)</f>
        <v>169.31</v>
      </c>
      <c r="H631" s="154" t="s">
        <v>3511</v>
      </c>
      <c r="I631" s="154" t="s">
        <v>1803</v>
      </c>
    </row>
    <row r="632" spans="1:9" ht="45" x14ac:dyDescent="0.25">
      <c r="A632" s="152">
        <v>88248</v>
      </c>
      <c r="B632" s="153" t="s">
        <v>1163</v>
      </c>
      <c r="C632" s="153" t="s">
        <v>11</v>
      </c>
      <c r="D632" s="153" t="s">
        <v>18</v>
      </c>
      <c r="E632" s="153">
        <v>0.30599999999999999</v>
      </c>
      <c r="F632" s="153" t="str">
        <f t="shared" si="106"/>
        <v>15,98</v>
      </c>
      <c r="G632" s="153">
        <f t="shared" si="107"/>
        <v>4.8899999999999997</v>
      </c>
      <c r="H632" s="154" t="s">
        <v>2858</v>
      </c>
      <c r="I632" s="148" t="s">
        <v>1163</v>
      </c>
    </row>
    <row r="633" spans="1:9" ht="30" x14ac:dyDescent="0.25">
      <c r="A633" s="152">
        <v>88267</v>
      </c>
      <c r="B633" s="153" t="s">
        <v>1162</v>
      </c>
      <c r="C633" s="153" t="s">
        <v>11</v>
      </c>
      <c r="D633" s="153" t="s">
        <v>18</v>
      </c>
      <c r="E633" s="153">
        <v>0.30599999999999999</v>
      </c>
      <c r="F633" s="153" t="str">
        <f t="shared" si="106"/>
        <v>19,47</v>
      </c>
      <c r="G633" s="153">
        <f t="shared" si="107"/>
        <v>5.96</v>
      </c>
      <c r="H633" s="154" t="s">
        <v>1768</v>
      </c>
      <c r="I633" s="148" t="s">
        <v>1162</v>
      </c>
    </row>
    <row r="634" spans="1:9" ht="15" customHeight="1" x14ac:dyDescent="0.25">
      <c r="A634" s="561" t="s">
        <v>1813</v>
      </c>
      <c r="B634" s="561"/>
      <c r="C634" s="561"/>
      <c r="D634" s="561"/>
      <c r="E634" s="561"/>
      <c r="F634" s="561"/>
      <c r="G634" s="409">
        <f>ROUND(SUM(G631:G633),2)</f>
        <v>180.16</v>
      </c>
      <c r="H634" s="156"/>
      <c r="I634" s="156"/>
    </row>
    <row r="635" spans="1:9" x14ac:dyDescent="0.25">
      <c r="A635" s="410"/>
      <c r="B635" s="410"/>
      <c r="C635" s="411"/>
      <c r="D635" s="412"/>
      <c r="E635" s="410"/>
      <c r="F635" s="410"/>
      <c r="G635" s="410"/>
    </row>
    <row r="636" spans="1:9" x14ac:dyDescent="0.25">
      <c r="A636" s="410"/>
      <c r="B636" s="410"/>
      <c r="C636" s="411"/>
      <c r="D636" s="412"/>
      <c r="E636" s="410"/>
      <c r="F636" s="410"/>
      <c r="G636" s="410"/>
    </row>
    <row r="637" spans="1:9" ht="45" customHeight="1" x14ac:dyDescent="0.25">
      <c r="A637" s="566" t="s">
        <v>2240</v>
      </c>
      <c r="B637" s="567"/>
      <c r="C637" s="567"/>
      <c r="D637" s="567"/>
      <c r="E637" s="568"/>
      <c r="F637" s="150" t="s">
        <v>2110</v>
      </c>
      <c r="G637" s="405"/>
    </row>
    <row r="638" spans="1:9" ht="30" x14ac:dyDescent="0.25">
      <c r="A638" s="404" t="s">
        <v>1100</v>
      </c>
      <c r="B638" s="405"/>
      <c r="C638" s="404" t="s">
        <v>3</v>
      </c>
      <c r="D638" s="404" t="s">
        <v>4</v>
      </c>
      <c r="E638" s="404" t="s">
        <v>1598</v>
      </c>
      <c r="F638" s="404" t="s">
        <v>1103</v>
      </c>
      <c r="G638" s="404" t="s">
        <v>1104</v>
      </c>
    </row>
    <row r="639" spans="1:9" ht="45" x14ac:dyDescent="0.25">
      <c r="A639" s="152">
        <v>7697</v>
      </c>
      <c r="B639" s="153" t="s">
        <v>1800</v>
      </c>
      <c r="C639" s="153" t="s">
        <v>11</v>
      </c>
      <c r="D639" s="153" t="s">
        <v>69</v>
      </c>
      <c r="E639" s="153">
        <v>1.0389999999999999</v>
      </c>
      <c r="F639" s="153" t="str">
        <f t="shared" ref="F639:F641" si="108">H639</f>
        <v>67,66</v>
      </c>
      <c r="G639" s="153">
        <f t="shared" ref="G639:G641" si="109">ROUND(F639*E639,2)</f>
        <v>70.3</v>
      </c>
      <c r="H639" s="154" t="s">
        <v>3510</v>
      </c>
      <c r="I639" s="154" t="s">
        <v>1800</v>
      </c>
    </row>
    <row r="640" spans="1:9" ht="45" x14ac:dyDescent="0.25">
      <c r="A640" s="152">
        <v>88248</v>
      </c>
      <c r="B640" s="153" t="s">
        <v>1163</v>
      </c>
      <c r="C640" s="153" t="s">
        <v>11</v>
      </c>
      <c r="D640" s="153" t="s">
        <v>18</v>
      </c>
      <c r="E640" s="153">
        <v>0.26500000000000001</v>
      </c>
      <c r="F640" s="153" t="str">
        <f t="shared" si="108"/>
        <v>15,98</v>
      </c>
      <c r="G640" s="153">
        <f t="shared" si="109"/>
        <v>4.2300000000000004</v>
      </c>
      <c r="H640" s="154" t="s">
        <v>2858</v>
      </c>
      <c r="I640" s="148" t="s">
        <v>1163</v>
      </c>
    </row>
    <row r="641" spans="1:9" ht="30" x14ac:dyDescent="0.25">
      <c r="A641" s="152">
        <v>88267</v>
      </c>
      <c r="B641" s="153" t="s">
        <v>1162</v>
      </c>
      <c r="C641" s="153" t="s">
        <v>11</v>
      </c>
      <c r="D641" s="153" t="s">
        <v>18</v>
      </c>
      <c r="E641" s="153">
        <v>0.26500000000000001</v>
      </c>
      <c r="F641" s="153" t="str">
        <f t="shared" si="108"/>
        <v>19,47</v>
      </c>
      <c r="G641" s="153">
        <f t="shared" si="109"/>
        <v>5.16</v>
      </c>
      <c r="H641" s="154" t="s">
        <v>1768</v>
      </c>
      <c r="I641" s="148" t="s">
        <v>1162</v>
      </c>
    </row>
    <row r="642" spans="1:9" ht="15" customHeight="1" x14ac:dyDescent="0.25">
      <c r="A642" s="561" t="s">
        <v>1813</v>
      </c>
      <c r="B642" s="561"/>
      <c r="C642" s="561"/>
      <c r="D642" s="561"/>
      <c r="E642" s="561"/>
      <c r="F642" s="561"/>
      <c r="G642" s="409">
        <f>ROUND(SUM(G639:G641),2)</f>
        <v>79.69</v>
      </c>
      <c r="H642" s="156"/>
      <c r="I642" s="156"/>
    </row>
    <row r="643" spans="1:9" ht="20.25" customHeight="1" x14ac:dyDescent="0.25">
      <c r="A643" s="410"/>
      <c r="B643" s="410"/>
      <c r="C643" s="411"/>
      <c r="D643" s="412"/>
      <c r="E643" s="410"/>
      <c r="F643" s="410"/>
      <c r="G643" s="410"/>
    </row>
    <row r="644" spans="1:9" ht="45" customHeight="1" x14ac:dyDescent="0.25">
      <c r="A644" s="566" t="s">
        <v>2241</v>
      </c>
      <c r="B644" s="567"/>
      <c r="C644" s="567"/>
      <c r="D644" s="567"/>
      <c r="E644" s="568"/>
      <c r="F644" s="150" t="s">
        <v>2110</v>
      </c>
      <c r="G644" s="405"/>
    </row>
    <row r="645" spans="1:9" ht="30" x14ac:dyDescent="0.25">
      <c r="A645" s="404" t="s">
        <v>1100</v>
      </c>
      <c r="B645" s="405"/>
      <c r="C645" s="404" t="s">
        <v>3</v>
      </c>
      <c r="D645" s="404" t="s">
        <v>4</v>
      </c>
      <c r="E645" s="404" t="s">
        <v>1598</v>
      </c>
      <c r="F645" s="404" t="s">
        <v>1103</v>
      </c>
      <c r="G645" s="404" t="s">
        <v>1104</v>
      </c>
    </row>
    <row r="646" spans="1:9" ht="45" x14ac:dyDescent="0.25">
      <c r="A646" s="152">
        <v>7698</v>
      </c>
      <c r="B646" s="153" t="s">
        <v>1801</v>
      </c>
      <c r="C646" s="153" t="s">
        <v>11</v>
      </c>
      <c r="D646" s="153" t="s">
        <v>69</v>
      </c>
      <c r="E646" s="153">
        <v>1.0389999999999999</v>
      </c>
      <c r="F646" s="153" t="str">
        <f t="shared" ref="F646:F648" si="110">H646</f>
        <v>58,25</v>
      </c>
      <c r="G646" s="153">
        <f t="shared" ref="G646:G648" si="111">ROUND(F646*E646,2)</f>
        <v>60.52</v>
      </c>
      <c r="H646" s="154" t="s">
        <v>2907</v>
      </c>
      <c r="I646" s="154" t="s">
        <v>1801</v>
      </c>
    </row>
    <row r="647" spans="1:9" ht="45" x14ac:dyDescent="0.25">
      <c r="A647" s="152">
        <v>88248</v>
      </c>
      <c r="B647" s="153" t="s">
        <v>1163</v>
      </c>
      <c r="C647" s="153" t="s">
        <v>11</v>
      </c>
      <c r="D647" s="153" t="s">
        <v>18</v>
      </c>
      <c r="E647" s="153">
        <v>0.26500000000000001</v>
      </c>
      <c r="F647" s="153" t="str">
        <f t="shared" si="110"/>
        <v>15,98</v>
      </c>
      <c r="G647" s="153">
        <f t="shared" si="111"/>
        <v>4.2300000000000004</v>
      </c>
      <c r="H647" s="154" t="s">
        <v>2858</v>
      </c>
      <c r="I647" s="148" t="s">
        <v>1163</v>
      </c>
    </row>
    <row r="648" spans="1:9" ht="30" x14ac:dyDescent="0.25">
      <c r="A648" s="152">
        <v>88267</v>
      </c>
      <c r="B648" s="153" t="s">
        <v>1162</v>
      </c>
      <c r="C648" s="153" t="s">
        <v>11</v>
      </c>
      <c r="D648" s="153" t="s">
        <v>18</v>
      </c>
      <c r="E648" s="153">
        <v>0.26500000000000001</v>
      </c>
      <c r="F648" s="153" t="str">
        <f t="shared" si="110"/>
        <v>19,47</v>
      </c>
      <c r="G648" s="153">
        <f t="shared" si="111"/>
        <v>5.16</v>
      </c>
      <c r="H648" s="154" t="s">
        <v>1768</v>
      </c>
      <c r="I648" s="148" t="s">
        <v>1162</v>
      </c>
    </row>
    <row r="649" spans="1:9" ht="15" customHeight="1" x14ac:dyDescent="0.25">
      <c r="A649" s="561" t="s">
        <v>1813</v>
      </c>
      <c r="B649" s="561"/>
      <c r="C649" s="561"/>
      <c r="D649" s="561"/>
      <c r="E649" s="561"/>
      <c r="F649" s="561"/>
      <c r="G649" s="409">
        <f>ROUND(SUM(G646:G648),2)</f>
        <v>69.91</v>
      </c>
    </row>
    <row r="650" spans="1:9" ht="22.5" customHeight="1" x14ac:dyDescent="0.25">
      <c r="A650" s="410"/>
      <c r="B650" s="410"/>
      <c r="C650" s="411"/>
      <c r="D650" s="412"/>
      <c r="E650" s="410"/>
      <c r="F650" s="410"/>
      <c r="G650" s="410"/>
    </row>
    <row r="651" spans="1:9" ht="50.25" customHeight="1" x14ac:dyDescent="0.25">
      <c r="A651" s="566" t="s">
        <v>2242</v>
      </c>
      <c r="B651" s="567"/>
      <c r="C651" s="567"/>
      <c r="D651" s="567"/>
      <c r="E651" s="568"/>
      <c r="F651" s="150" t="s">
        <v>2110</v>
      </c>
      <c r="G651" s="405"/>
    </row>
    <row r="652" spans="1:9" ht="30" x14ac:dyDescent="0.25">
      <c r="A652" s="404" t="s">
        <v>1100</v>
      </c>
      <c r="B652" s="405"/>
      <c r="C652" s="404" t="s">
        <v>3</v>
      </c>
      <c r="D652" s="404" t="s">
        <v>4</v>
      </c>
      <c r="E652" s="404" t="s">
        <v>1598</v>
      </c>
      <c r="F652" s="404" t="s">
        <v>1103</v>
      </c>
      <c r="G652" s="404" t="s">
        <v>1104</v>
      </c>
    </row>
    <row r="653" spans="1:9" ht="45" x14ac:dyDescent="0.25">
      <c r="A653" s="152">
        <v>40626</v>
      </c>
      <c r="B653" s="153" t="s">
        <v>1802</v>
      </c>
      <c r="C653" s="153" t="s">
        <v>11</v>
      </c>
      <c r="D653" s="153" t="s">
        <v>69</v>
      </c>
      <c r="E653" s="153">
        <v>1.0389999999999999</v>
      </c>
      <c r="F653" s="153" t="str">
        <f t="shared" ref="F653:F655" si="112">H653</f>
        <v>46,19</v>
      </c>
      <c r="G653" s="153">
        <f t="shared" ref="G653:G655" si="113">ROUND(F653*E653,2)</f>
        <v>47.99</v>
      </c>
      <c r="H653" s="154" t="s">
        <v>3264</v>
      </c>
      <c r="I653" s="154" t="s">
        <v>1802</v>
      </c>
    </row>
    <row r="654" spans="1:9" ht="45" x14ac:dyDescent="0.25">
      <c r="A654" s="152">
        <v>88248</v>
      </c>
      <c r="B654" s="153" t="s">
        <v>1163</v>
      </c>
      <c r="C654" s="153" t="s">
        <v>11</v>
      </c>
      <c r="D654" s="153" t="s">
        <v>18</v>
      </c>
      <c r="E654" s="153">
        <v>0.26500000000000001</v>
      </c>
      <c r="F654" s="153" t="str">
        <f t="shared" si="112"/>
        <v>15,98</v>
      </c>
      <c r="G654" s="153">
        <f t="shared" si="113"/>
        <v>4.2300000000000004</v>
      </c>
      <c r="H654" s="154" t="s">
        <v>2858</v>
      </c>
      <c r="I654" s="148" t="s">
        <v>1163</v>
      </c>
    </row>
    <row r="655" spans="1:9" ht="30" x14ac:dyDescent="0.25">
      <c r="A655" s="152">
        <v>88267</v>
      </c>
      <c r="B655" s="153" t="s">
        <v>1162</v>
      </c>
      <c r="C655" s="153" t="s">
        <v>11</v>
      </c>
      <c r="D655" s="153" t="s">
        <v>18</v>
      </c>
      <c r="E655" s="153">
        <v>0.26500000000000001</v>
      </c>
      <c r="F655" s="153" t="str">
        <f t="shared" si="112"/>
        <v>19,47</v>
      </c>
      <c r="G655" s="153">
        <f t="shared" si="113"/>
        <v>5.16</v>
      </c>
      <c r="H655" s="154" t="s">
        <v>1768</v>
      </c>
      <c r="I655" s="148" t="s">
        <v>1162</v>
      </c>
    </row>
    <row r="656" spans="1:9" ht="15" customHeight="1" x14ac:dyDescent="0.25">
      <c r="A656" s="561" t="s">
        <v>1813</v>
      </c>
      <c r="B656" s="561"/>
      <c r="C656" s="561"/>
      <c r="D656" s="561"/>
      <c r="E656" s="561"/>
      <c r="F656" s="561"/>
      <c r="G656" s="409">
        <f>ROUND(SUM(G653:G655),2)</f>
        <v>57.38</v>
      </c>
    </row>
    <row r="657" spans="1:9" ht="26.25" customHeight="1" x14ac:dyDescent="0.25">
      <c r="A657" s="410"/>
      <c r="B657" s="410"/>
      <c r="C657" s="411"/>
      <c r="D657" s="412"/>
      <c r="E657" s="410"/>
      <c r="F657" s="410"/>
      <c r="G657" s="410"/>
    </row>
    <row r="658" spans="1:9" ht="43.5" customHeight="1" x14ac:dyDescent="0.25">
      <c r="A658" s="566" t="s">
        <v>2243</v>
      </c>
      <c r="B658" s="567"/>
      <c r="C658" s="567"/>
      <c r="D658" s="567"/>
      <c r="E658" s="582"/>
      <c r="F658" s="150" t="s">
        <v>2110</v>
      </c>
      <c r="G658" s="405"/>
    </row>
    <row r="659" spans="1:9" ht="30" x14ac:dyDescent="0.25">
      <c r="A659" s="404" t="s">
        <v>1100</v>
      </c>
      <c r="B659" s="405"/>
      <c r="C659" s="404" t="s">
        <v>3</v>
      </c>
      <c r="D659" s="404" t="s">
        <v>4</v>
      </c>
      <c r="E659" s="404" t="s">
        <v>1598</v>
      </c>
      <c r="F659" s="404" t="s">
        <v>1103</v>
      </c>
      <c r="G659" s="404" t="s">
        <v>1104</v>
      </c>
    </row>
    <row r="660" spans="1:9" ht="45" x14ac:dyDescent="0.25">
      <c r="A660" s="152">
        <v>7693</v>
      </c>
      <c r="B660" s="153" t="s">
        <v>1804</v>
      </c>
      <c r="C660" s="153" t="s">
        <v>11</v>
      </c>
      <c r="D660" s="153" t="s">
        <v>69</v>
      </c>
      <c r="E660" s="153">
        <v>1.0389999999999999</v>
      </c>
      <c r="F660" s="153" t="str">
        <f t="shared" ref="F660:F662" si="114">H660</f>
        <v>224,42</v>
      </c>
      <c r="G660" s="153">
        <f t="shared" ref="G660:G662" si="115">ROUND(F660*E660,2)</f>
        <v>233.17</v>
      </c>
      <c r="H660" s="154" t="s">
        <v>3512</v>
      </c>
      <c r="I660" s="154" t="s">
        <v>1804</v>
      </c>
    </row>
    <row r="661" spans="1:9" ht="45" x14ac:dyDescent="0.25">
      <c r="A661" s="152">
        <v>88248</v>
      </c>
      <c r="B661" s="153" t="s">
        <v>1163</v>
      </c>
      <c r="C661" s="153" t="s">
        <v>11</v>
      </c>
      <c r="D661" s="153" t="s">
        <v>18</v>
      </c>
      <c r="E661" s="153">
        <v>0.34599999999999997</v>
      </c>
      <c r="F661" s="153" t="str">
        <f t="shared" si="114"/>
        <v>15,98</v>
      </c>
      <c r="G661" s="153">
        <f t="shared" si="115"/>
        <v>5.53</v>
      </c>
      <c r="H661" s="154" t="s">
        <v>2858</v>
      </c>
      <c r="I661" s="148" t="s">
        <v>1163</v>
      </c>
    </row>
    <row r="662" spans="1:9" ht="30" x14ac:dyDescent="0.25">
      <c r="A662" s="152">
        <v>88267</v>
      </c>
      <c r="B662" s="153" t="s">
        <v>1162</v>
      </c>
      <c r="C662" s="153" t="s">
        <v>11</v>
      </c>
      <c r="D662" s="153" t="s">
        <v>18</v>
      </c>
      <c r="E662" s="153">
        <v>0.34599999999999997</v>
      </c>
      <c r="F662" s="153" t="str">
        <f t="shared" si="114"/>
        <v>19,47</v>
      </c>
      <c r="G662" s="153">
        <f t="shared" si="115"/>
        <v>6.74</v>
      </c>
      <c r="H662" s="154" t="s">
        <v>1768</v>
      </c>
      <c r="I662" s="148" t="s">
        <v>1162</v>
      </c>
    </row>
    <row r="663" spans="1:9" ht="15" customHeight="1" x14ac:dyDescent="0.25">
      <c r="A663" s="561" t="s">
        <v>1813</v>
      </c>
      <c r="B663" s="561"/>
      <c r="C663" s="561"/>
      <c r="D663" s="561"/>
      <c r="E663" s="561"/>
      <c r="F663" s="561"/>
      <c r="G663" s="409">
        <f>ROUND(SUM(G660:G662),2)</f>
        <v>245.44</v>
      </c>
    </row>
    <row r="664" spans="1:9" ht="24" customHeight="1" x14ac:dyDescent="0.25">
      <c r="A664" s="410"/>
      <c r="B664" s="410"/>
      <c r="C664" s="411"/>
      <c r="D664" s="412"/>
      <c r="E664" s="410"/>
      <c r="F664" s="410"/>
      <c r="G664" s="410"/>
    </row>
    <row r="665" spans="1:9" ht="43.5" customHeight="1" x14ac:dyDescent="0.25">
      <c r="A665" s="566" t="s">
        <v>2244</v>
      </c>
      <c r="B665" s="567"/>
      <c r="C665" s="567"/>
      <c r="D665" s="567"/>
      <c r="E665" s="568"/>
      <c r="F665" s="150" t="s">
        <v>2110</v>
      </c>
      <c r="G665" s="405"/>
    </row>
    <row r="666" spans="1:9" ht="30" x14ac:dyDescent="0.25">
      <c r="A666" s="404" t="s">
        <v>1100</v>
      </c>
      <c r="B666" s="405"/>
      <c r="C666" s="404" t="s">
        <v>3</v>
      </c>
      <c r="D666" s="404" t="s">
        <v>4</v>
      </c>
      <c r="E666" s="404" t="s">
        <v>1598</v>
      </c>
      <c r="F666" s="404" t="s">
        <v>1103</v>
      </c>
      <c r="G666" s="404" t="s">
        <v>1104</v>
      </c>
    </row>
    <row r="667" spans="1:9" ht="30" x14ac:dyDescent="0.25">
      <c r="A667" s="152">
        <v>3148</v>
      </c>
      <c r="B667" s="153" t="s">
        <v>1168</v>
      </c>
      <c r="C667" s="153" t="s">
        <v>11</v>
      </c>
      <c r="D667" s="153" t="s">
        <v>16</v>
      </c>
      <c r="E667" s="153">
        <v>2.7E-2</v>
      </c>
      <c r="F667" s="153" t="str">
        <f t="shared" ref="F667:F671" si="116">H667</f>
        <v>14,97</v>
      </c>
      <c r="G667" s="153">
        <f t="shared" ref="G667:G671" si="117">ROUND(F667*E667,2)</f>
        <v>0.4</v>
      </c>
      <c r="H667" s="154" t="s">
        <v>3460</v>
      </c>
      <c r="I667" s="154" t="s">
        <v>1168</v>
      </c>
    </row>
    <row r="668" spans="1:9" ht="30" x14ac:dyDescent="0.25">
      <c r="A668" s="152">
        <v>7307</v>
      </c>
      <c r="B668" s="153" t="s">
        <v>1185</v>
      </c>
      <c r="C668" s="153" t="s">
        <v>11</v>
      </c>
      <c r="D668" s="153" t="s">
        <v>1117</v>
      </c>
      <c r="E668" s="153">
        <v>3.0000000000000001E-3</v>
      </c>
      <c r="F668" s="153" t="str">
        <f t="shared" si="116"/>
        <v>35,13</v>
      </c>
      <c r="G668" s="153">
        <f t="shared" si="117"/>
        <v>0.11</v>
      </c>
      <c r="H668" s="154" t="s">
        <v>3461</v>
      </c>
      <c r="I668" s="154" t="s">
        <v>1185</v>
      </c>
    </row>
    <row r="669" spans="1:9" ht="30" x14ac:dyDescent="0.25">
      <c r="A669" s="152">
        <v>3472</v>
      </c>
      <c r="B669" s="153" t="s">
        <v>1691</v>
      </c>
      <c r="C669" s="153" t="s">
        <v>11</v>
      </c>
      <c r="D669" s="153" t="s">
        <v>16</v>
      </c>
      <c r="E669" s="153">
        <v>1</v>
      </c>
      <c r="F669" s="153" t="str">
        <f t="shared" si="116"/>
        <v>11,08</v>
      </c>
      <c r="G669" s="153">
        <f t="shared" si="117"/>
        <v>11.08</v>
      </c>
      <c r="H669" s="154" t="s">
        <v>1671</v>
      </c>
      <c r="I669" s="154" t="s">
        <v>1691</v>
      </c>
    </row>
    <row r="670" spans="1:9" ht="45" x14ac:dyDescent="0.25">
      <c r="A670" s="152">
        <v>88248</v>
      </c>
      <c r="B670" s="153" t="s">
        <v>1163</v>
      </c>
      <c r="C670" s="153" t="s">
        <v>11</v>
      </c>
      <c r="D670" s="153" t="s">
        <v>18</v>
      </c>
      <c r="E670" s="153">
        <v>0.52200000000000002</v>
      </c>
      <c r="F670" s="153" t="str">
        <f t="shared" si="116"/>
        <v>15,98</v>
      </c>
      <c r="G670" s="153">
        <f t="shared" si="117"/>
        <v>8.34</v>
      </c>
      <c r="H670" s="154" t="s">
        <v>2858</v>
      </c>
      <c r="I670" s="148" t="s">
        <v>1163</v>
      </c>
    </row>
    <row r="671" spans="1:9" ht="30" x14ac:dyDescent="0.25">
      <c r="A671" s="152">
        <v>88267</v>
      </c>
      <c r="B671" s="153" t="s">
        <v>1162</v>
      </c>
      <c r="C671" s="153" t="s">
        <v>11</v>
      </c>
      <c r="D671" s="153" t="s">
        <v>18</v>
      </c>
      <c r="E671" s="153">
        <v>0.52200000000000002</v>
      </c>
      <c r="F671" s="153" t="str">
        <f t="shared" si="116"/>
        <v>19,47</v>
      </c>
      <c r="G671" s="153">
        <f t="shared" si="117"/>
        <v>10.16</v>
      </c>
      <c r="H671" s="154" t="s">
        <v>1768</v>
      </c>
      <c r="I671" s="148" t="s">
        <v>1162</v>
      </c>
    </row>
    <row r="672" spans="1:9" ht="15" customHeight="1" x14ac:dyDescent="0.25">
      <c r="A672" s="561" t="s">
        <v>1813</v>
      </c>
      <c r="B672" s="561"/>
      <c r="C672" s="561"/>
      <c r="D672" s="561"/>
      <c r="E672" s="561"/>
      <c r="F672" s="561"/>
      <c r="G672" s="409">
        <f>ROUND(SUM(G667:G671),2)</f>
        <v>30.09</v>
      </c>
    </row>
    <row r="673" spans="1:9" ht="21" customHeight="1" x14ac:dyDescent="0.25">
      <c r="A673" s="410"/>
      <c r="B673" s="410"/>
      <c r="C673" s="411"/>
      <c r="D673" s="412"/>
      <c r="E673" s="410"/>
      <c r="F673" s="410"/>
      <c r="G673" s="410"/>
    </row>
    <row r="674" spans="1:9" ht="15" customHeight="1" x14ac:dyDescent="0.25">
      <c r="A674" s="566" t="s">
        <v>2245</v>
      </c>
      <c r="B674" s="567"/>
      <c r="C674" s="567"/>
      <c r="D674" s="567"/>
      <c r="E674" s="568"/>
      <c r="F674" s="150" t="s">
        <v>2110</v>
      </c>
      <c r="G674" s="405"/>
    </row>
    <row r="675" spans="1:9" ht="30" x14ac:dyDescent="0.25">
      <c r="A675" s="404" t="s">
        <v>1100</v>
      </c>
      <c r="B675" s="405"/>
      <c r="C675" s="404" t="s">
        <v>3</v>
      </c>
      <c r="D675" s="404" t="s">
        <v>4</v>
      </c>
      <c r="E675" s="404" t="s">
        <v>1598</v>
      </c>
      <c r="F675" s="404" t="s">
        <v>1103</v>
      </c>
      <c r="G675" s="404" t="s">
        <v>1104</v>
      </c>
    </row>
    <row r="676" spans="1:9" ht="30" x14ac:dyDescent="0.25">
      <c r="A676" s="152">
        <v>3590</v>
      </c>
      <c r="B676" s="153" t="s">
        <v>1781</v>
      </c>
      <c r="C676" s="153" t="s">
        <v>11</v>
      </c>
      <c r="D676" s="153" t="s">
        <v>16</v>
      </c>
      <c r="E676" s="153">
        <v>1</v>
      </c>
      <c r="F676" s="153" t="str">
        <f t="shared" ref="F676:F678" si="118">H676</f>
        <v>183,64</v>
      </c>
      <c r="G676" s="153">
        <f t="shared" ref="G676:G678" si="119">ROUND(F676*E676,2)</f>
        <v>183.64</v>
      </c>
      <c r="H676" s="154" t="s">
        <v>3504</v>
      </c>
      <c r="I676" s="154" t="s">
        <v>1781</v>
      </c>
    </row>
    <row r="677" spans="1:9" ht="30" x14ac:dyDescent="0.25">
      <c r="A677" s="152">
        <v>88267</v>
      </c>
      <c r="B677" s="153" t="s">
        <v>1162</v>
      </c>
      <c r="C677" s="153" t="s">
        <v>11</v>
      </c>
      <c r="D677" s="153" t="s">
        <v>18</v>
      </c>
      <c r="E677" s="153">
        <v>0.52</v>
      </c>
      <c r="F677" s="153" t="str">
        <f t="shared" si="118"/>
        <v>19,47</v>
      </c>
      <c r="G677" s="153">
        <f t="shared" si="119"/>
        <v>10.119999999999999</v>
      </c>
      <c r="H677" s="154" t="s">
        <v>1768</v>
      </c>
      <c r="I677" s="148" t="s">
        <v>1162</v>
      </c>
    </row>
    <row r="678" spans="1:9" ht="45" x14ac:dyDescent="0.25">
      <c r="A678" s="152">
        <v>88248</v>
      </c>
      <c r="B678" s="153" t="s">
        <v>1163</v>
      </c>
      <c r="C678" s="153" t="s">
        <v>11</v>
      </c>
      <c r="D678" s="153" t="s">
        <v>18</v>
      </c>
      <c r="E678" s="153">
        <v>0.52</v>
      </c>
      <c r="F678" s="153" t="str">
        <f t="shared" si="118"/>
        <v>15,98</v>
      </c>
      <c r="G678" s="153">
        <f t="shared" si="119"/>
        <v>8.31</v>
      </c>
      <c r="H678" s="154" t="s">
        <v>2858</v>
      </c>
      <c r="I678" s="148" t="s">
        <v>1163</v>
      </c>
    </row>
    <row r="679" spans="1:9" x14ac:dyDescent="0.25">
      <c r="A679" s="561" t="s">
        <v>1813</v>
      </c>
      <c r="B679" s="561"/>
      <c r="C679" s="561"/>
      <c r="D679" s="561"/>
      <c r="E679" s="561"/>
      <c r="F679" s="561"/>
      <c r="G679" s="409">
        <f>ROUND(SUM(G676:G678),2)</f>
        <v>202.07</v>
      </c>
      <c r="H679" s="156"/>
      <c r="I679" s="156"/>
    </row>
    <row r="680" spans="1:9" ht="32.25" customHeight="1" x14ac:dyDescent="0.25">
      <c r="A680" s="410"/>
      <c r="B680" s="410"/>
      <c r="C680" s="411"/>
      <c r="D680" s="412"/>
      <c r="E680" s="410"/>
      <c r="F680" s="410"/>
      <c r="G680" s="410"/>
    </row>
    <row r="681" spans="1:9" ht="31.5" customHeight="1" x14ac:dyDescent="0.25">
      <c r="A681" s="566" t="s">
        <v>2246</v>
      </c>
      <c r="B681" s="567"/>
      <c r="C681" s="567"/>
      <c r="D681" s="567"/>
      <c r="E681" s="568"/>
      <c r="F681" s="150" t="s">
        <v>2110</v>
      </c>
      <c r="G681" s="405"/>
    </row>
    <row r="682" spans="1:9" ht="30" x14ac:dyDescent="0.25">
      <c r="A682" s="404" t="s">
        <v>1100</v>
      </c>
      <c r="B682" s="405"/>
      <c r="C682" s="404" t="s">
        <v>3</v>
      </c>
      <c r="D682" s="404" t="s">
        <v>4</v>
      </c>
      <c r="E682" s="404" t="s">
        <v>1598</v>
      </c>
      <c r="F682" s="404" t="s">
        <v>1103</v>
      </c>
      <c r="G682" s="404" t="s">
        <v>1104</v>
      </c>
    </row>
    <row r="683" spans="1:9" ht="30" x14ac:dyDescent="0.25">
      <c r="A683" s="152">
        <v>83</v>
      </c>
      <c r="B683" s="153" t="s">
        <v>1619</v>
      </c>
      <c r="C683" s="153" t="s">
        <v>11</v>
      </c>
      <c r="D683" s="153" t="s">
        <v>16</v>
      </c>
      <c r="E683" s="153">
        <v>1</v>
      </c>
      <c r="F683" s="153" t="str">
        <f t="shared" ref="F683:F685" si="120">H683</f>
        <v>196,06</v>
      </c>
      <c r="G683" s="153">
        <f t="shared" ref="G683:G685" si="121">ROUND(F683*E683,2)</f>
        <v>196.06</v>
      </c>
      <c r="H683" s="154" t="s">
        <v>3406</v>
      </c>
      <c r="I683" s="154" t="s">
        <v>1619</v>
      </c>
    </row>
    <row r="684" spans="1:9" ht="30" x14ac:dyDescent="0.25">
      <c r="A684" s="152">
        <v>88267</v>
      </c>
      <c r="B684" s="153" t="s">
        <v>1162</v>
      </c>
      <c r="C684" s="153" t="s">
        <v>11</v>
      </c>
      <c r="D684" s="153" t="s">
        <v>18</v>
      </c>
      <c r="E684" s="153">
        <v>0.32</v>
      </c>
      <c r="F684" s="153" t="str">
        <f t="shared" si="120"/>
        <v>19,47</v>
      </c>
      <c r="G684" s="153">
        <f t="shared" si="121"/>
        <v>6.23</v>
      </c>
      <c r="H684" s="154" t="s">
        <v>1768</v>
      </c>
      <c r="I684" s="148" t="s">
        <v>1162</v>
      </c>
    </row>
    <row r="685" spans="1:9" ht="45" x14ac:dyDescent="0.25">
      <c r="A685" s="152">
        <v>88248</v>
      </c>
      <c r="B685" s="153" t="s">
        <v>1163</v>
      </c>
      <c r="C685" s="153" t="s">
        <v>11</v>
      </c>
      <c r="D685" s="153" t="s">
        <v>18</v>
      </c>
      <c r="E685" s="153">
        <v>0.32</v>
      </c>
      <c r="F685" s="153" t="str">
        <f t="shared" si="120"/>
        <v>15,98</v>
      </c>
      <c r="G685" s="153">
        <f t="shared" si="121"/>
        <v>5.1100000000000003</v>
      </c>
      <c r="H685" s="154" t="s">
        <v>2858</v>
      </c>
      <c r="I685" s="148" t="s">
        <v>1163</v>
      </c>
    </row>
    <row r="686" spans="1:9" ht="15" customHeight="1" x14ac:dyDescent="0.25">
      <c r="A686" s="561" t="s">
        <v>1813</v>
      </c>
      <c r="B686" s="561"/>
      <c r="C686" s="561"/>
      <c r="D686" s="561"/>
      <c r="E686" s="561"/>
      <c r="F686" s="561"/>
      <c r="G686" s="409">
        <f>ROUND(SUM(G683:G685),2)</f>
        <v>207.4</v>
      </c>
    </row>
    <row r="687" spans="1:9" ht="24.75" customHeight="1" x14ac:dyDescent="0.25">
      <c r="A687" s="410"/>
      <c r="B687" s="410"/>
      <c r="C687" s="411"/>
      <c r="D687" s="412"/>
      <c r="E687" s="410"/>
      <c r="F687" s="410"/>
      <c r="G687" s="410"/>
    </row>
    <row r="688" spans="1:9" ht="15" customHeight="1" x14ac:dyDescent="0.25">
      <c r="A688" s="566" t="s">
        <v>2247</v>
      </c>
      <c r="B688" s="567"/>
      <c r="C688" s="567"/>
      <c r="D688" s="567"/>
      <c r="E688" s="568"/>
      <c r="F688" s="150" t="s">
        <v>2110</v>
      </c>
      <c r="G688" s="405"/>
    </row>
    <row r="689" spans="1:9" ht="30" x14ac:dyDescent="0.25">
      <c r="A689" s="404" t="s">
        <v>1100</v>
      </c>
      <c r="B689" s="405"/>
      <c r="C689" s="404" t="s">
        <v>3</v>
      </c>
      <c r="D689" s="404" t="s">
        <v>4</v>
      </c>
      <c r="E689" s="404" t="s">
        <v>1598</v>
      </c>
      <c r="F689" s="404" t="s">
        <v>1103</v>
      </c>
      <c r="G689" s="404" t="s">
        <v>1104</v>
      </c>
    </row>
    <row r="690" spans="1:9" ht="30" x14ac:dyDescent="0.25">
      <c r="A690" s="152">
        <v>13279</v>
      </c>
      <c r="B690" s="153" t="s">
        <v>1676</v>
      </c>
      <c r="C690" s="153" t="s">
        <v>11</v>
      </c>
      <c r="D690" s="153" t="s">
        <v>52</v>
      </c>
      <c r="E690" s="153">
        <v>4.32</v>
      </c>
      <c r="F690" s="153" t="str">
        <f t="shared" ref="F690:F692" si="122">H690</f>
        <v>20,08</v>
      </c>
      <c r="G690" s="153">
        <f t="shared" ref="G690:G692" si="123">ROUND(F690*E690,2)</f>
        <v>86.75</v>
      </c>
      <c r="H690" s="154" t="s">
        <v>1735</v>
      </c>
      <c r="I690" s="154" t="s">
        <v>1676</v>
      </c>
    </row>
    <row r="691" spans="1:9" ht="45" x14ac:dyDescent="0.25">
      <c r="A691" s="152">
        <v>88248</v>
      </c>
      <c r="B691" s="153" t="s">
        <v>1163</v>
      </c>
      <c r="C691" s="153" t="s">
        <v>11</v>
      </c>
      <c r="D691" s="153" t="s">
        <v>18</v>
      </c>
      <c r="E691" s="153">
        <v>0.13</v>
      </c>
      <c r="F691" s="153" t="str">
        <f t="shared" si="122"/>
        <v>15,98</v>
      </c>
      <c r="G691" s="153">
        <f t="shared" si="123"/>
        <v>2.08</v>
      </c>
      <c r="H691" s="154" t="s">
        <v>2858</v>
      </c>
      <c r="I691" s="148" t="s">
        <v>1163</v>
      </c>
    </row>
    <row r="692" spans="1:9" ht="30" x14ac:dyDescent="0.25">
      <c r="A692" s="152">
        <v>88267</v>
      </c>
      <c r="B692" s="153" t="s">
        <v>1162</v>
      </c>
      <c r="C692" s="153" t="s">
        <v>11</v>
      </c>
      <c r="D692" s="153" t="s">
        <v>18</v>
      </c>
      <c r="E692" s="153">
        <v>0.13</v>
      </c>
      <c r="F692" s="153" t="str">
        <f t="shared" si="122"/>
        <v>19,47</v>
      </c>
      <c r="G692" s="153">
        <f t="shared" si="123"/>
        <v>2.5299999999999998</v>
      </c>
      <c r="H692" s="154" t="s">
        <v>1768</v>
      </c>
      <c r="I692" s="148" t="s">
        <v>1162</v>
      </c>
    </row>
    <row r="693" spans="1:9" ht="15" customHeight="1" x14ac:dyDescent="0.25">
      <c r="A693" s="561" t="s">
        <v>1813</v>
      </c>
      <c r="B693" s="561"/>
      <c r="C693" s="561"/>
      <c r="D693" s="561"/>
      <c r="E693" s="561"/>
      <c r="F693" s="561"/>
      <c r="G693" s="409">
        <f>ROUND(SUM(G690:G692),2)</f>
        <v>91.36</v>
      </c>
    </row>
    <row r="694" spans="1:9" ht="25.5" customHeight="1" x14ac:dyDescent="0.25">
      <c r="A694" s="410"/>
      <c r="B694" s="410"/>
      <c r="C694" s="411"/>
      <c r="D694" s="412"/>
      <c r="E694" s="410"/>
      <c r="F694" s="410"/>
      <c r="G694" s="410"/>
    </row>
    <row r="695" spans="1:9" ht="39" customHeight="1" x14ac:dyDescent="0.25">
      <c r="A695" s="566" t="s">
        <v>2248</v>
      </c>
      <c r="B695" s="567"/>
      <c r="C695" s="567"/>
      <c r="D695" s="567"/>
      <c r="E695" s="582"/>
      <c r="F695" s="150" t="s">
        <v>2110</v>
      </c>
      <c r="G695" s="405"/>
    </row>
    <row r="696" spans="1:9" ht="30" x14ac:dyDescent="0.25">
      <c r="A696" s="404" t="s">
        <v>1100</v>
      </c>
      <c r="B696" s="405"/>
      <c r="C696" s="404" t="s">
        <v>3</v>
      </c>
      <c r="D696" s="404" t="s">
        <v>4</v>
      </c>
      <c r="E696" s="404" t="s">
        <v>1598</v>
      </c>
      <c r="F696" s="404" t="s">
        <v>1103</v>
      </c>
      <c r="G696" s="404" t="s">
        <v>1104</v>
      </c>
    </row>
    <row r="697" spans="1:9" x14ac:dyDescent="0.25">
      <c r="A697" s="152">
        <v>3768</v>
      </c>
      <c r="B697" s="153" t="s">
        <v>1730</v>
      </c>
      <c r="C697" s="153" t="s">
        <v>11</v>
      </c>
      <c r="D697" s="153" t="s">
        <v>16</v>
      </c>
      <c r="E697" s="153">
        <v>0.6</v>
      </c>
      <c r="F697" s="153" t="str">
        <f t="shared" ref="F697:F701" si="124">H697</f>
        <v>2,60</v>
      </c>
      <c r="G697" s="153">
        <f t="shared" ref="G697:G701" si="125">ROUND(F697*E697,2)</f>
        <v>1.56</v>
      </c>
      <c r="H697" s="154" t="s">
        <v>2883</v>
      </c>
      <c r="I697" s="154" t="s">
        <v>1730</v>
      </c>
    </row>
    <row r="698" spans="1:9" x14ac:dyDescent="0.25">
      <c r="A698" s="152">
        <v>5318</v>
      </c>
      <c r="B698" s="153" t="s">
        <v>1186</v>
      </c>
      <c r="C698" s="153" t="s">
        <v>11</v>
      </c>
      <c r="D698" s="153" t="s">
        <v>1117</v>
      </c>
      <c r="E698" s="153">
        <v>7.0000000000000007E-2</v>
      </c>
      <c r="F698" s="153" t="str">
        <f t="shared" si="124"/>
        <v>24,42</v>
      </c>
      <c r="G698" s="153">
        <f t="shared" si="125"/>
        <v>1.71</v>
      </c>
      <c r="H698" s="154" t="s">
        <v>3451</v>
      </c>
      <c r="I698" s="154" t="s">
        <v>3275</v>
      </c>
    </row>
    <row r="699" spans="1:9" x14ac:dyDescent="0.25">
      <c r="A699" s="152">
        <v>7288</v>
      </c>
      <c r="B699" s="153" t="s">
        <v>1187</v>
      </c>
      <c r="C699" s="153" t="s">
        <v>11</v>
      </c>
      <c r="D699" s="153" t="s">
        <v>1117</v>
      </c>
      <c r="E699" s="153">
        <v>0.16</v>
      </c>
      <c r="F699" s="153" t="str">
        <f t="shared" si="124"/>
        <v>33,02</v>
      </c>
      <c r="G699" s="153">
        <f t="shared" si="125"/>
        <v>5.28</v>
      </c>
      <c r="H699" s="154" t="s">
        <v>2917</v>
      </c>
      <c r="I699" s="154" t="s">
        <v>1187</v>
      </c>
    </row>
    <row r="700" spans="1:9" x14ac:dyDescent="0.25">
      <c r="A700" s="152">
        <v>88310</v>
      </c>
      <c r="B700" s="153" t="s">
        <v>1118</v>
      </c>
      <c r="C700" s="153" t="s">
        <v>11</v>
      </c>
      <c r="D700" s="153" t="s">
        <v>18</v>
      </c>
      <c r="E700" s="153">
        <v>0.5</v>
      </c>
      <c r="F700" s="153" t="str">
        <f t="shared" si="124"/>
        <v>21,15</v>
      </c>
      <c r="G700" s="153">
        <f t="shared" si="125"/>
        <v>10.58</v>
      </c>
      <c r="H700" s="148" t="s">
        <v>1810</v>
      </c>
      <c r="I700" s="148" t="s">
        <v>1118</v>
      </c>
    </row>
    <row r="701" spans="1:9" x14ac:dyDescent="0.25">
      <c r="A701" s="152">
        <v>88316</v>
      </c>
      <c r="B701" s="153" t="s">
        <v>1114</v>
      </c>
      <c r="C701" s="153" t="s">
        <v>11</v>
      </c>
      <c r="D701" s="153" t="s">
        <v>18</v>
      </c>
      <c r="E701" s="153">
        <v>0.5</v>
      </c>
      <c r="F701" s="153" t="str">
        <f t="shared" si="124"/>
        <v>15,81</v>
      </c>
      <c r="G701" s="153">
        <f t="shared" si="125"/>
        <v>7.91</v>
      </c>
      <c r="H701" s="154" t="s">
        <v>1860</v>
      </c>
      <c r="I701" s="148" t="s">
        <v>1114</v>
      </c>
    </row>
    <row r="702" spans="1:9" ht="15" customHeight="1" x14ac:dyDescent="0.25">
      <c r="A702" s="561" t="s">
        <v>1813</v>
      </c>
      <c r="B702" s="561"/>
      <c r="C702" s="561"/>
      <c r="D702" s="561"/>
      <c r="E702" s="561"/>
      <c r="F702" s="561"/>
      <c r="G702" s="409">
        <f>ROUND(SUM(G697:G701),2)</f>
        <v>27.04</v>
      </c>
    </row>
    <row r="703" spans="1:9" ht="26.25" customHeight="1" x14ac:dyDescent="0.25">
      <c r="A703" s="410"/>
      <c r="B703" s="410"/>
      <c r="C703" s="411"/>
      <c r="D703" s="412"/>
      <c r="E703" s="410"/>
      <c r="F703" s="410"/>
      <c r="G703" s="410"/>
    </row>
    <row r="704" spans="1:9" ht="22.5" customHeight="1" x14ac:dyDescent="0.25">
      <c r="A704" s="566" t="s">
        <v>2249</v>
      </c>
      <c r="B704" s="567"/>
      <c r="C704" s="567"/>
      <c r="D704" s="567"/>
      <c r="E704" s="582"/>
      <c r="F704" s="150" t="s">
        <v>130</v>
      </c>
      <c r="G704" s="405"/>
    </row>
    <row r="705" spans="1:9" ht="30" x14ac:dyDescent="0.25">
      <c r="A705" s="404" t="s">
        <v>1100</v>
      </c>
      <c r="B705" s="405"/>
      <c r="C705" s="404" t="s">
        <v>3</v>
      </c>
      <c r="D705" s="404" t="s">
        <v>4</v>
      </c>
      <c r="E705" s="404" t="s">
        <v>1598</v>
      </c>
      <c r="F705" s="404" t="s">
        <v>1103</v>
      </c>
      <c r="G705" s="404" t="s">
        <v>1104</v>
      </c>
    </row>
    <row r="706" spans="1:9" x14ac:dyDescent="0.25">
      <c r="A706" s="161">
        <v>3146</v>
      </c>
      <c r="B706" s="161" t="s">
        <v>1188</v>
      </c>
      <c r="C706" s="161" t="s">
        <v>11</v>
      </c>
      <c r="D706" s="161" t="s">
        <v>16</v>
      </c>
      <c r="E706" s="161">
        <v>0.2</v>
      </c>
      <c r="F706" s="153" t="str">
        <f t="shared" ref="F706:F709" si="126">H706</f>
        <v>4,06</v>
      </c>
      <c r="G706" s="153">
        <f t="shared" ref="G706:G709" si="127">ROUND(F706*E706,2)</f>
        <v>0.81</v>
      </c>
      <c r="H706" s="154" t="s">
        <v>3459</v>
      </c>
      <c r="I706" s="154" t="s">
        <v>1161</v>
      </c>
    </row>
    <row r="707" spans="1:9" s="156" customFormat="1" ht="30" x14ac:dyDescent="0.25">
      <c r="A707" s="160">
        <v>1246</v>
      </c>
      <c r="B707" s="161" t="s">
        <v>1189</v>
      </c>
      <c r="C707" s="161" t="s">
        <v>130</v>
      </c>
      <c r="D707" s="161" t="s">
        <v>16</v>
      </c>
      <c r="E707" s="161">
        <v>1</v>
      </c>
      <c r="F707" s="153">
        <f t="shared" si="126"/>
        <v>670.65</v>
      </c>
      <c r="G707" s="153">
        <f t="shared" si="127"/>
        <v>670.65</v>
      </c>
      <c r="H707" s="156">
        <v>670.65</v>
      </c>
    </row>
    <row r="708" spans="1:9" ht="30" x14ac:dyDescent="0.25">
      <c r="A708" s="160">
        <v>88267</v>
      </c>
      <c r="B708" s="161" t="s">
        <v>1162</v>
      </c>
      <c r="C708" s="161" t="s">
        <v>11</v>
      </c>
      <c r="D708" s="161" t="s">
        <v>18</v>
      </c>
      <c r="E708" s="161">
        <v>1.1499999999999999</v>
      </c>
      <c r="F708" s="153" t="str">
        <f t="shared" si="126"/>
        <v>19,47</v>
      </c>
      <c r="G708" s="153">
        <f t="shared" si="127"/>
        <v>22.39</v>
      </c>
      <c r="H708" s="148" t="s">
        <v>1768</v>
      </c>
      <c r="I708" s="148" t="s">
        <v>1162</v>
      </c>
    </row>
    <row r="709" spans="1:9" ht="45" x14ac:dyDescent="0.25">
      <c r="A709" s="160">
        <v>88248</v>
      </c>
      <c r="B709" s="161" t="s">
        <v>1163</v>
      </c>
      <c r="C709" s="161" t="s">
        <v>11</v>
      </c>
      <c r="D709" s="161" t="s">
        <v>18</v>
      </c>
      <c r="E709" s="161">
        <v>1.1499999999999999</v>
      </c>
      <c r="F709" s="153" t="str">
        <f t="shared" si="126"/>
        <v>15,98</v>
      </c>
      <c r="G709" s="153">
        <f t="shared" si="127"/>
        <v>18.38</v>
      </c>
      <c r="H709" s="148" t="s">
        <v>2858</v>
      </c>
      <c r="I709" s="148" t="s">
        <v>1163</v>
      </c>
    </row>
    <row r="710" spans="1:9" ht="15" customHeight="1" x14ac:dyDescent="0.25">
      <c r="A710" s="561" t="s">
        <v>1813</v>
      </c>
      <c r="B710" s="561"/>
      <c r="C710" s="561"/>
      <c r="D710" s="561"/>
      <c r="E710" s="561"/>
      <c r="F710" s="561"/>
      <c r="G710" s="409">
        <f>ROUND(SUM(G706:G709),2)</f>
        <v>712.23</v>
      </c>
    </row>
    <row r="711" spans="1:9" ht="29.25" customHeight="1" x14ac:dyDescent="0.25">
      <c r="A711" s="410"/>
      <c r="B711" s="410"/>
      <c r="C711" s="411"/>
      <c r="D711" s="412"/>
      <c r="E711" s="410"/>
      <c r="F711" s="410"/>
      <c r="G711" s="410"/>
    </row>
    <row r="712" spans="1:9" ht="27.75" customHeight="1" x14ac:dyDescent="0.25">
      <c r="A712" s="566" t="s">
        <v>2250</v>
      </c>
      <c r="B712" s="567"/>
      <c r="C712" s="567"/>
      <c r="D712" s="567"/>
      <c r="E712" s="568"/>
      <c r="F712" s="150" t="s">
        <v>130</v>
      </c>
      <c r="G712" s="405"/>
    </row>
    <row r="713" spans="1:9" ht="30" x14ac:dyDescent="0.25">
      <c r="A713" s="404" t="s">
        <v>1100</v>
      </c>
      <c r="B713" s="405"/>
      <c r="C713" s="404" t="s">
        <v>3</v>
      </c>
      <c r="D713" s="404" t="s">
        <v>4</v>
      </c>
      <c r="E713" s="404" t="s">
        <v>1598</v>
      </c>
      <c r="F713" s="404" t="s">
        <v>1103</v>
      </c>
      <c r="G713" s="404" t="s">
        <v>1104</v>
      </c>
    </row>
    <row r="714" spans="1:9" ht="60" x14ac:dyDescent="0.25">
      <c r="A714" s="160">
        <v>6240</v>
      </c>
      <c r="B714" s="161" t="s">
        <v>2251</v>
      </c>
      <c r="C714" s="161" t="s">
        <v>11</v>
      </c>
      <c r="D714" s="161" t="s">
        <v>16</v>
      </c>
      <c r="E714" s="161">
        <v>1</v>
      </c>
      <c r="F714" s="153" t="str">
        <f t="shared" ref="F714:F715" si="128">H714</f>
        <v>662,01</v>
      </c>
      <c r="G714" s="153">
        <f t="shared" ref="G714:G715" si="129">ROUND(F714*E714,2)</f>
        <v>662.01</v>
      </c>
      <c r="H714" s="154" t="s">
        <v>3503</v>
      </c>
      <c r="I714" s="154" t="s">
        <v>3333</v>
      </c>
    </row>
    <row r="715" spans="1:9" x14ac:dyDescent="0.25">
      <c r="A715" s="160">
        <v>88316</v>
      </c>
      <c r="B715" s="161" t="s">
        <v>1114</v>
      </c>
      <c r="C715" s="161" t="s">
        <v>11</v>
      </c>
      <c r="D715" s="161" t="s">
        <v>18</v>
      </c>
      <c r="E715" s="161">
        <v>1.5</v>
      </c>
      <c r="F715" s="153" t="str">
        <f t="shared" si="128"/>
        <v>15,81</v>
      </c>
      <c r="G715" s="153">
        <f t="shared" si="129"/>
        <v>23.72</v>
      </c>
      <c r="H715" s="148" t="s">
        <v>1860</v>
      </c>
      <c r="I715" s="148" t="s">
        <v>1114</v>
      </c>
    </row>
    <row r="716" spans="1:9" ht="15" customHeight="1" x14ac:dyDescent="0.25">
      <c r="A716" s="561" t="s">
        <v>1813</v>
      </c>
      <c r="B716" s="561"/>
      <c r="C716" s="561"/>
      <c r="D716" s="561"/>
      <c r="E716" s="561"/>
      <c r="F716" s="561"/>
      <c r="G716" s="409">
        <f>ROUND(SUM(G714:G715),2)</f>
        <v>685.73</v>
      </c>
      <c r="H716" s="156" t="e">
        <v>#REF!</v>
      </c>
      <c r="I716" s="156" t="e">
        <v>#REF!</v>
      </c>
    </row>
    <row r="717" spans="1:9" ht="27" customHeight="1" x14ac:dyDescent="0.25">
      <c r="A717" s="410"/>
      <c r="B717" s="410"/>
      <c r="C717" s="411"/>
      <c r="D717" s="412"/>
      <c r="E717" s="410"/>
      <c r="F717" s="410"/>
      <c r="G717" s="410"/>
    </row>
    <row r="718" spans="1:9" ht="32.25" customHeight="1" x14ac:dyDescent="0.25">
      <c r="A718" s="566" t="s">
        <v>2252</v>
      </c>
      <c r="B718" s="567"/>
      <c r="C718" s="567"/>
      <c r="D718" s="567"/>
      <c r="E718" s="582"/>
      <c r="F718" s="150" t="s">
        <v>2110</v>
      </c>
      <c r="G718" s="405"/>
    </row>
    <row r="719" spans="1:9" ht="30" x14ac:dyDescent="0.25">
      <c r="A719" s="404" t="s">
        <v>1105</v>
      </c>
      <c r="B719" s="405"/>
      <c r="C719" s="404" t="s">
        <v>3</v>
      </c>
      <c r="D719" s="404" t="s">
        <v>4</v>
      </c>
      <c r="E719" s="404" t="s">
        <v>1598</v>
      </c>
      <c r="F719" s="404" t="s">
        <v>1103</v>
      </c>
      <c r="G719" s="404" t="s">
        <v>1104</v>
      </c>
    </row>
    <row r="720" spans="1:9" ht="45" x14ac:dyDescent="0.25">
      <c r="A720" s="152">
        <v>88248</v>
      </c>
      <c r="B720" s="153" t="str">
        <f>I720</f>
        <v>AUXILIAR DE ENCANADOR OU BOMBEIRO HIDRÁULICO COM ENCARGOS COMPLEMENTARES</v>
      </c>
      <c r="C720" s="153" t="s">
        <v>11</v>
      </c>
      <c r="D720" s="153" t="s">
        <v>18</v>
      </c>
      <c r="E720" s="153">
        <v>0.34</v>
      </c>
      <c r="F720" s="153" t="str">
        <f t="shared" ref="F720:F722" si="130">H720</f>
        <v>15,98</v>
      </c>
      <c r="G720" s="153">
        <f t="shared" ref="G720:G722" si="131">ROUND(F720*E720,2)</f>
        <v>5.43</v>
      </c>
      <c r="H720" s="148" t="s">
        <v>2858</v>
      </c>
      <c r="I720" s="148" t="s">
        <v>1163</v>
      </c>
    </row>
    <row r="721" spans="1:9" ht="30" x14ac:dyDescent="0.25">
      <c r="A721" s="152">
        <v>88267</v>
      </c>
      <c r="B721" s="153" t="str">
        <f>I721</f>
        <v>ENCANADOR OU BOMBEIRO HIDRÁULICO COM ENCARGOS COMPLEMENTARES</v>
      </c>
      <c r="C721" s="153" t="s">
        <v>11</v>
      </c>
      <c r="D721" s="153" t="s">
        <v>18</v>
      </c>
      <c r="E721" s="153">
        <v>0.34</v>
      </c>
      <c r="F721" s="153" t="str">
        <f t="shared" si="130"/>
        <v>19,47</v>
      </c>
      <c r="G721" s="153">
        <f t="shared" si="131"/>
        <v>6.62</v>
      </c>
      <c r="H721" s="148" t="s">
        <v>1768</v>
      </c>
      <c r="I721" s="148" t="s">
        <v>1162</v>
      </c>
    </row>
    <row r="722" spans="1:9" ht="45" x14ac:dyDescent="0.25">
      <c r="A722" s="152">
        <v>10905</v>
      </c>
      <c r="B722" s="153" t="s">
        <v>1773</v>
      </c>
      <c r="C722" s="153" t="s">
        <v>11</v>
      </c>
      <c r="D722" s="153" t="s">
        <v>16</v>
      </c>
      <c r="E722" s="153">
        <v>1</v>
      </c>
      <c r="F722" s="153" t="str">
        <f t="shared" si="130"/>
        <v>98,47</v>
      </c>
      <c r="G722" s="153">
        <f t="shared" si="131"/>
        <v>98.47</v>
      </c>
      <c r="H722" s="154" t="s">
        <v>3502</v>
      </c>
      <c r="I722" s="154" t="s">
        <v>1773</v>
      </c>
    </row>
    <row r="723" spans="1:9" ht="15" customHeight="1" x14ac:dyDescent="0.25">
      <c r="A723" s="561" t="s">
        <v>1813</v>
      </c>
      <c r="B723" s="561"/>
      <c r="C723" s="561"/>
      <c r="D723" s="561"/>
      <c r="E723" s="561"/>
      <c r="F723" s="561"/>
      <c r="G723" s="409">
        <f>ROUND(SUM(G720:G722),2)</f>
        <v>110.52</v>
      </c>
    </row>
    <row r="724" spans="1:9" ht="24.75" customHeight="1" x14ac:dyDescent="0.25">
      <c r="A724" s="410"/>
      <c r="B724" s="410"/>
      <c r="C724" s="411"/>
      <c r="D724" s="412"/>
      <c r="E724" s="410"/>
      <c r="F724" s="410"/>
      <c r="G724" s="410"/>
    </row>
    <row r="725" spans="1:9" ht="21" customHeight="1" x14ac:dyDescent="0.25">
      <c r="A725" s="566" t="s">
        <v>2253</v>
      </c>
      <c r="B725" s="567"/>
      <c r="C725" s="567"/>
      <c r="D725" s="567"/>
      <c r="E725" s="582"/>
      <c r="F725" s="150" t="s">
        <v>50</v>
      </c>
      <c r="G725" s="405"/>
    </row>
    <row r="726" spans="1:9" ht="30" x14ac:dyDescent="0.25">
      <c r="A726" s="404" t="s">
        <v>1100</v>
      </c>
      <c r="B726" s="405"/>
      <c r="C726" s="404" t="s">
        <v>3</v>
      </c>
      <c r="D726" s="404" t="s">
        <v>4</v>
      </c>
      <c r="E726" s="404" t="s">
        <v>1598</v>
      </c>
      <c r="F726" s="404" t="s">
        <v>1103</v>
      </c>
      <c r="G726" s="404" t="s">
        <v>1104</v>
      </c>
    </row>
    <row r="727" spans="1:9" s="158" customFormat="1" ht="30" x14ac:dyDescent="0.25">
      <c r="A727" s="152">
        <v>3972</v>
      </c>
      <c r="B727" s="153" t="s">
        <v>1192</v>
      </c>
      <c r="C727" s="153" t="s">
        <v>50</v>
      </c>
      <c r="D727" s="153" t="s">
        <v>16</v>
      </c>
      <c r="E727" s="153">
        <v>1.05</v>
      </c>
      <c r="F727" s="153">
        <f t="shared" ref="F727:F729" si="132">H727</f>
        <v>109.5</v>
      </c>
      <c r="G727" s="153">
        <f t="shared" ref="G727:G729" si="133">ROUND(F727*E727,2)</f>
        <v>114.98</v>
      </c>
      <c r="H727" s="158">
        <v>109.5</v>
      </c>
      <c r="I727" s="158" t="s">
        <v>2997</v>
      </c>
    </row>
    <row r="728" spans="1:9" ht="30" x14ac:dyDescent="0.25">
      <c r="A728" s="152">
        <v>88264</v>
      </c>
      <c r="B728" s="153" t="s">
        <v>1115</v>
      </c>
      <c r="C728" s="153" t="s">
        <v>11</v>
      </c>
      <c r="D728" s="153" t="s">
        <v>18</v>
      </c>
      <c r="E728" s="153">
        <v>0.75</v>
      </c>
      <c r="F728" s="153" t="str">
        <f t="shared" si="132"/>
        <v>20,28</v>
      </c>
      <c r="G728" s="153">
        <f t="shared" si="133"/>
        <v>15.21</v>
      </c>
      <c r="H728" s="148" t="s">
        <v>2840</v>
      </c>
      <c r="I728" s="148" t="s">
        <v>1115</v>
      </c>
    </row>
    <row r="729" spans="1:9" x14ac:dyDescent="0.25">
      <c r="A729" s="152">
        <v>88316</v>
      </c>
      <c r="B729" s="153" t="s">
        <v>1114</v>
      </c>
      <c r="C729" s="153" t="s">
        <v>11</v>
      </c>
      <c r="D729" s="153" t="s">
        <v>18</v>
      </c>
      <c r="E729" s="153">
        <v>0.75</v>
      </c>
      <c r="F729" s="153" t="str">
        <f t="shared" si="132"/>
        <v>15,81</v>
      </c>
      <c r="G729" s="153">
        <f t="shared" si="133"/>
        <v>11.86</v>
      </c>
      <c r="H729" s="148" t="s">
        <v>1860</v>
      </c>
      <c r="I729" s="148" t="s">
        <v>1114</v>
      </c>
    </row>
    <row r="730" spans="1:9" ht="15" customHeight="1" x14ac:dyDescent="0.25">
      <c r="A730" s="561" t="s">
        <v>1813</v>
      </c>
      <c r="B730" s="561"/>
      <c r="C730" s="561"/>
      <c r="D730" s="561"/>
      <c r="E730" s="561"/>
      <c r="F730" s="561"/>
      <c r="G730" s="409">
        <f>ROUND(SUM(G727:G729),2)</f>
        <v>142.05000000000001</v>
      </c>
    </row>
    <row r="731" spans="1:9" ht="22.5" customHeight="1" x14ac:dyDescent="0.25">
      <c r="A731" s="410"/>
      <c r="B731" s="410"/>
      <c r="C731" s="411"/>
      <c r="D731" s="412"/>
      <c r="E731" s="410"/>
      <c r="F731" s="410"/>
      <c r="G731" s="410"/>
    </row>
    <row r="732" spans="1:9" ht="23.25" customHeight="1" x14ac:dyDescent="0.25">
      <c r="A732" s="566" t="s">
        <v>2254</v>
      </c>
      <c r="B732" s="567"/>
      <c r="C732" s="567"/>
      <c r="D732" s="567"/>
      <c r="E732" s="582"/>
      <c r="F732" s="150" t="s">
        <v>2110</v>
      </c>
      <c r="G732" s="405"/>
    </row>
    <row r="733" spans="1:9" ht="30" x14ac:dyDescent="0.25">
      <c r="A733" s="404" t="s">
        <v>1100</v>
      </c>
      <c r="B733" s="405"/>
      <c r="C733" s="404" t="s">
        <v>3</v>
      </c>
      <c r="D733" s="404" t="s">
        <v>4</v>
      </c>
      <c r="E733" s="404" t="s">
        <v>1598</v>
      </c>
      <c r="F733" s="404" t="s">
        <v>1103</v>
      </c>
      <c r="G733" s="404" t="s">
        <v>1104</v>
      </c>
    </row>
    <row r="734" spans="1:9" ht="30" x14ac:dyDescent="0.25">
      <c r="A734" s="152">
        <v>38193</v>
      </c>
      <c r="B734" s="153" t="s">
        <v>365</v>
      </c>
      <c r="C734" s="153" t="s">
        <v>11</v>
      </c>
      <c r="D734" s="153" t="s">
        <v>16</v>
      </c>
      <c r="E734" s="153">
        <v>1</v>
      </c>
      <c r="F734" s="153" t="str">
        <f t="shared" ref="F734:F736" si="134">H734</f>
        <v>8,30</v>
      </c>
      <c r="G734" s="153">
        <f t="shared" ref="G734:G736" si="135">ROUND(F734*E734,2)</f>
        <v>8.3000000000000007</v>
      </c>
      <c r="H734" s="148" t="s">
        <v>3166</v>
      </c>
      <c r="I734" s="148" t="s">
        <v>3289</v>
      </c>
    </row>
    <row r="735" spans="1:9" ht="30" x14ac:dyDescent="0.25">
      <c r="A735" s="152">
        <v>88264</v>
      </c>
      <c r="B735" s="153" t="s">
        <v>1115</v>
      </c>
      <c r="C735" s="153" t="s">
        <v>11</v>
      </c>
      <c r="D735" s="153" t="s">
        <v>18</v>
      </c>
      <c r="E735" s="153">
        <v>0.14000000000000001</v>
      </c>
      <c r="F735" s="153" t="str">
        <f t="shared" si="134"/>
        <v>20,28</v>
      </c>
      <c r="G735" s="153">
        <f t="shared" si="135"/>
        <v>2.84</v>
      </c>
      <c r="H735" s="148" t="s">
        <v>2840</v>
      </c>
      <c r="I735" s="148" t="s">
        <v>1115</v>
      </c>
    </row>
    <row r="736" spans="1:9" ht="30" x14ac:dyDescent="0.25">
      <c r="A736" s="152">
        <v>88247</v>
      </c>
      <c r="B736" s="153" t="s">
        <v>1170</v>
      </c>
      <c r="C736" s="153" t="s">
        <v>11</v>
      </c>
      <c r="D736" s="153" t="s">
        <v>18</v>
      </c>
      <c r="E736" s="153">
        <v>0.14000000000000001</v>
      </c>
      <c r="F736" s="153" t="str">
        <f t="shared" si="134"/>
        <v>16,74</v>
      </c>
      <c r="G736" s="153">
        <f t="shared" si="135"/>
        <v>2.34</v>
      </c>
      <c r="H736" s="148" t="s">
        <v>3570</v>
      </c>
      <c r="I736" s="148" t="s">
        <v>1170</v>
      </c>
    </row>
    <row r="737" spans="1:9" ht="15" customHeight="1" x14ac:dyDescent="0.25">
      <c r="A737" s="561" t="s">
        <v>1813</v>
      </c>
      <c r="B737" s="561"/>
      <c r="C737" s="561"/>
      <c r="D737" s="561"/>
      <c r="E737" s="561"/>
      <c r="F737" s="561"/>
      <c r="G737" s="409">
        <f>ROUND(SUM(G734:G736),2)</f>
        <v>13.48</v>
      </c>
    </row>
    <row r="738" spans="1:9" ht="23.25" customHeight="1" x14ac:dyDescent="0.25">
      <c r="A738" s="410"/>
      <c r="B738" s="410"/>
      <c r="C738" s="411"/>
      <c r="D738" s="412"/>
      <c r="E738" s="410"/>
      <c r="F738" s="410"/>
      <c r="G738" s="410"/>
    </row>
    <row r="739" spans="1:9" ht="26.25" customHeight="1" x14ac:dyDescent="0.25">
      <c r="A739" s="566" t="s">
        <v>2255</v>
      </c>
      <c r="B739" s="567"/>
      <c r="C739" s="567"/>
      <c r="D739" s="567"/>
      <c r="E739" s="582"/>
      <c r="F739" s="150" t="s">
        <v>2110</v>
      </c>
      <c r="G739" s="405"/>
    </row>
    <row r="740" spans="1:9" ht="30" x14ac:dyDescent="0.25">
      <c r="A740" s="404" t="s">
        <v>1105</v>
      </c>
      <c r="B740" s="405"/>
      <c r="C740" s="404" t="s">
        <v>3</v>
      </c>
      <c r="D740" s="404" t="s">
        <v>4</v>
      </c>
      <c r="E740" s="404" t="s">
        <v>1598</v>
      </c>
      <c r="F740" s="404" t="s">
        <v>1103</v>
      </c>
      <c r="G740" s="404" t="s">
        <v>1104</v>
      </c>
    </row>
    <row r="741" spans="1:9" ht="30" x14ac:dyDescent="0.25">
      <c r="A741" s="152">
        <v>88248</v>
      </c>
      <c r="B741" s="153" t="s">
        <v>1190</v>
      </c>
      <c r="C741" s="153" t="s">
        <v>11</v>
      </c>
      <c r="D741" s="153" t="s">
        <v>18</v>
      </c>
      <c r="E741" s="153">
        <v>0.14000000000000001</v>
      </c>
      <c r="F741" s="153" t="str">
        <f t="shared" ref="F741:F743" si="136">H741</f>
        <v>15,98</v>
      </c>
      <c r="G741" s="153">
        <f t="shared" ref="G741:G743" si="137">ROUND(F741*E741,2)</f>
        <v>2.2400000000000002</v>
      </c>
      <c r="H741" s="148" t="s">
        <v>2858</v>
      </c>
      <c r="I741" s="148" t="s">
        <v>1163</v>
      </c>
    </row>
    <row r="742" spans="1:9" ht="30" x14ac:dyDescent="0.25">
      <c r="A742" s="152">
        <v>88267</v>
      </c>
      <c r="B742" s="153" t="s">
        <v>1191</v>
      </c>
      <c r="C742" s="153" t="s">
        <v>11</v>
      </c>
      <c r="D742" s="153" t="s">
        <v>18</v>
      </c>
      <c r="E742" s="153">
        <v>0.14000000000000001</v>
      </c>
      <c r="F742" s="153" t="str">
        <f t="shared" si="136"/>
        <v>19,47</v>
      </c>
      <c r="G742" s="153">
        <f t="shared" si="137"/>
        <v>2.73</v>
      </c>
      <c r="H742" s="148" t="s">
        <v>1768</v>
      </c>
      <c r="I742" s="148" t="s">
        <v>1162</v>
      </c>
    </row>
    <row r="743" spans="1:9" s="156" customFormat="1" x14ac:dyDescent="0.25">
      <c r="A743" s="153" t="s">
        <v>1193</v>
      </c>
      <c r="B743" s="153" t="s">
        <v>367</v>
      </c>
      <c r="C743" s="153" t="s">
        <v>130</v>
      </c>
      <c r="D743" s="153" t="s">
        <v>16</v>
      </c>
      <c r="E743" s="153">
        <v>1</v>
      </c>
      <c r="F743" s="153">
        <f t="shared" si="136"/>
        <v>2872</v>
      </c>
      <c r="G743" s="153">
        <f t="shared" si="137"/>
        <v>2872</v>
      </c>
      <c r="H743" s="156">
        <v>2872</v>
      </c>
    </row>
    <row r="744" spans="1:9" ht="15" customHeight="1" x14ac:dyDescent="0.25">
      <c r="A744" s="561" t="s">
        <v>1813</v>
      </c>
      <c r="B744" s="561"/>
      <c r="C744" s="561"/>
      <c r="D744" s="561"/>
      <c r="E744" s="561"/>
      <c r="F744" s="561"/>
      <c r="G744" s="409">
        <f>ROUND(SUM(G741:G743),2)</f>
        <v>2876.97</v>
      </c>
    </row>
    <row r="745" spans="1:9" ht="25.5" customHeight="1" x14ac:dyDescent="0.25">
      <c r="A745" s="410"/>
      <c r="B745" s="410"/>
      <c r="C745" s="411"/>
      <c r="D745" s="412"/>
      <c r="E745" s="410"/>
      <c r="F745" s="410"/>
      <c r="G745" s="410"/>
    </row>
    <row r="746" spans="1:9" ht="15" customHeight="1" x14ac:dyDescent="0.25">
      <c r="A746" s="566" t="s">
        <v>2256</v>
      </c>
      <c r="B746" s="567"/>
      <c r="C746" s="567"/>
      <c r="D746" s="567"/>
      <c r="E746" s="582"/>
      <c r="F746" s="150" t="s">
        <v>130</v>
      </c>
      <c r="G746" s="405"/>
    </row>
    <row r="747" spans="1:9" ht="30" x14ac:dyDescent="0.25">
      <c r="A747" s="404" t="s">
        <v>1100</v>
      </c>
      <c r="B747" s="405"/>
      <c r="C747" s="404" t="s">
        <v>3</v>
      </c>
      <c r="D747" s="404" t="s">
        <v>4</v>
      </c>
      <c r="E747" s="404" t="s">
        <v>1598</v>
      </c>
      <c r="F747" s="404" t="s">
        <v>1103</v>
      </c>
      <c r="G747" s="404" t="s">
        <v>1104</v>
      </c>
    </row>
    <row r="748" spans="1:9" ht="45" x14ac:dyDescent="0.25">
      <c r="A748" s="152">
        <v>10405</v>
      </c>
      <c r="B748" s="153" t="s">
        <v>1194</v>
      </c>
      <c r="C748" s="153" t="s">
        <v>11</v>
      </c>
      <c r="D748" s="153" t="s">
        <v>16</v>
      </c>
      <c r="E748" s="153">
        <v>1</v>
      </c>
      <c r="F748" s="153" t="str">
        <f t="shared" ref="F748:F750" si="138">H748</f>
        <v>411,48</v>
      </c>
      <c r="G748" s="153">
        <f t="shared" ref="G748:G750" si="139">ROUND(F748*E748,2)</f>
        <v>411.48</v>
      </c>
      <c r="H748" s="154" t="s">
        <v>3514</v>
      </c>
      <c r="I748" s="154" t="s">
        <v>3347</v>
      </c>
    </row>
    <row r="749" spans="1:9" ht="30" x14ac:dyDescent="0.25">
      <c r="A749" s="152">
        <v>88267</v>
      </c>
      <c r="B749" s="153" t="s">
        <v>1162</v>
      </c>
      <c r="C749" s="153" t="s">
        <v>11</v>
      </c>
      <c r="D749" s="153" t="s">
        <v>18</v>
      </c>
      <c r="E749" s="153">
        <v>1</v>
      </c>
      <c r="F749" s="153" t="str">
        <f t="shared" si="138"/>
        <v>19,47</v>
      </c>
      <c r="G749" s="153">
        <f t="shared" si="139"/>
        <v>19.47</v>
      </c>
      <c r="H749" s="154" t="s">
        <v>1768</v>
      </c>
      <c r="I749" s="154" t="s">
        <v>1162</v>
      </c>
    </row>
    <row r="750" spans="1:9" ht="45" x14ac:dyDescent="0.25">
      <c r="A750" s="152">
        <v>88248</v>
      </c>
      <c r="B750" s="153" t="s">
        <v>1163</v>
      </c>
      <c r="C750" s="153" t="s">
        <v>11</v>
      </c>
      <c r="D750" s="153" t="s">
        <v>18</v>
      </c>
      <c r="E750" s="153">
        <v>1</v>
      </c>
      <c r="F750" s="153" t="str">
        <f t="shared" si="138"/>
        <v>15,98</v>
      </c>
      <c r="G750" s="153">
        <f t="shared" si="139"/>
        <v>15.98</v>
      </c>
      <c r="H750" s="154" t="s">
        <v>2858</v>
      </c>
      <c r="I750" s="154" t="s">
        <v>1163</v>
      </c>
    </row>
    <row r="751" spans="1:9" ht="15" customHeight="1" x14ac:dyDescent="0.25">
      <c r="A751" s="561" t="s">
        <v>1813</v>
      </c>
      <c r="B751" s="561"/>
      <c r="C751" s="561"/>
      <c r="D751" s="561"/>
      <c r="E751" s="561"/>
      <c r="F751" s="561"/>
      <c r="G751" s="409">
        <f>ROUND(SUM(G748:G750),2)</f>
        <v>446.93</v>
      </c>
    </row>
    <row r="752" spans="1:9" ht="34.5" customHeight="1" x14ac:dyDescent="0.25">
      <c r="A752" s="410"/>
      <c r="B752" s="410"/>
      <c r="C752" s="411"/>
      <c r="D752" s="412"/>
      <c r="E752" s="410"/>
      <c r="F752" s="410"/>
      <c r="G752" s="410"/>
    </row>
    <row r="753" spans="1:9" ht="31.5" customHeight="1" x14ac:dyDescent="0.25">
      <c r="A753" s="566" t="s">
        <v>2257</v>
      </c>
      <c r="B753" s="567"/>
      <c r="C753" s="567"/>
      <c r="D753" s="567"/>
      <c r="E753" s="568"/>
      <c r="F753" s="150" t="s">
        <v>50</v>
      </c>
      <c r="G753" s="398">
        <v>748</v>
      </c>
    </row>
    <row r="754" spans="1:9" ht="30" x14ac:dyDescent="0.25">
      <c r="A754" s="580" t="s">
        <v>1100</v>
      </c>
      <c r="B754" s="581"/>
      <c r="C754" s="404" t="s">
        <v>3</v>
      </c>
      <c r="D754" s="404" t="s">
        <v>4</v>
      </c>
      <c r="E754" s="404" t="s">
        <v>1598</v>
      </c>
      <c r="F754" s="404" t="s">
        <v>1103</v>
      </c>
      <c r="G754" s="404" t="s">
        <v>1104</v>
      </c>
    </row>
    <row r="755" spans="1:9" s="158" customFormat="1" ht="30" x14ac:dyDescent="0.25">
      <c r="A755" s="152">
        <v>859</v>
      </c>
      <c r="B755" s="153" t="s">
        <v>1589</v>
      </c>
      <c r="C755" s="153" t="s">
        <v>50</v>
      </c>
      <c r="D755" s="153" t="s">
        <v>16</v>
      </c>
      <c r="E755" s="153">
        <v>1</v>
      </c>
      <c r="F755" s="153">
        <f t="shared" ref="F755:F757" si="140">H755</f>
        <v>105</v>
      </c>
      <c r="G755" s="153">
        <f t="shared" ref="G755:G757" si="141">ROUND(F755*E755,2)</f>
        <v>105</v>
      </c>
      <c r="H755" s="158">
        <v>105</v>
      </c>
      <c r="I755" s="158" t="s">
        <v>2967</v>
      </c>
    </row>
    <row r="756" spans="1:9" ht="30" x14ac:dyDescent="0.25">
      <c r="A756" s="152">
        <v>88264</v>
      </c>
      <c r="B756" s="153" t="s">
        <v>1115</v>
      </c>
      <c r="C756" s="153" t="s">
        <v>11</v>
      </c>
      <c r="D756" s="153" t="s">
        <v>18</v>
      </c>
      <c r="E756" s="153">
        <v>0.5</v>
      </c>
      <c r="F756" s="153" t="str">
        <f t="shared" si="140"/>
        <v>20,28</v>
      </c>
      <c r="G756" s="153">
        <f t="shared" si="141"/>
        <v>10.14</v>
      </c>
      <c r="H756" s="154" t="s">
        <v>2840</v>
      </c>
      <c r="I756" s="154" t="s">
        <v>1115</v>
      </c>
    </row>
    <row r="757" spans="1:9" x14ac:dyDescent="0.25">
      <c r="A757" s="152">
        <v>88316</v>
      </c>
      <c r="B757" s="153" t="s">
        <v>1114</v>
      </c>
      <c r="C757" s="153" t="s">
        <v>11</v>
      </c>
      <c r="D757" s="153" t="s">
        <v>18</v>
      </c>
      <c r="E757" s="153">
        <v>0.5</v>
      </c>
      <c r="F757" s="153" t="str">
        <f t="shared" si="140"/>
        <v>15,81</v>
      </c>
      <c r="G757" s="153">
        <f t="shared" si="141"/>
        <v>7.91</v>
      </c>
      <c r="H757" s="154" t="s">
        <v>1860</v>
      </c>
      <c r="I757" s="154" t="s">
        <v>1114</v>
      </c>
    </row>
    <row r="758" spans="1:9" ht="15" customHeight="1" x14ac:dyDescent="0.25">
      <c r="A758" s="561" t="s">
        <v>1813</v>
      </c>
      <c r="B758" s="561"/>
      <c r="C758" s="561"/>
      <c r="D758" s="561"/>
      <c r="E758" s="561"/>
      <c r="F758" s="561"/>
      <c r="G758" s="409">
        <f>ROUND(SUM(G755:G757),2)</f>
        <v>123.05</v>
      </c>
    </row>
    <row r="759" spans="1:9" ht="26.25" customHeight="1" x14ac:dyDescent="0.25">
      <c r="A759" s="410"/>
      <c r="B759" s="410"/>
      <c r="C759" s="617"/>
      <c r="D759" s="618"/>
      <c r="E759" s="410"/>
      <c r="F759" s="410"/>
      <c r="G759" s="410"/>
    </row>
    <row r="760" spans="1:9" ht="30" customHeight="1" x14ac:dyDescent="0.25">
      <c r="A760" s="566" t="s">
        <v>2258</v>
      </c>
      <c r="B760" s="567"/>
      <c r="C760" s="567"/>
      <c r="D760" s="567"/>
      <c r="E760" s="568"/>
      <c r="F760" s="150" t="s">
        <v>50</v>
      </c>
      <c r="G760" s="398"/>
    </row>
    <row r="761" spans="1:9" ht="30" x14ac:dyDescent="0.25">
      <c r="A761" s="580" t="s">
        <v>1100</v>
      </c>
      <c r="B761" s="581"/>
      <c r="C761" s="404" t="s">
        <v>3</v>
      </c>
      <c r="D761" s="404" t="s">
        <v>4</v>
      </c>
      <c r="E761" s="404" t="s">
        <v>1598</v>
      </c>
      <c r="F761" s="404" t="s">
        <v>1103</v>
      </c>
      <c r="G761" s="404" t="s">
        <v>1104</v>
      </c>
    </row>
    <row r="762" spans="1:9" s="158" customFormat="1" ht="30" x14ac:dyDescent="0.25">
      <c r="A762" s="152">
        <v>4218</v>
      </c>
      <c r="B762" s="153" t="s">
        <v>1591</v>
      </c>
      <c r="C762" s="153" t="s">
        <v>50</v>
      </c>
      <c r="D762" s="153" t="s">
        <v>16</v>
      </c>
      <c r="E762" s="153">
        <v>1</v>
      </c>
      <c r="F762" s="153">
        <f t="shared" ref="F762:F764" si="142">H762</f>
        <v>126.7</v>
      </c>
      <c r="G762" s="153">
        <f t="shared" ref="G762:G764" si="143">ROUND(F762*E762,2)</f>
        <v>126.7</v>
      </c>
      <c r="H762" s="158">
        <v>126.7</v>
      </c>
      <c r="I762" s="158" t="s">
        <v>2984</v>
      </c>
    </row>
    <row r="763" spans="1:9" ht="30" x14ac:dyDescent="0.25">
      <c r="A763" s="152">
        <v>88264</v>
      </c>
      <c r="B763" s="153" t="s">
        <v>1115</v>
      </c>
      <c r="C763" s="153" t="s">
        <v>11</v>
      </c>
      <c r="D763" s="153" t="s">
        <v>18</v>
      </c>
      <c r="E763" s="153">
        <v>0.4</v>
      </c>
      <c r="F763" s="153" t="str">
        <f t="shared" si="142"/>
        <v>20,28</v>
      </c>
      <c r="G763" s="153">
        <f t="shared" si="143"/>
        <v>8.11</v>
      </c>
      <c r="H763" s="154" t="s">
        <v>2840</v>
      </c>
      <c r="I763" s="154" t="s">
        <v>1115</v>
      </c>
    </row>
    <row r="764" spans="1:9" x14ac:dyDescent="0.25">
      <c r="A764" s="152">
        <v>88316</v>
      </c>
      <c r="B764" s="153" t="s">
        <v>1114</v>
      </c>
      <c r="C764" s="153" t="s">
        <v>11</v>
      </c>
      <c r="D764" s="153" t="s">
        <v>18</v>
      </c>
      <c r="E764" s="153">
        <v>0.4</v>
      </c>
      <c r="F764" s="153" t="str">
        <f t="shared" si="142"/>
        <v>15,81</v>
      </c>
      <c r="G764" s="153">
        <f t="shared" si="143"/>
        <v>6.32</v>
      </c>
      <c r="H764" s="154" t="s">
        <v>1860</v>
      </c>
      <c r="I764" s="154" t="s">
        <v>1114</v>
      </c>
    </row>
    <row r="765" spans="1:9" ht="15" customHeight="1" x14ac:dyDescent="0.25">
      <c r="A765" s="561" t="s">
        <v>1813</v>
      </c>
      <c r="B765" s="561"/>
      <c r="C765" s="561"/>
      <c r="D765" s="561"/>
      <c r="E765" s="561"/>
      <c r="F765" s="561"/>
      <c r="G765" s="409">
        <f>ROUND(SUM(G762:G764),2)</f>
        <v>141.13</v>
      </c>
    </row>
    <row r="766" spans="1:9" ht="27.75" customHeight="1" x14ac:dyDescent="0.25">
      <c r="A766" s="410"/>
      <c r="B766" s="410"/>
      <c r="C766" s="617"/>
      <c r="D766" s="618"/>
      <c r="E766" s="410"/>
      <c r="F766" s="410"/>
      <c r="G766" s="410"/>
    </row>
    <row r="767" spans="1:9" ht="37.5" customHeight="1" x14ac:dyDescent="0.25">
      <c r="A767" s="566" t="s">
        <v>2259</v>
      </c>
      <c r="B767" s="567"/>
      <c r="C767" s="567"/>
      <c r="D767" s="567"/>
      <c r="E767" s="568"/>
      <c r="F767" s="150" t="s">
        <v>50</v>
      </c>
      <c r="G767" s="398"/>
    </row>
    <row r="768" spans="1:9" ht="30" x14ac:dyDescent="0.25">
      <c r="A768" s="580" t="s">
        <v>1100</v>
      </c>
      <c r="B768" s="581"/>
      <c r="C768" s="404" t="s">
        <v>3</v>
      </c>
      <c r="D768" s="404" t="s">
        <v>4</v>
      </c>
      <c r="E768" s="404" t="s">
        <v>1598</v>
      </c>
      <c r="F768" s="404" t="s">
        <v>1103</v>
      </c>
      <c r="G768" s="404" t="s">
        <v>1104</v>
      </c>
    </row>
    <row r="769" spans="1:9" s="158" customFormat="1" ht="30" x14ac:dyDescent="0.25">
      <c r="A769" s="152">
        <v>11797</v>
      </c>
      <c r="B769" s="153" t="s">
        <v>2260</v>
      </c>
      <c r="C769" s="153" t="s">
        <v>50</v>
      </c>
      <c r="D769" s="153" t="s">
        <v>16</v>
      </c>
      <c r="E769" s="153">
        <v>1</v>
      </c>
      <c r="F769" s="153">
        <f t="shared" ref="F769:F771" si="144">H769</f>
        <v>44</v>
      </c>
      <c r="G769" s="153">
        <f t="shared" ref="G769:G771" si="145">ROUND(F769*E769,2)</f>
        <v>44</v>
      </c>
      <c r="H769" s="158">
        <v>44</v>
      </c>
      <c r="I769" s="158" t="s">
        <v>2260</v>
      </c>
    </row>
    <row r="770" spans="1:9" ht="30" x14ac:dyDescent="0.25">
      <c r="A770" s="152">
        <v>88264</v>
      </c>
      <c r="B770" s="153" t="s">
        <v>1115</v>
      </c>
      <c r="C770" s="153" t="s">
        <v>11</v>
      </c>
      <c r="D770" s="153" t="s">
        <v>18</v>
      </c>
      <c r="E770" s="153">
        <v>0.2</v>
      </c>
      <c r="F770" s="153" t="str">
        <f t="shared" si="144"/>
        <v>20,28</v>
      </c>
      <c r="G770" s="153">
        <f t="shared" si="145"/>
        <v>4.0599999999999996</v>
      </c>
      <c r="H770" s="154" t="s">
        <v>2840</v>
      </c>
      <c r="I770" s="154" t="s">
        <v>1115</v>
      </c>
    </row>
    <row r="771" spans="1:9" x14ac:dyDescent="0.25">
      <c r="A771" s="152">
        <v>88316</v>
      </c>
      <c r="B771" s="153" t="s">
        <v>1114</v>
      </c>
      <c r="C771" s="153" t="s">
        <v>11</v>
      </c>
      <c r="D771" s="153" t="s">
        <v>18</v>
      </c>
      <c r="E771" s="153">
        <v>0.2</v>
      </c>
      <c r="F771" s="153" t="str">
        <f t="shared" si="144"/>
        <v>15,81</v>
      </c>
      <c r="G771" s="153">
        <f t="shared" si="145"/>
        <v>3.16</v>
      </c>
      <c r="H771" s="154" t="s">
        <v>1860</v>
      </c>
      <c r="I771" s="154" t="s">
        <v>1114</v>
      </c>
    </row>
    <row r="772" spans="1:9" ht="15" customHeight="1" x14ac:dyDescent="0.25">
      <c r="A772" s="561" t="s">
        <v>1813</v>
      </c>
      <c r="B772" s="561"/>
      <c r="C772" s="561"/>
      <c r="D772" s="561"/>
      <c r="E772" s="561"/>
      <c r="F772" s="561"/>
      <c r="G772" s="409">
        <f>ROUND(SUM(G769:G771),2)</f>
        <v>51.22</v>
      </c>
    </row>
    <row r="773" spans="1:9" ht="22.5" customHeight="1" x14ac:dyDescent="0.25">
      <c r="A773" s="410"/>
      <c r="B773" s="410"/>
      <c r="C773" s="617"/>
      <c r="D773" s="618"/>
      <c r="E773" s="410"/>
      <c r="F773" s="410"/>
      <c r="G773" s="410"/>
    </row>
    <row r="774" spans="1:9" ht="35.25" customHeight="1" x14ac:dyDescent="0.25">
      <c r="A774" s="566" t="s">
        <v>2261</v>
      </c>
      <c r="B774" s="567"/>
      <c r="C774" s="567"/>
      <c r="D774" s="567"/>
      <c r="E774" s="568"/>
      <c r="F774" s="150" t="s">
        <v>50</v>
      </c>
      <c r="G774" s="398"/>
    </row>
    <row r="775" spans="1:9" ht="30" x14ac:dyDescent="0.25">
      <c r="A775" s="580" t="s">
        <v>1100</v>
      </c>
      <c r="B775" s="581"/>
      <c r="C775" s="404" t="s">
        <v>3</v>
      </c>
      <c r="D775" s="404" t="s">
        <v>4</v>
      </c>
      <c r="E775" s="404" t="s">
        <v>1598</v>
      </c>
      <c r="F775" s="404" t="s">
        <v>1103</v>
      </c>
      <c r="G775" s="404" t="s">
        <v>1104</v>
      </c>
    </row>
    <row r="776" spans="1:9" s="158" customFormat="1" ht="30" x14ac:dyDescent="0.25">
      <c r="A776" s="152">
        <v>6552</v>
      </c>
      <c r="B776" s="153" t="s">
        <v>2262</v>
      </c>
      <c r="C776" s="153" t="s">
        <v>50</v>
      </c>
      <c r="D776" s="153" t="s">
        <v>16</v>
      </c>
      <c r="E776" s="153">
        <v>1</v>
      </c>
      <c r="F776" s="153">
        <f t="shared" ref="F776:F778" si="146">H776</f>
        <v>41.5</v>
      </c>
      <c r="G776" s="153">
        <f t="shared" ref="G776:G778" si="147">ROUND(F776*E776,2)</f>
        <v>41.5</v>
      </c>
      <c r="H776" s="158">
        <v>41.5</v>
      </c>
      <c r="I776" s="158" t="s">
        <v>3010</v>
      </c>
    </row>
    <row r="777" spans="1:9" ht="30" x14ac:dyDescent="0.25">
      <c r="A777" s="152">
        <v>88264</v>
      </c>
      <c r="B777" s="153" t="s">
        <v>1115</v>
      </c>
      <c r="C777" s="153" t="s">
        <v>11</v>
      </c>
      <c r="D777" s="153" t="s">
        <v>18</v>
      </c>
      <c r="E777" s="153">
        <v>0.2</v>
      </c>
      <c r="F777" s="153" t="str">
        <f t="shared" si="146"/>
        <v>20,28</v>
      </c>
      <c r="G777" s="153">
        <f t="shared" si="147"/>
        <v>4.0599999999999996</v>
      </c>
      <c r="H777" s="154" t="s">
        <v>2840</v>
      </c>
      <c r="I777" s="154" t="s">
        <v>1115</v>
      </c>
    </row>
    <row r="778" spans="1:9" x14ac:dyDescent="0.25">
      <c r="A778" s="152">
        <v>88316</v>
      </c>
      <c r="B778" s="153" t="s">
        <v>1114</v>
      </c>
      <c r="C778" s="153" t="s">
        <v>11</v>
      </c>
      <c r="D778" s="153" t="s">
        <v>18</v>
      </c>
      <c r="E778" s="153">
        <v>0.2</v>
      </c>
      <c r="F778" s="153" t="str">
        <f t="shared" si="146"/>
        <v>15,81</v>
      </c>
      <c r="G778" s="153">
        <f t="shared" si="147"/>
        <v>3.16</v>
      </c>
      <c r="H778" s="154" t="s">
        <v>1860</v>
      </c>
      <c r="I778" s="154" t="s">
        <v>1114</v>
      </c>
    </row>
    <row r="779" spans="1:9" ht="15" customHeight="1" x14ac:dyDescent="0.25">
      <c r="A779" s="561" t="s">
        <v>1813</v>
      </c>
      <c r="B779" s="561"/>
      <c r="C779" s="561"/>
      <c r="D779" s="561"/>
      <c r="E779" s="561"/>
      <c r="F779" s="561"/>
      <c r="G779" s="409">
        <f>ROUND(SUM(G776:G778),2)</f>
        <v>48.72</v>
      </c>
    </row>
    <row r="780" spans="1:9" ht="24" customHeight="1" x14ac:dyDescent="0.25">
      <c r="A780" s="410"/>
      <c r="B780" s="410"/>
      <c r="C780" s="617"/>
      <c r="D780" s="618"/>
      <c r="E780" s="410"/>
      <c r="F780" s="410"/>
      <c r="G780" s="410"/>
    </row>
    <row r="781" spans="1:9" ht="34.5" customHeight="1" x14ac:dyDescent="0.25">
      <c r="A781" s="566" t="s">
        <v>2263</v>
      </c>
      <c r="B781" s="567"/>
      <c r="C781" s="567"/>
      <c r="D781" s="567"/>
      <c r="E781" s="568"/>
      <c r="F781" s="150" t="s">
        <v>50</v>
      </c>
      <c r="G781" s="398"/>
    </row>
    <row r="782" spans="1:9" ht="30" x14ac:dyDescent="0.25">
      <c r="A782" s="580" t="s">
        <v>1100</v>
      </c>
      <c r="B782" s="581"/>
      <c r="C782" s="404" t="s">
        <v>3</v>
      </c>
      <c r="D782" s="404" t="s">
        <v>4</v>
      </c>
      <c r="E782" s="404" t="s">
        <v>1598</v>
      </c>
      <c r="F782" s="404" t="s">
        <v>1103</v>
      </c>
      <c r="G782" s="404" t="s">
        <v>1104</v>
      </c>
    </row>
    <row r="783" spans="1:9" s="158" customFormat="1" ht="30" x14ac:dyDescent="0.25">
      <c r="A783" s="152">
        <v>6551</v>
      </c>
      <c r="B783" s="153" t="s">
        <v>1592</v>
      </c>
      <c r="C783" s="153" t="s">
        <v>50</v>
      </c>
      <c r="D783" s="153" t="s">
        <v>16</v>
      </c>
      <c r="E783" s="153">
        <v>1</v>
      </c>
      <c r="F783" s="153">
        <f t="shared" ref="F783:F785" si="148">H783</f>
        <v>91.7</v>
      </c>
      <c r="G783" s="153">
        <f t="shared" ref="G783:G785" si="149">ROUND(F783*E783,2)</f>
        <v>91.7</v>
      </c>
      <c r="H783" s="158">
        <v>91.7</v>
      </c>
      <c r="I783" s="158" t="s">
        <v>3009</v>
      </c>
    </row>
    <row r="784" spans="1:9" ht="30" x14ac:dyDescent="0.25">
      <c r="A784" s="152">
        <v>88264</v>
      </c>
      <c r="B784" s="153" t="s">
        <v>1115</v>
      </c>
      <c r="C784" s="153" t="s">
        <v>11</v>
      </c>
      <c r="D784" s="153" t="s">
        <v>18</v>
      </c>
      <c r="E784" s="153">
        <v>0.2</v>
      </c>
      <c r="F784" s="153" t="str">
        <f t="shared" si="148"/>
        <v>20,28</v>
      </c>
      <c r="G784" s="153">
        <f t="shared" si="149"/>
        <v>4.0599999999999996</v>
      </c>
      <c r="H784" s="154" t="s">
        <v>2840</v>
      </c>
      <c r="I784" s="154" t="s">
        <v>1115</v>
      </c>
    </row>
    <row r="785" spans="1:9" x14ac:dyDescent="0.25">
      <c r="A785" s="152">
        <v>88316</v>
      </c>
      <c r="B785" s="153" t="s">
        <v>1114</v>
      </c>
      <c r="C785" s="153" t="s">
        <v>11</v>
      </c>
      <c r="D785" s="153" t="s">
        <v>18</v>
      </c>
      <c r="E785" s="153">
        <v>0.2</v>
      </c>
      <c r="F785" s="153" t="str">
        <f t="shared" si="148"/>
        <v>15,81</v>
      </c>
      <c r="G785" s="153">
        <f t="shared" si="149"/>
        <v>3.16</v>
      </c>
      <c r="H785" s="154" t="s">
        <v>1860</v>
      </c>
      <c r="I785" s="154" t="s">
        <v>1114</v>
      </c>
    </row>
    <row r="786" spans="1:9" ht="15" customHeight="1" x14ac:dyDescent="0.25">
      <c r="A786" s="561" t="s">
        <v>1813</v>
      </c>
      <c r="B786" s="561"/>
      <c r="C786" s="561"/>
      <c r="D786" s="561"/>
      <c r="E786" s="561"/>
      <c r="F786" s="561"/>
      <c r="G786" s="409">
        <f>ROUND(SUM(G783:G785),2)</f>
        <v>98.92</v>
      </c>
    </row>
    <row r="787" spans="1:9" ht="28.5" customHeight="1" x14ac:dyDescent="0.25">
      <c r="A787" s="410"/>
      <c r="B787" s="410"/>
      <c r="C787" s="617"/>
      <c r="D787" s="618"/>
      <c r="E787" s="410"/>
      <c r="F787" s="410"/>
      <c r="G787" s="410"/>
    </row>
    <row r="788" spans="1:9" ht="21" customHeight="1" x14ac:dyDescent="0.25">
      <c r="A788" s="566" t="s">
        <v>2264</v>
      </c>
      <c r="B788" s="567"/>
      <c r="C788" s="567"/>
      <c r="D788" s="567"/>
      <c r="E788" s="568"/>
      <c r="F788" s="150" t="s">
        <v>50</v>
      </c>
      <c r="G788" s="398"/>
    </row>
    <row r="789" spans="1:9" ht="30" x14ac:dyDescent="0.25">
      <c r="A789" s="580" t="s">
        <v>1100</v>
      </c>
      <c r="B789" s="581"/>
      <c r="C789" s="404" t="s">
        <v>3</v>
      </c>
      <c r="D789" s="404" t="s">
        <v>4</v>
      </c>
      <c r="E789" s="404" t="s">
        <v>1598</v>
      </c>
      <c r="F789" s="404" t="s">
        <v>1103</v>
      </c>
      <c r="G789" s="404" t="s">
        <v>1104</v>
      </c>
    </row>
    <row r="790" spans="1:9" s="158" customFormat="1" ht="30" x14ac:dyDescent="0.25">
      <c r="A790" s="152">
        <v>13683</v>
      </c>
      <c r="B790" s="153" t="s">
        <v>2265</v>
      </c>
      <c r="C790" s="153" t="s">
        <v>50</v>
      </c>
      <c r="D790" s="153" t="s">
        <v>16</v>
      </c>
      <c r="E790" s="153">
        <v>1</v>
      </c>
      <c r="F790" s="153">
        <f t="shared" ref="F790:F792" si="150">H790</f>
        <v>16</v>
      </c>
      <c r="G790" s="153">
        <f t="shared" ref="G790:G792" si="151">ROUND(F790*E790,2)</f>
        <v>16</v>
      </c>
      <c r="H790" s="158">
        <v>16</v>
      </c>
      <c r="I790" s="158" t="s">
        <v>3095</v>
      </c>
    </row>
    <row r="791" spans="1:9" ht="30" x14ac:dyDescent="0.25">
      <c r="A791" s="152">
        <v>88264</v>
      </c>
      <c r="B791" s="153" t="s">
        <v>1115</v>
      </c>
      <c r="C791" s="153" t="s">
        <v>11</v>
      </c>
      <c r="D791" s="153" t="s">
        <v>18</v>
      </c>
      <c r="E791" s="153">
        <v>0.2</v>
      </c>
      <c r="F791" s="153" t="str">
        <f t="shared" si="150"/>
        <v>20,28</v>
      </c>
      <c r="G791" s="153">
        <f t="shared" si="151"/>
        <v>4.0599999999999996</v>
      </c>
      <c r="H791" s="154" t="s">
        <v>2840</v>
      </c>
      <c r="I791" s="154" t="s">
        <v>1115</v>
      </c>
    </row>
    <row r="792" spans="1:9" x14ac:dyDescent="0.25">
      <c r="A792" s="152">
        <v>88316</v>
      </c>
      <c r="B792" s="153" t="s">
        <v>1114</v>
      </c>
      <c r="C792" s="153" t="s">
        <v>11</v>
      </c>
      <c r="D792" s="153" t="s">
        <v>18</v>
      </c>
      <c r="E792" s="153">
        <v>0.2</v>
      </c>
      <c r="F792" s="153" t="str">
        <f t="shared" si="150"/>
        <v>15,81</v>
      </c>
      <c r="G792" s="153">
        <f t="shared" si="151"/>
        <v>3.16</v>
      </c>
      <c r="H792" s="154" t="s">
        <v>1860</v>
      </c>
      <c r="I792" s="154" t="s">
        <v>1114</v>
      </c>
    </row>
    <row r="793" spans="1:9" ht="15" customHeight="1" x14ac:dyDescent="0.25">
      <c r="A793" s="561" t="s">
        <v>1813</v>
      </c>
      <c r="B793" s="561"/>
      <c r="C793" s="561"/>
      <c r="D793" s="561"/>
      <c r="E793" s="561"/>
      <c r="F793" s="561"/>
      <c r="G793" s="409">
        <f>ROUND(SUM(G790:G792),2)</f>
        <v>23.22</v>
      </c>
    </row>
    <row r="794" spans="1:9" ht="23.25" customHeight="1" x14ac:dyDescent="0.25">
      <c r="A794" s="410"/>
      <c r="B794" s="410"/>
      <c r="C794" s="617"/>
      <c r="D794" s="618"/>
      <c r="E794" s="410"/>
      <c r="F794" s="410"/>
      <c r="G794" s="410"/>
    </row>
    <row r="795" spans="1:9" ht="27.75" customHeight="1" x14ac:dyDescent="0.25">
      <c r="A795" s="566" t="s">
        <v>2266</v>
      </c>
      <c r="B795" s="567"/>
      <c r="C795" s="567"/>
      <c r="D795" s="567"/>
      <c r="E795" s="568"/>
      <c r="F795" s="150" t="s">
        <v>2110</v>
      </c>
      <c r="G795" s="398"/>
    </row>
    <row r="796" spans="1:9" ht="30" x14ac:dyDescent="0.25">
      <c r="A796" s="580" t="s">
        <v>1100</v>
      </c>
      <c r="B796" s="581"/>
      <c r="C796" s="404" t="s">
        <v>3</v>
      </c>
      <c r="D796" s="404" t="s">
        <v>4</v>
      </c>
      <c r="E796" s="404" t="s">
        <v>1598</v>
      </c>
      <c r="F796" s="404" t="s">
        <v>1103</v>
      </c>
      <c r="G796" s="404" t="s">
        <v>1104</v>
      </c>
    </row>
    <row r="797" spans="1:9" s="158" customFormat="1" ht="30" x14ac:dyDescent="0.25">
      <c r="A797" s="152">
        <v>8193</v>
      </c>
      <c r="B797" s="153" t="s">
        <v>2267</v>
      </c>
      <c r="C797" s="153" t="s">
        <v>50</v>
      </c>
      <c r="D797" s="153" t="s">
        <v>16</v>
      </c>
      <c r="E797" s="153">
        <v>1</v>
      </c>
      <c r="F797" s="153">
        <f t="shared" ref="F797:F799" si="152">H797</f>
        <v>137.77000000000001</v>
      </c>
      <c r="G797" s="153">
        <f t="shared" ref="G797:G799" si="153">ROUND(F797*E797,2)</f>
        <v>137.77000000000001</v>
      </c>
      <c r="H797" s="158">
        <v>137.77000000000001</v>
      </c>
      <c r="I797" s="158" t="s">
        <v>2267</v>
      </c>
    </row>
    <row r="798" spans="1:9" ht="30" x14ac:dyDescent="0.25">
      <c r="A798" s="152">
        <v>88264</v>
      </c>
      <c r="B798" s="153" t="s">
        <v>1115</v>
      </c>
      <c r="C798" s="153" t="s">
        <v>11</v>
      </c>
      <c r="D798" s="153" t="s">
        <v>18</v>
      </c>
      <c r="E798" s="153">
        <v>0.4</v>
      </c>
      <c r="F798" s="153" t="str">
        <f t="shared" si="152"/>
        <v>20,28</v>
      </c>
      <c r="G798" s="153">
        <f t="shared" si="153"/>
        <v>8.11</v>
      </c>
      <c r="H798" s="154" t="s">
        <v>2840</v>
      </c>
      <c r="I798" s="154" t="s">
        <v>1115</v>
      </c>
    </row>
    <row r="799" spans="1:9" x14ac:dyDescent="0.25">
      <c r="A799" s="152">
        <v>88316</v>
      </c>
      <c r="B799" s="153" t="s">
        <v>1114</v>
      </c>
      <c r="C799" s="153" t="s">
        <v>11</v>
      </c>
      <c r="D799" s="153" t="s">
        <v>18</v>
      </c>
      <c r="E799" s="153">
        <v>0.4</v>
      </c>
      <c r="F799" s="153" t="str">
        <f t="shared" si="152"/>
        <v>15,81</v>
      </c>
      <c r="G799" s="153">
        <f t="shared" si="153"/>
        <v>6.32</v>
      </c>
      <c r="H799" s="154" t="s">
        <v>1860</v>
      </c>
      <c r="I799" s="154" t="s">
        <v>1114</v>
      </c>
    </row>
    <row r="800" spans="1:9" ht="15" customHeight="1" x14ac:dyDescent="0.25">
      <c r="A800" s="561" t="s">
        <v>1813</v>
      </c>
      <c r="B800" s="561"/>
      <c r="C800" s="561"/>
      <c r="D800" s="561"/>
      <c r="E800" s="561"/>
      <c r="F800" s="561"/>
      <c r="G800" s="409">
        <f>ROUND(SUM(G797:G799),2)</f>
        <v>152.19999999999999</v>
      </c>
    </row>
    <row r="801" spans="1:9" ht="30" customHeight="1" x14ac:dyDescent="0.25">
      <c r="A801" s="410"/>
      <c r="B801" s="410"/>
      <c r="C801" s="617"/>
      <c r="D801" s="618"/>
      <c r="E801" s="410"/>
      <c r="F801" s="410"/>
      <c r="G801" s="410"/>
    </row>
    <row r="802" spans="1:9" ht="26.25" customHeight="1" x14ac:dyDescent="0.25">
      <c r="A802" s="566" t="s">
        <v>2268</v>
      </c>
      <c r="B802" s="567"/>
      <c r="C802" s="567"/>
      <c r="D802" s="567"/>
      <c r="E802" s="568"/>
      <c r="F802" s="150" t="s">
        <v>2110</v>
      </c>
      <c r="G802" s="398"/>
    </row>
    <row r="803" spans="1:9" ht="30" x14ac:dyDescent="0.25">
      <c r="A803" s="580" t="s">
        <v>1100</v>
      </c>
      <c r="B803" s="581"/>
      <c r="C803" s="404" t="s">
        <v>3</v>
      </c>
      <c r="D803" s="404" t="s">
        <v>4</v>
      </c>
      <c r="E803" s="404" t="s">
        <v>1598</v>
      </c>
      <c r="F803" s="404" t="s">
        <v>1103</v>
      </c>
      <c r="G803" s="404" t="s">
        <v>1104</v>
      </c>
    </row>
    <row r="804" spans="1:9" s="158" customFormat="1" ht="30" x14ac:dyDescent="0.25">
      <c r="A804" s="152">
        <v>810</v>
      </c>
      <c r="B804" s="153" t="s">
        <v>2269</v>
      </c>
      <c r="C804" s="153" t="s">
        <v>50</v>
      </c>
      <c r="D804" s="153" t="s">
        <v>4</v>
      </c>
      <c r="E804" s="153">
        <v>1</v>
      </c>
      <c r="F804" s="153">
        <f t="shared" ref="F804:F806" si="154">H804</f>
        <v>87.72</v>
      </c>
      <c r="G804" s="153">
        <f t="shared" ref="G804:G806" si="155">ROUND(F804*E804,2)</f>
        <v>87.72</v>
      </c>
      <c r="H804" s="158">
        <v>87.72</v>
      </c>
      <c r="I804" s="158" t="s">
        <v>2269</v>
      </c>
    </row>
    <row r="805" spans="1:9" ht="30" x14ac:dyDescent="0.25">
      <c r="A805" s="152">
        <v>88264</v>
      </c>
      <c r="B805" s="153" t="s">
        <v>1115</v>
      </c>
      <c r="C805" s="153" t="s">
        <v>11</v>
      </c>
      <c r="D805" s="153" t="s">
        <v>18</v>
      </c>
      <c r="E805" s="153">
        <v>0.2</v>
      </c>
      <c r="F805" s="153" t="str">
        <f t="shared" si="154"/>
        <v>20,28</v>
      </c>
      <c r="G805" s="153">
        <f t="shared" si="155"/>
        <v>4.0599999999999996</v>
      </c>
      <c r="H805" s="154" t="s">
        <v>2840</v>
      </c>
      <c r="I805" s="154" t="s">
        <v>1115</v>
      </c>
    </row>
    <row r="806" spans="1:9" x14ac:dyDescent="0.25">
      <c r="A806" s="152">
        <v>88316</v>
      </c>
      <c r="B806" s="153" t="s">
        <v>1114</v>
      </c>
      <c r="C806" s="153" t="s">
        <v>11</v>
      </c>
      <c r="D806" s="153" t="s">
        <v>18</v>
      </c>
      <c r="E806" s="153">
        <v>0.2</v>
      </c>
      <c r="F806" s="153" t="str">
        <f t="shared" si="154"/>
        <v>15,81</v>
      </c>
      <c r="G806" s="153">
        <f t="shared" si="155"/>
        <v>3.16</v>
      </c>
      <c r="H806" s="154" t="s">
        <v>1860</v>
      </c>
      <c r="I806" s="154" t="s">
        <v>1114</v>
      </c>
    </row>
    <row r="807" spans="1:9" ht="15" customHeight="1" x14ac:dyDescent="0.25">
      <c r="A807" s="561" t="s">
        <v>1813</v>
      </c>
      <c r="B807" s="561"/>
      <c r="C807" s="561"/>
      <c r="D807" s="561"/>
      <c r="E807" s="561"/>
      <c r="F807" s="561"/>
      <c r="G807" s="409">
        <f>ROUND(SUM(G804:G806),2)</f>
        <v>94.94</v>
      </c>
    </row>
    <row r="808" spans="1:9" ht="27" customHeight="1" x14ac:dyDescent="0.25">
      <c r="A808" s="410"/>
      <c r="B808" s="410"/>
      <c r="C808" s="617"/>
      <c r="D808" s="618"/>
      <c r="E808" s="410"/>
      <c r="F808" s="410"/>
      <c r="G808" s="410"/>
    </row>
    <row r="809" spans="1:9" ht="30" customHeight="1" x14ac:dyDescent="0.25">
      <c r="A809" s="566" t="s">
        <v>2270</v>
      </c>
      <c r="B809" s="567"/>
      <c r="C809" s="567"/>
      <c r="D809" s="567"/>
      <c r="E809" s="568"/>
      <c r="F809" s="150" t="s">
        <v>2110</v>
      </c>
      <c r="G809" s="398"/>
    </row>
    <row r="810" spans="1:9" ht="30" x14ac:dyDescent="0.25">
      <c r="A810" s="580" t="s">
        <v>1100</v>
      </c>
      <c r="B810" s="581"/>
      <c r="C810" s="404" t="s">
        <v>3</v>
      </c>
      <c r="D810" s="404" t="s">
        <v>4</v>
      </c>
      <c r="E810" s="404" t="s">
        <v>1598</v>
      </c>
      <c r="F810" s="404" t="s">
        <v>1103</v>
      </c>
      <c r="G810" s="404" t="s">
        <v>1104</v>
      </c>
    </row>
    <row r="811" spans="1:9" s="158" customFormat="1" ht="30" x14ac:dyDescent="0.25">
      <c r="A811" s="152">
        <v>7486</v>
      </c>
      <c r="B811" s="153" t="s">
        <v>1593</v>
      </c>
      <c r="C811" s="153" t="s">
        <v>50</v>
      </c>
      <c r="D811" s="153" t="s">
        <v>16</v>
      </c>
      <c r="E811" s="153">
        <v>1</v>
      </c>
      <c r="F811" s="153">
        <f t="shared" ref="F811:F813" si="156">H811</f>
        <v>130.1</v>
      </c>
      <c r="G811" s="153">
        <f t="shared" ref="G811:G813" si="157">ROUND(F811*E811,2)</f>
        <v>130.1</v>
      </c>
      <c r="H811" s="158">
        <v>130.1</v>
      </c>
      <c r="I811" s="158" t="s">
        <v>3023</v>
      </c>
    </row>
    <row r="812" spans="1:9" ht="30" x14ac:dyDescent="0.25">
      <c r="A812" s="152">
        <v>88264</v>
      </c>
      <c r="B812" s="153" t="s">
        <v>1115</v>
      </c>
      <c r="C812" s="153" t="s">
        <v>11</v>
      </c>
      <c r="D812" s="153" t="s">
        <v>18</v>
      </c>
      <c r="E812" s="153">
        <v>0.6</v>
      </c>
      <c r="F812" s="153" t="str">
        <f t="shared" si="156"/>
        <v>20,28</v>
      </c>
      <c r="G812" s="153">
        <f t="shared" si="157"/>
        <v>12.17</v>
      </c>
      <c r="H812" s="154" t="s">
        <v>2840</v>
      </c>
      <c r="I812" s="154" t="s">
        <v>1115</v>
      </c>
    </row>
    <row r="813" spans="1:9" x14ac:dyDescent="0.25">
      <c r="A813" s="152">
        <v>88316</v>
      </c>
      <c r="B813" s="153" t="s">
        <v>1114</v>
      </c>
      <c r="C813" s="153" t="s">
        <v>11</v>
      </c>
      <c r="D813" s="153" t="s">
        <v>18</v>
      </c>
      <c r="E813" s="153">
        <v>0.6</v>
      </c>
      <c r="F813" s="153" t="str">
        <f t="shared" si="156"/>
        <v>15,81</v>
      </c>
      <c r="G813" s="153">
        <f t="shared" si="157"/>
        <v>9.49</v>
      </c>
      <c r="H813" s="154" t="s">
        <v>1860</v>
      </c>
      <c r="I813" s="154" t="s">
        <v>1114</v>
      </c>
    </row>
    <row r="814" spans="1:9" ht="18.75" customHeight="1" x14ac:dyDescent="0.25">
      <c r="A814" s="561" t="s">
        <v>1813</v>
      </c>
      <c r="B814" s="561"/>
      <c r="C814" s="561"/>
      <c r="D814" s="561"/>
      <c r="E814" s="561"/>
      <c r="F814" s="561"/>
      <c r="G814" s="409">
        <f>ROUND(SUM(G811:G813),2)</f>
        <v>151.76</v>
      </c>
    </row>
    <row r="815" spans="1:9" ht="27" customHeight="1" x14ac:dyDescent="0.25">
      <c r="A815" s="410"/>
      <c r="B815" s="410"/>
      <c r="C815" s="617"/>
      <c r="D815" s="618"/>
      <c r="E815" s="410"/>
      <c r="F815" s="410"/>
      <c r="G815" s="410"/>
    </row>
    <row r="816" spans="1:9" ht="25.5" customHeight="1" x14ac:dyDescent="0.25">
      <c r="A816" s="566" t="s">
        <v>2670</v>
      </c>
      <c r="B816" s="567"/>
      <c r="C816" s="567"/>
      <c r="D816" s="567"/>
      <c r="E816" s="568"/>
      <c r="F816" s="150" t="s">
        <v>2110</v>
      </c>
      <c r="G816" s="398"/>
    </row>
    <row r="817" spans="1:9" ht="30" x14ac:dyDescent="0.25">
      <c r="A817" s="580" t="s">
        <v>1100</v>
      </c>
      <c r="B817" s="581"/>
      <c r="C817" s="404" t="s">
        <v>3</v>
      </c>
      <c r="D817" s="404" t="s">
        <v>4</v>
      </c>
      <c r="E817" s="404" t="s">
        <v>1598</v>
      </c>
      <c r="F817" s="404" t="s">
        <v>1103</v>
      </c>
      <c r="G817" s="404" t="s">
        <v>1104</v>
      </c>
    </row>
    <row r="818" spans="1:9" s="158" customFormat="1" ht="30" x14ac:dyDescent="0.25">
      <c r="A818" s="152">
        <v>4010</v>
      </c>
      <c r="B818" s="153" t="s">
        <v>1594</v>
      </c>
      <c r="C818" s="153" t="s">
        <v>50</v>
      </c>
      <c r="D818" s="153" t="s">
        <v>16</v>
      </c>
      <c r="E818" s="153">
        <v>1</v>
      </c>
      <c r="F818" s="153">
        <f t="shared" ref="F818:F820" si="158">H818</f>
        <v>125</v>
      </c>
      <c r="G818" s="153">
        <f t="shared" ref="G818:G820" si="159">ROUND(F818*E818,2)</f>
        <v>125</v>
      </c>
      <c r="H818" s="158">
        <v>125</v>
      </c>
      <c r="I818" s="158" t="s">
        <v>3001</v>
      </c>
    </row>
    <row r="819" spans="1:9" ht="30" x14ac:dyDescent="0.25">
      <c r="A819" s="152">
        <v>88264</v>
      </c>
      <c r="B819" s="153" t="s">
        <v>1115</v>
      </c>
      <c r="C819" s="153" t="s">
        <v>11</v>
      </c>
      <c r="D819" s="153" t="s">
        <v>18</v>
      </c>
      <c r="E819" s="153">
        <v>0.3</v>
      </c>
      <c r="F819" s="153" t="str">
        <f t="shared" si="158"/>
        <v>20,28</v>
      </c>
      <c r="G819" s="153">
        <f t="shared" si="159"/>
        <v>6.08</v>
      </c>
      <c r="H819" s="154" t="s">
        <v>2840</v>
      </c>
      <c r="I819" s="154" t="s">
        <v>1115</v>
      </c>
    </row>
    <row r="820" spans="1:9" x14ac:dyDescent="0.25">
      <c r="A820" s="152">
        <v>88316</v>
      </c>
      <c r="B820" s="153" t="s">
        <v>1114</v>
      </c>
      <c r="C820" s="153" t="s">
        <v>11</v>
      </c>
      <c r="D820" s="153" t="s">
        <v>18</v>
      </c>
      <c r="E820" s="153">
        <v>0.3</v>
      </c>
      <c r="F820" s="153" t="str">
        <f t="shared" si="158"/>
        <v>15,81</v>
      </c>
      <c r="G820" s="153">
        <f t="shared" si="159"/>
        <v>4.74</v>
      </c>
      <c r="H820" s="154" t="s">
        <v>1860</v>
      </c>
      <c r="I820" s="154" t="s">
        <v>1114</v>
      </c>
    </row>
    <row r="821" spans="1:9" ht="15" customHeight="1" x14ac:dyDescent="0.25">
      <c r="A821" s="561" t="s">
        <v>1813</v>
      </c>
      <c r="B821" s="561"/>
      <c r="C821" s="561"/>
      <c r="D821" s="561"/>
      <c r="E821" s="561"/>
      <c r="F821" s="561"/>
      <c r="G821" s="409">
        <f>ROUND(SUM(G818:G820),2)</f>
        <v>135.82</v>
      </c>
    </row>
    <row r="822" spans="1:9" ht="22.5" customHeight="1" x14ac:dyDescent="0.25">
      <c r="A822" s="410"/>
      <c r="B822" s="410"/>
      <c r="C822" s="617"/>
      <c r="D822" s="618"/>
      <c r="E822" s="410"/>
      <c r="F822" s="410"/>
      <c r="G822" s="410"/>
    </row>
    <row r="823" spans="1:9" ht="33.75" customHeight="1" x14ac:dyDescent="0.25">
      <c r="A823" s="566" t="s">
        <v>2271</v>
      </c>
      <c r="B823" s="567"/>
      <c r="C823" s="567"/>
      <c r="D823" s="567"/>
      <c r="E823" s="568"/>
      <c r="F823" s="150" t="s">
        <v>50</v>
      </c>
      <c r="G823" s="398"/>
    </row>
    <row r="824" spans="1:9" ht="30" x14ac:dyDescent="0.25">
      <c r="A824" s="580" t="s">
        <v>1100</v>
      </c>
      <c r="B824" s="581"/>
      <c r="C824" s="404" t="s">
        <v>3</v>
      </c>
      <c r="D824" s="404" t="s">
        <v>4</v>
      </c>
      <c r="E824" s="404" t="s">
        <v>1598</v>
      </c>
      <c r="F824" s="404" t="s">
        <v>1103</v>
      </c>
      <c r="G824" s="404" t="s">
        <v>1104</v>
      </c>
    </row>
    <row r="825" spans="1:9" s="158" customFormat="1" ht="30" x14ac:dyDescent="0.25">
      <c r="A825" s="160">
        <v>2001</v>
      </c>
      <c r="B825" s="161" t="s">
        <v>1597</v>
      </c>
      <c r="C825" s="161" t="s">
        <v>50</v>
      </c>
      <c r="D825" s="161" t="s">
        <v>16</v>
      </c>
      <c r="E825" s="161">
        <v>1</v>
      </c>
      <c r="F825" s="153">
        <f t="shared" ref="F825:F827" si="160">H825</f>
        <v>4.7</v>
      </c>
      <c r="G825" s="153">
        <f t="shared" ref="G825:G827" si="161">ROUND(F825*E825,2)</f>
        <v>4.7</v>
      </c>
      <c r="H825" s="158">
        <v>4.7</v>
      </c>
      <c r="I825" s="158" t="s">
        <v>2978</v>
      </c>
    </row>
    <row r="826" spans="1:9" ht="30" x14ac:dyDescent="0.25">
      <c r="A826" s="152">
        <v>88264</v>
      </c>
      <c r="B826" s="153" t="s">
        <v>1115</v>
      </c>
      <c r="C826" s="153" t="s">
        <v>11</v>
      </c>
      <c r="D826" s="153" t="s">
        <v>18</v>
      </c>
      <c r="E826" s="153">
        <v>0.12</v>
      </c>
      <c r="F826" s="153" t="str">
        <f t="shared" si="160"/>
        <v>20,28</v>
      </c>
      <c r="G826" s="153">
        <f t="shared" si="161"/>
        <v>2.4300000000000002</v>
      </c>
      <c r="H826" s="154" t="s">
        <v>2840</v>
      </c>
      <c r="I826" s="154" t="s">
        <v>1115</v>
      </c>
    </row>
    <row r="827" spans="1:9" x14ac:dyDescent="0.25">
      <c r="A827" s="152">
        <v>88316</v>
      </c>
      <c r="B827" s="153" t="s">
        <v>1114</v>
      </c>
      <c r="C827" s="153" t="s">
        <v>11</v>
      </c>
      <c r="D827" s="153" t="s">
        <v>18</v>
      </c>
      <c r="E827" s="153">
        <v>0.12</v>
      </c>
      <c r="F827" s="153" t="str">
        <f t="shared" si="160"/>
        <v>15,81</v>
      </c>
      <c r="G827" s="153">
        <f t="shared" si="161"/>
        <v>1.9</v>
      </c>
      <c r="H827" s="154" t="s">
        <v>1860</v>
      </c>
      <c r="I827" s="154" t="s">
        <v>1114</v>
      </c>
    </row>
    <row r="828" spans="1:9" ht="15" customHeight="1" x14ac:dyDescent="0.25">
      <c r="A828" s="561" t="s">
        <v>1813</v>
      </c>
      <c r="B828" s="561"/>
      <c r="C828" s="561"/>
      <c r="D828" s="561"/>
      <c r="E828" s="561"/>
      <c r="F828" s="561"/>
      <c r="G828" s="409">
        <f>ROUND(SUM(G825:G827),2)</f>
        <v>9.0299999999999994</v>
      </c>
    </row>
    <row r="829" spans="1:9" ht="21.75" customHeight="1" x14ac:dyDescent="0.25">
      <c r="A829" s="410"/>
      <c r="B829" s="410"/>
      <c r="C829" s="617"/>
      <c r="D829" s="618"/>
      <c r="E829" s="410"/>
      <c r="F829" s="410"/>
      <c r="G829" s="410"/>
    </row>
    <row r="830" spans="1:9" ht="37.5" customHeight="1" x14ac:dyDescent="0.25">
      <c r="A830" s="566" t="s">
        <v>2272</v>
      </c>
      <c r="B830" s="567"/>
      <c r="C830" s="567"/>
      <c r="D830" s="567"/>
      <c r="E830" s="568"/>
      <c r="F830" s="150" t="s">
        <v>50</v>
      </c>
      <c r="G830" s="398"/>
    </row>
    <row r="831" spans="1:9" ht="30" x14ac:dyDescent="0.25">
      <c r="A831" s="580" t="s">
        <v>1100</v>
      </c>
      <c r="B831" s="581"/>
      <c r="C831" s="404" t="s">
        <v>3</v>
      </c>
      <c r="D831" s="404" t="s">
        <v>4</v>
      </c>
      <c r="E831" s="404" t="s">
        <v>1598</v>
      </c>
      <c r="F831" s="404" t="s">
        <v>1103</v>
      </c>
      <c r="G831" s="404" t="s">
        <v>1104</v>
      </c>
    </row>
    <row r="832" spans="1:9" s="158" customFormat="1" ht="30" x14ac:dyDescent="0.25">
      <c r="A832" s="160">
        <v>2000</v>
      </c>
      <c r="B832" s="161" t="s">
        <v>2273</v>
      </c>
      <c r="C832" s="161" t="s">
        <v>50</v>
      </c>
      <c r="D832" s="161" t="s">
        <v>16</v>
      </c>
      <c r="E832" s="161">
        <v>1</v>
      </c>
      <c r="F832" s="153">
        <f t="shared" ref="F832:F834" si="162">H832</f>
        <v>5.2</v>
      </c>
      <c r="G832" s="153">
        <f t="shared" ref="G832:G834" si="163">ROUND(F832*E832,2)</f>
        <v>5.2</v>
      </c>
      <c r="H832" s="158">
        <v>5.2</v>
      </c>
      <c r="I832" s="158" t="s">
        <v>2977</v>
      </c>
    </row>
    <row r="833" spans="1:9" ht="15" customHeight="1" x14ac:dyDescent="0.25">
      <c r="A833" s="152">
        <v>88264</v>
      </c>
      <c r="B833" s="153" t="s">
        <v>1115</v>
      </c>
      <c r="C833" s="153" t="s">
        <v>11</v>
      </c>
      <c r="D833" s="153" t="s">
        <v>18</v>
      </c>
      <c r="E833" s="153">
        <v>0.12</v>
      </c>
      <c r="F833" s="153" t="str">
        <f t="shared" si="162"/>
        <v>20,28</v>
      </c>
      <c r="G833" s="153">
        <f t="shared" si="163"/>
        <v>2.4300000000000002</v>
      </c>
      <c r="H833" s="154" t="s">
        <v>2840</v>
      </c>
      <c r="I833" s="154" t="s">
        <v>1115</v>
      </c>
    </row>
    <row r="834" spans="1:9" x14ac:dyDescent="0.25">
      <c r="A834" s="152">
        <v>88316</v>
      </c>
      <c r="B834" s="153" t="s">
        <v>1114</v>
      </c>
      <c r="C834" s="153" t="s">
        <v>11</v>
      </c>
      <c r="D834" s="153" t="s">
        <v>18</v>
      </c>
      <c r="E834" s="153">
        <v>0.12</v>
      </c>
      <c r="F834" s="153" t="str">
        <f t="shared" si="162"/>
        <v>15,81</v>
      </c>
      <c r="G834" s="153">
        <f t="shared" si="163"/>
        <v>1.9</v>
      </c>
      <c r="H834" s="154" t="s">
        <v>1860</v>
      </c>
      <c r="I834" s="154" t="s">
        <v>1114</v>
      </c>
    </row>
    <row r="835" spans="1:9" x14ac:dyDescent="0.25">
      <c r="A835" s="561" t="s">
        <v>1813</v>
      </c>
      <c r="B835" s="561"/>
      <c r="C835" s="561"/>
      <c r="D835" s="561"/>
      <c r="E835" s="561"/>
      <c r="F835" s="561"/>
      <c r="G835" s="409">
        <f>ROUND(SUM(G832:G834),2)</f>
        <v>9.5299999999999994</v>
      </c>
    </row>
    <row r="836" spans="1:9" ht="25.5" customHeight="1" x14ac:dyDescent="0.25">
      <c r="A836" s="410"/>
      <c r="B836" s="410"/>
      <c r="C836" s="617"/>
      <c r="D836" s="618"/>
      <c r="E836" s="410"/>
      <c r="F836" s="410"/>
      <c r="G836" s="410"/>
    </row>
    <row r="837" spans="1:9" ht="33" customHeight="1" x14ac:dyDescent="0.25">
      <c r="A837" s="566" t="s">
        <v>2274</v>
      </c>
      <c r="B837" s="567"/>
      <c r="C837" s="567"/>
      <c r="D837" s="567"/>
      <c r="E837" s="568"/>
      <c r="F837" s="150" t="s">
        <v>50</v>
      </c>
      <c r="G837" s="398"/>
    </row>
    <row r="838" spans="1:9" ht="30" x14ac:dyDescent="0.25">
      <c r="A838" s="580" t="s">
        <v>1100</v>
      </c>
      <c r="B838" s="581"/>
      <c r="C838" s="404" t="s">
        <v>3</v>
      </c>
      <c r="D838" s="404" t="s">
        <v>4</v>
      </c>
      <c r="E838" s="404" t="s">
        <v>1598</v>
      </c>
      <c r="F838" s="404" t="s">
        <v>1103</v>
      </c>
      <c r="G838" s="404" t="s">
        <v>1104</v>
      </c>
    </row>
    <row r="839" spans="1:9" s="158" customFormat="1" ht="45" x14ac:dyDescent="0.25">
      <c r="A839" s="152">
        <v>2234</v>
      </c>
      <c r="B839" s="153" t="s">
        <v>1196</v>
      </c>
      <c r="C839" s="153" t="s">
        <v>50</v>
      </c>
      <c r="D839" s="153" t="s">
        <v>16</v>
      </c>
      <c r="E839" s="153">
        <v>1</v>
      </c>
      <c r="F839" s="153">
        <f t="shared" ref="F839:F841" si="164">H839</f>
        <v>17</v>
      </c>
      <c r="G839" s="153">
        <f t="shared" ref="G839:G841" si="165">ROUND(F839*E839,2)</f>
        <v>17</v>
      </c>
      <c r="H839" s="158">
        <v>17</v>
      </c>
      <c r="I839" s="158" t="s">
        <v>2981</v>
      </c>
    </row>
    <row r="840" spans="1:9" ht="30" x14ac:dyDescent="0.25">
      <c r="A840" s="152">
        <v>88264</v>
      </c>
      <c r="B840" s="153" t="s">
        <v>1115</v>
      </c>
      <c r="C840" s="153" t="s">
        <v>11</v>
      </c>
      <c r="D840" s="153" t="s">
        <v>18</v>
      </c>
      <c r="E840" s="153">
        <v>0.3</v>
      </c>
      <c r="F840" s="153" t="str">
        <f t="shared" si="164"/>
        <v>20,28</v>
      </c>
      <c r="G840" s="153">
        <f t="shared" si="165"/>
        <v>6.08</v>
      </c>
      <c r="H840" s="154" t="s">
        <v>2840</v>
      </c>
      <c r="I840" s="154" t="s">
        <v>1115</v>
      </c>
    </row>
    <row r="841" spans="1:9" x14ac:dyDescent="0.25">
      <c r="A841" s="152">
        <v>88316</v>
      </c>
      <c r="B841" s="153" t="s">
        <v>1114</v>
      </c>
      <c r="C841" s="153" t="s">
        <v>11</v>
      </c>
      <c r="D841" s="153" t="s">
        <v>18</v>
      </c>
      <c r="E841" s="153">
        <v>0.3</v>
      </c>
      <c r="F841" s="153" t="str">
        <f t="shared" si="164"/>
        <v>15,81</v>
      </c>
      <c r="G841" s="153">
        <f t="shared" si="165"/>
        <v>4.74</v>
      </c>
      <c r="H841" s="154" t="s">
        <v>1860</v>
      </c>
      <c r="I841" s="154" t="s">
        <v>1114</v>
      </c>
    </row>
    <row r="842" spans="1:9" ht="15" customHeight="1" x14ac:dyDescent="0.25">
      <c r="A842" s="561" t="s">
        <v>1813</v>
      </c>
      <c r="B842" s="561"/>
      <c r="C842" s="561"/>
      <c r="D842" s="561"/>
      <c r="E842" s="561"/>
      <c r="F842" s="561"/>
      <c r="G842" s="409">
        <f>ROUND(SUM(G839:G841),2)</f>
        <v>27.82</v>
      </c>
    </row>
    <row r="843" spans="1:9" ht="24" customHeight="1" x14ac:dyDescent="0.25">
      <c r="A843" s="410"/>
      <c r="B843" s="410"/>
      <c r="C843" s="617"/>
      <c r="D843" s="618"/>
      <c r="E843" s="410"/>
      <c r="F843" s="410"/>
      <c r="G843" s="410"/>
    </row>
    <row r="844" spans="1:9" ht="15" customHeight="1" x14ac:dyDescent="0.25">
      <c r="A844" s="566" t="s">
        <v>2275</v>
      </c>
      <c r="B844" s="567"/>
      <c r="C844" s="567"/>
      <c r="D844" s="567"/>
      <c r="E844" s="568"/>
      <c r="F844" s="150" t="s">
        <v>50</v>
      </c>
      <c r="G844" s="398"/>
    </row>
    <row r="845" spans="1:9" ht="30" x14ac:dyDescent="0.25">
      <c r="A845" s="580" t="s">
        <v>1100</v>
      </c>
      <c r="B845" s="581"/>
      <c r="C845" s="404" t="s">
        <v>3</v>
      </c>
      <c r="D845" s="404" t="s">
        <v>4</v>
      </c>
      <c r="E845" s="404" t="s">
        <v>1598</v>
      </c>
      <c r="F845" s="404" t="s">
        <v>1103</v>
      </c>
      <c r="G845" s="404" t="s">
        <v>1104</v>
      </c>
    </row>
    <row r="846" spans="1:9" s="158" customFormat="1" ht="30" x14ac:dyDescent="0.25">
      <c r="A846" s="152">
        <v>3639</v>
      </c>
      <c r="B846" s="153" t="s">
        <v>2276</v>
      </c>
      <c r="C846" s="153" t="s">
        <v>50</v>
      </c>
      <c r="D846" s="153" t="s">
        <v>16</v>
      </c>
      <c r="E846" s="153">
        <v>1</v>
      </c>
      <c r="F846" s="153">
        <f t="shared" ref="F846:F848" si="166">H846</f>
        <v>8.99</v>
      </c>
      <c r="G846" s="153">
        <f t="shared" ref="G846:G848" si="167">ROUND(F846*E846,2)</f>
        <v>8.99</v>
      </c>
      <c r="H846" s="158">
        <v>8.99</v>
      </c>
      <c r="I846" s="158" t="s">
        <v>2994</v>
      </c>
    </row>
    <row r="847" spans="1:9" ht="15" customHeight="1" x14ac:dyDescent="0.25">
      <c r="A847" s="152">
        <v>88264</v>
      </c>
      <c r="B847" s="153" t="s">
        <v>1115</v>
      </c>
      <c r="C847" s="153" t="s">
        <v>11</v>
      </c>
      <c r="D847" s="153" t="s">
        <v>18</v>
      </c>
      <c r="E847" s="153">
        <v>0.2</v>
      </c>
      <c r="F847" s="153" t="str">
        <f t="shared" si="166"/>
        <v>20,28</v>
      </c>
      <c r="G847" s="153">
        <f t="shared" si="167"/>
        <v>4.0599999999999996</v>
      </c>
      <c r="H847" s="154" t="s">
        <v>2840</v>
      </c>
      <c r="I847" s="154" t="s">
        <v>1115</v>
      </c>
    </row>
    <row r="848" spans="1:9" x14ac:dyDescent="0.25">
      <c r="A848" s="152">
        <v>88316</v>
      </c>
      <c r="B848" s="153" t="s">
        <v>1114</v>
      </c>
      <c r="C848" s="153" t="s">
        <v>11</v>
      </c>
      <c r="D848" s="153" t="s">
        <v>18</v>
      </c>
      <c r="E848" s="153">
        <v>0.2</v>
      </c>
      <c r="F848" s="153" t="str">
        <f t="shared" si="166"/>
        <v>15,81</v>
      </c>
      <c r="G848" s="153">
        <f t="shared" si="167"/>
        <v>3.16</v>
      </c>
      <c r="H848" s="154" t="s">
        <v>1860</v>
      </c>
      <c r="I848" s="154" t="s">
        <v>1114</v>
      </c>
    </row>
    <row r="849" spans="1:9" x14ac:dyDescent="0.25">
      <c r="A849" s="561" t="s">
        <v>1813</v>
      </c>
      <c r="B849" s="561"/>
      <c r="C849" s="561"/>
      <c r="D849" s="561"/>
      <c r="E849" s="561"/>
      <c r="F849" s="561"/>
      <c r="G849" s="409">
        <f>ROUND(SUM(G846:G848),2)</f>
        <v>16.21</v>
      </c>
    </row>
    <row r="850" spans="1:9" ht="22.5" customHeight="1" x14ac:dyDescent="0.25">
      <c r="A850" s="410"/>
      <c r="B850" s="410"/>
      <c r="C850" s="617"/>
      <c r="D850" s="618"/>
      <c r="E850" s="410"/>
      <c r="F850" s="410"/>
      <c r="G850" s="410"/>
    </row>
    <row r="851" spans="1:9" ht="25.5" customHeight="1" x14ac:dyDescent="0.25">
      <c r="A851" s="566" t="s">
        <v>2277</v>
      </c>
      <c r="B851" s="567"/>
      <c r="C851" s="567"/>
      <c r="D851" s="567"/>
      <c r="E851" s="568"/>
      <c r="F851" s="150" t="s">
        <v>50</v>
      </c>
      <c r="G851" s="398"/>
    </row>
    <row r="852" spans="1:9" ht="30" x14ac:dyDescent="0.25">
      <c r="A852" s="580" t="s">
        <v>1100</v>
      </c>
      <c r="B852" s="581"/>
      <c r="C852" s="404" t="s">
        <v>3</v>
      </c>
      <c r="D852" s="404" t="s">
        <v>4</v>
      </c>
      <c r="E852" s="404" t="s">
        <v>1598</v>
      </c>
      <c r="F852" s="404" t="s">
        <v>1103</v>
      </c>
      <c r="G852" s="404" t="s">
        <v>1104</v>
      </c>
    </row>
    <row r="853" spans="1:9" s="158" customFormat="1" ht="30" x14ac:dyDescent="0.25">
      <c r="A853" s="152">
        <v>13682</v>
      </c>
      <c r="B853" s="153" t="s">
        <v>2278</v>
      </c>
      <c r="C853" s="153" t="s">
        <v>50</v>
      </c>
      <c r="D853" s="153" t="s">
        <v>16</v>
      </c>
      <c r="E853" s="153">
        <v>1</v>
      </c>
      <c r="F853" s="153">
        <f t="shared" ref="F853:F855" si="168">H853</f>
        <v>15</v>
      </c>
      <c r="G853" s="153">
        <f t="shared" ref="G853:G855" si="169">ROUND(F853*E853,2)</f>
        <v>15</v>
      </c>
      <c r="H853" s="158">
        <v>15</v>
      </c>
      <c r="I853" s="158" t="s">
        <v>3094</v>
      </c>
    </row>
    <row r="854" spans="1:9" ht="15" customHeight="1" x14ac:dyDescent="0.25">
      <c r="A854" s="152">
        <v>88264</v>
      </c>
      <c r="B854" s="153" t="s">
        <v>1115</v>
      </c>
      <c r="C854" s="153" t="s">
        <v>11</v>
      </c>
      <c r="D854" s="153" t="s">
        <v>18</v>
      </c>
      <c r="E854" s="153">
        <v>0.2</v>
      </c>
      <c r="F854" s="153" t="str">
        <f t="shared" si="168"/>
        <v>20,28</v>
      </c>
      <c r="G854" s="153">
        <f t="shared" si="169"/>
        <v>4.0599999999999996</v>
      </c>
      <c r="H854" s="154" t="s">
        <v>2840</v>
      </c>
      <c r="I854" s="154" t="s">
        <v>1115</v>
      </c>
    </row>
    <row r="855" spans="1:9" x14ac:dyDescent="0.25">
      <c r="A855" s="152">
        <v>88316</v>
      </c>
      <c r="B855" s="153" t="s">
        <v>1114</v>
      </c>
      <c r="C855" s="153" t="s">
        <v>11</v>
      </c>
      <c r="D855" s="153" t="s">
        <v>18</v>
      </c>
      <c r="E855" s="153">
        <v>0.2</v>
      </c>
      <c r="F855" s="153" t="str">
        <f t="shared" si="168"/>
        <v>15,81</v>
      </c>
      <c r="G855" s="153">
        <f t="shared" si="169"/>
        <v>3.16</v>
      </c>
      <c r="H855" s="154" t="s">
        <v>1860</v>
      </c>
      <c r="I855" s="154" t="s">
        <v>1114</v>
      </c>
    </row>
    <row r="856" spans="1:9" x14ac:dyDescent="0.25">
      <c r="A856" s="561" t="s">
        <v>1813</v>
      </c>
      <c r="B856" s="561"/>
      <c r="C856" s="561"/>
      <c r="D856" s="561"/>
      <c r="E856" s="561"/>
      <c r="F856" s="561"/>
      <c r="G856" s="409">
        <f>ROUND(SUM(G853:G855),2)</f>
        <v>22.22</v>
      </c>
    </row>
    <row r="857" spans="1:9" ht="21.75" customHeight="1" x14ac:dyDescent="0.25">
      <c r="A857" s="410"/>
      <c r="B857" s="410"/>
      <c r="C857" s="617"/>
      <c r="D857" s="618"/>
      <c r="E857" s="410"/>
      <c r="F857" s="410"/>
      <c r="G857" s="410"/>
    </row>
    <row r="858" spans="1:9" ht="24.75" customHeight="1" x14ac:dyDescent="0.25">
      <c r="A858" s="566" t="s">
        <v>2279</v>
      </c>
      <c r="B858" s="567"/>
      <c r="C858" s="567"/>
      <c r="D858" s="567"/>
      <c r="E858" s="568"/>
      <c r="F858" s="150" t="s">
        <v>50</v>
      </c>
      <c r="G858" s="398"/>
    </row>
    <row r="859" spans="1:9" ht="30" x14ac:dyDescent="0.25">
      <c r="A859" s="580" t="s">
        <v>1100</v>
      </c>
      <c r="B859" s="581"/>
      <c r="C859" s="404" t="s">
        <v>3</v>
      </c>
      <c r="D859" s="404" t="s">
        <v>4</v>
      </c>
      <c r="E859" s="404" t="s">
        <v>1598</v>
      </c>
      <c r="F859" s="404" t="s">
        <v>1103</v>
      </c>
      <c r="G859" s="404" t="s">
        <v>1104</v>
      </c>
    </row>
    <row r="860" spans="1:9" s="158" customFormat="1" ht="30" x14ac:dyDescent="0.25">
      <c r="A860" s="152">
        <v>3986</v>
      </c>
      <c r="B860" s="153" t="s">
        <v>2280</v>
      </c>
      <c r="C860" s="153" t="s">
        <v>50</v>
      </c>
      <c r="D860" s="153" t="s">
        <v>16</v>
      </c>
      <c r="E860" s="153">
        <v>1</v>
      </c>
      <c r="F860" s="153">
        <f t="shared" ref="F860:F862" si="170">H860</f>
        <v>19</v>
      </c>
      <c r="G860" s="153">
        <f t="shared" ref="G860:G862" si="171">ROUND(F860*E860,2)</f>
        <v>19</v>
      </c>
      <c r="H860" s="158">
        <v>19</v>
      </c>
      <c r="I860" s="158" t="s">
        <v>2998</v>
      </c>
    </row>
    <row r="861" spans="1:9" ht="15" customHeight="1" x14ac:dyDescent="0.25">
      <c r="A861" s="152">
        <v>88264</v>
      </c>
      <c r="B861" s="153" t="s">
        <v>1115</v>
      </c>
      <c r="C861" s="153" t="s">
        <v>11</v>
      </c>
      <c r="D861" s="153" t="s">
        <v>18</v>
      </c>
      <c r="E861" s="153">
        <v>0.2</v>
      </c>
      <c r="F861" s="153" t="str">
        <f t="shared" si="170"/>
        <v>20,28</v>
      </c>
      <c r="G861" s="153">
        <f t="shared" si="171"/>
        <v>4.0599999999999996</v>
      </c>
      <c r="H861" s="154" t="s">
        <v>2840</v>
      </c>
      <c r="I861" s="154" t="s">
        <v>1115</v>
      </c>
    </row>
    <row r="862" spans="1:9" x14ac:dyDescent="0.25">
      <c r="A862" s="152">
        <v>88316</v>
      </c>
      <c r="B862" s="153" t="s">
        <v>1114</v>
      </c>
      <c r="C862" s="153" t="s">
        <v>11</v>
      </c>
      <c r="D862" s="153" t="s">
        <v>18</v>
      </c>
      <c r="E862" s="153">
        <v>0.2</v>
      </c>
      <c r="F862" s="153" t="str">
        <f t="shared" si="170"/>
        <v>15,81</v>
      </c>
      <c r="G862" s="153">
        <f t="shared" si="171"/>
        <v>3.16</v>
      </c>
      <c r="H862" s="154" t="s">
        <v>1860</v>
      </c>
      <c r="I862" s="154" t="s">
        <v>1114</v>
      </c>
    </row>
    <row r="863" spans="1:9" x14ac:dyDescent="0.25">
      <c r="A863" s="561" t="s">
        <v>1813</v>
      </c>
      <c r="B863" s="561"/>
      <c r="C863" s="561"/>
      <c r="D863" s="561"/>
      <c r="E863" s="561"/>
      <c r="F863" s="561"/>
      <c r="G863" s="409">
        <f>ROUND(SUM(G860:G862),2)</f>
        <v>26.22</v>
      </c>
    </row>
    <row r="864" spans="1:9" ht="23.25" customHeight="1" x14ac:dyDescent="0.25">
      <c r="A864" s="410"/>
      <c r="B864" s="410"/>
      <c r="C864" s="617"/>
      <c r="D864" s="618"/>
      <c r="E864" s="410"/>
      <c r="F864" s="410"/>
      <c r="G864" s="410"/>
    </row>
    <row r="865" spans="1:9" ht="15" customHeight="1" x14ac:dyDescent="0.25">
      <c r="A865" s="566" t="s">
        <v>2281</v>
      </c>
      <c r="B865" s="567"/>
      <c r="C865" s="567"/>
      <c r="D865" s="567"/>
      <c r="E865" s="568"/>
      <c r="F865" s="150" t="s">
        <v>50</v>
      </c>
      <c r="G865" s="398"/>
    </row>
    <row r="866" spans="1:9" ht="30" x14ac:dyDescent="0.25">
      <c r="A866" s="580" t="s">
        <v>1100</v>
      </c>
      <c r="B866" s="581"/>
      <c r="C866" s="404" t="s">
        <v>3</v>
      </c>
      <c r="D866" s="404" t="s">
        <v>4</v>
      </c>
      <c r="E866" s="404" t="s">
        <v>1598</v>
      </c>
      <c r="F866" s="404" t="s">
        <v>1103</v>
      </c>
      <c r="G866" s="404" t="s">
        <v>1104</v>
      </c>
    </row>
    <row r="867" spans="1:9" s="158" customFormat="1" ht="30" x14ac:dyDescent="0.25">
      <c r="A867" s="152">
        <v>3987</v>
      </c>
      <c r="B867" s="153" t="s">
        <v>2282</v>
      </c>
      <c r="C867" s="153" t="s">
        <v>50</v>
      </c>
      <c r="D867" s="153" t="s">
        <v>16</v>
      </c>
      <c r="E867" s="153">
        <v>1</v>
      </c>
      <c r="F867" s="153">
        <f t="shared" ref="F867:F869" si="172">H867</f>
        <v>13.24</v>
      </c>
      <c r="G867" s="153">
        <f t="shared" ref="G867:G869" si="173">ROUND(F867*E867,2)</f>
        <v>13.24</v>
      </c>
      <c r="H867" s="158">
        <v>13.24</v>
      </c>
      <c r="I867" s="158" t="s">
        <v>2999</v>
      </c>
    </row>
    <row r="868" spans="1:9" ht="15" customHeight="1" x14ac:dyDescent="0.25">
      <c r="A868" s="152">
        <v>88264</v>
      </c>
      <c r="B868" s="153" t="s">
        <v>1115</v>
      </c>
      <c r="C868" s="153" t="s">
        <v>11</v>
      </c>
      <c r="D868" s="153" t="s">
        <v>18</v>
      </c>
      <c r="E868" s="153">
        <v>0.2</v>
      </c>
      <c r="F868" s="153" t="str">
        <f t="shared" si="172"/>
        <v>20,28</v>
      </c>
      <c r="G868" s="153">
        <f t="shared" si="173"/>
        <v>4.0599999999999996</v>
      </c>
      <c r="H868" s="154" t="s">
        <v>2840</v>
      </c>
      <c r="I868" s="154" t="s">
        <v>1115</v>
      </c>
    </row>
    <row r="869" spans="1:9" x14ac:dyDescent="0.25">
      <c r="A869" s="152">
        <v>88316</v>
      </c>
      <c r="B869" s="153" t="s">
        <v>1114</v>
      </c>
      <c r="C869" s="153" t="s">
        <v>11</v>
      </c>
      <c r="D869" s="153" t="s">
        <v>18</v>
      </c>
      <c r="E869" s="153">
        <v>0.2</v>
      </c>
      <c r="F869" s="153" t="str">
        <f t="shared" si="172"/>
        <v>15,81</v>
      </c>
      <c r="G869" s="153">
        <f t="shared" si="173"/>
        <v>3.16</v>
      </c>
      <c r="H869" s="154" t="s">
        <v>1860</v>
      </c>
      <c r="I869" s="154" t="s">
        <v>1114</v>
      </c>
    </row>
    <row r="870" spans="1:9" x14ac:dyDescent="0.25">
      <c r="A870" s="561" t="s">
        <v>1813</v>
      </c>
      <c r="B870" s="561"/>
      <c r="C870" s="561"/>
      <c r="D870" s="561"/>
      <c r="E870" s="561"/>
      <c r="F870" s="561"/>
      <c r="G870" s="409">
        <f>ROUND(SUM(G867:G869),2)</f>
        <v>20.46</v>
      </c>
    </row>
    <row r="871" spans="1:9" ht="30" customHeight="1" x14ac:dyDescent="0.25">
      <c r="A871" s="410"/>
      <c r="B871" s="410"/>
      <c r="C871" s="617"/>
      <c r="D871" s="618"/>
      <c r="E871" s="410"/>
      <c r="F871" s="410"/>
      <c r="G871" s="410"/>
    </row>
    <row r="872" spans="1:9" ht="26.25" customHeight="1" x14ac:dyDescent="0.25">
      <c r="A872" s="566" t="s">
        <v>2283</v>
      </c>
      <c r="B872" s="567"/>
      <c r="C872" s="567"/>
      <c r="D872" s="567"/>
      <c r="E872" s="568"/>
      <c r="F872" s="150" t="s">
        <v>2110</v>
      </c>
      <c r="G872" s="398"/>
    </row>
    <row r="873" spans="1:9" ht="30" x14ac:dyDescent="0.25">
      <c r="A873" s="580" t="s">
        <v>1100</v>
      </c>
      <c r="B873" s="581"/>
      <c r="C873" s="404" t="s">
        <v>3</v>
      </c>
      <c r="D873" s="404" t="s">
        <v>4</v>
      </c>
      <c r="E873" s="404" t="s">
        <v>1598</v>
      </c>
      <c r="F873" s="404" t="s">
        <v>1103</v>
      </c>
      <c r="G873" s="404" t="s">
        <v>1104</v>
      </c>
    </row>
    <row r="874" spans="1:9" ht="45" x14ac:dyDescent="0.25">
      <c r="A874" s="152">
        <v>39772</v>
      </c>
      <c r="B874" s="153" t="s">
        <v>1661</v>
      </c>
      <c r="C874" s="153" t="s">
        <v>11</v>
      </c>
      <c r="D874" s="153" t="s">
        <v>16</v>
      </c>
      <c r="E874" s="153">
        <v>1</v>
      </c>
      <c r="F874" s="153" t="str">
        <f t="shared" ref="F874:F876" si="174">H874</f>
        <v>72,16</v>
      </c>
      <c r="G874" s="153">
        <f t="shared" ref="G874:G876" si="175">ROUND(F874*E874,2)</f>
        <v>72.16</v>
      </c>
      <c r="H874" s="154" t="s">
        <v>3429</v>
      </c>
      <c r="I874" s="154" t="s">
        <v>1661</v>
      </c>
    </row>
    <row r="875" spans="1:9" ht="30" x14ac:dyDescent="0.25">
      <c r="A875" s="152">
        <v>88247</v>
      </c>
      <c r="B875" s="153" t="s">
        <v>1170</v>
      </c>
      <c r="C875" s="153" t="s">
        <v>11</v>
      </c>
      <c r="D875" s="153" t="s">
        <v>18</v>
      </c>
      <c r="E875" s="153">
        <v>2</v>
      </c>
      <c r="F875" s="153" t="str">
        <f t="shared" si="174"/>
        <v>16,74</v>
      </c>
      <c r="G875" s="153">
        <f t="shared" si="175"/>
        <v>33.479999999999997</v>
      </c>
      <c r="H875" s="154" t="s">
        <v>3570</v>
      </c>
      <c r="I875" s="154" t="s">
        <v>1170</v>
      </c>
    </row>
    <row r="876" spans="1:9" ht="30" x14ac:dyDescent="0.25">
      <c r="A876" s="152">
        <v>88264</v>
      </c>
      <c r="B876" s="153" t="s">
        <v>1115</v>
      </c>
      <c r="C876" s="153" t="s">
        <v>11</v>
      </c>
      <c r="D876" s="153" t="s">
        <v>18</v>
      </c>
      <c r="E876" s="153">
        <v>2</v>
      </c>
      <c r="F876" s="153" t="str">
        <f t="shared" si="174"/>
        <v>20,28</v>
      </c>
      <c r="G876" s="153">
        <f t="shared" si="175"/>
        <v>40.56</v>
      </c>
      <c r="H876" s="154" t="s">
        <v>2840</v>
      </c>
      <c r="I876" s="154" t="s">
        <v>1115</v>
      </c>
    </row>
    <row r="877" spans="1:9" ht="15" customHeight="1" x14ac:dyDescent="0.25">
      <c r="A877" s="561" t="s">
        <v>1813</v>
      </c>
      <c r="B877" s="561"/>
      <c r="C877" s="561"/>
      <c r="D877" s="561"/>
      <c r="E877" s="561"/>
      <c r="F877" s="561"/>
      <c r="G877" s="409">
        <f>ROUND(SUM(G874:G876),2)</f>
        <v>146.19999999999999</v>
      </c>
    </row>
    <row r="878" spans="1:9" ht="27.75" customHeight="1" x14ac:dyDescent="0.25">
      <c r="A878" s="410"/>
      <c r="B878" s="410"/>
      <c r="C878" s="617"/>
      <c r="D878" s="618"/>
      <c r="E878" s="410"/>
      <c r="F878" s="410"/>
      <c r="G878" s="410"/>
    </row>
    <row r="879" spans="1:9" ht="29.25" customHeight="1" x14ac:dyDescent="0.25">
      <c r="A879" s="566" t="s">
        <v>2669</v>
      </c>
      <c r="B879" s="567"/>
      <c r="C879" s="567"/>
      <c r="D879" s="567"/>
      <c r="E879" s="568"/>
      <c r="F879" s="150" t="s">
        <v>50</v>
      </c>
      <c r="G879" s="398" t="s">
        <v>3376</v>
      </c>
    </row>
    <row r="880" spans="1:9" ht="30" x14ac:dyDescent="0.25">
      <c r="A880" s="580" t="s">
        <v>1100</v>
      </c>
      <c r="B880" s="581"/>
      <c r="C880" s="404" t="s">
        <v>3</v>
      </c>
      <c r="D880" s="404" t="s">
        <v>4</v>
      </c>
      <c r="E880" s="404" t="s">
        <v>1598</v>
      </c>
      <c r="F880" s="404" t="s">
        <v>1103</v>
      </c>
      <c r="G880" s="404" t="s">
        <v>1104</v>
      </c>
    </row>
    <row r="881" spans="1:9" s="158" customFormat="1" ht="30" x14ac:dyDescent="0.25">
      <c r="A881" s="152">
        <v>13509</v>
      </c>
      <c r="B881" s="153" t="s">
        <v>2284</v>
      </c>
      <c r="C881" s="153" t="s">
        <v>50</v>
      </c>
      <c r="D881" s="153" t="s">
        <v>16</v>
      </c>
      <c r="E881" s="153">
        <v>1</v>
      </c>
      <c r="F881" s="153">
        <f t="shared" ref="F881:F883" si="176">H881</f>
        <v>2509</v>
      </c>
      <c r="G881" s="153">
        <f t="shared" ref="G881:G883" si="177">ROUND(F881*E881,2)</f>
        <v>2509</v>
      </c>
      <c r="H881" s="158">
        <v>2509</v>
      </c>
      <c r="I881" s="158" t="s">
        <v>3092</v>
      </c>
    </row>
    <row r="882" spans="1:9" ht="30" x14ac:dyDescent="0.25">
      <c r="A882" s="152">
        <v>88247</v>
      </c>
      <c r="B882" s="153" t="s">
        <v>1170</v>
      </c>
      <c r="C882" s="153" t="s">
        <v>11</v>
      </c>
      <c r="D882" s="153" t="s">
        <v>18</v>
      </c>
      <c r="E882" s="153">
        <v>2</v>
      </c>
      <c r="F882" s="153" t="str">
        <f t="shared" si="176"/>
        <v>16,74</v>
      </c>
      <c r="G882" s="153">
        <f t="shared" si="177"/>
        <v>33.479999999999997</v>
      </c>
      <c r="H882" s="154" t="s">
        <v>3570</v>
      </c>
      <c r="I882" s="154" t="s">
        <v>1170</v>
      </c>
    </row>
    <row r="883" spans="1:9" ht="30" x14ac:dyDescent="0.25">
      <c r="A883" s="152">
        <v>88264</v>
      </c>
      <c r="B883" s="153" t="s">
        <v>1115</v>
      </c>
      <c r="C883" s="153" t="s">
        <v>11</v>
      </c>
      <c r="D883" s="153" t="s">
        <v>18</v>
      </c>
      <c r="E883" s="153">
        <v>2</v>
      </c>
      <c r="F883" s="153" t="str">
        <f t="shared" si="176"/>
        <v>20,28</v>
      </c>
      <c r="G883" s="153">
        <f t="shared" si="177"/>
        <v>40.56</v>
      </c>
      <c r="H883" s="154" t="s">
        <v>2840</v>
      </c>
      <c r="I883" s="154" t="s">
        <v>1115</v>
      </c>
    </row>
    <row r="884" spans="1:9" ht="15" customHeight="1" x14ac:dyDescent="0.25">
      <c r="A884" s="561" t="s">
        <v>1813</v>
      </c>
      <c r="B884" s="561"/>
      <c r="C884" s="561"/>
      <c r="D884" s="561"/>
      <c r="E884" s="561"/>
      <c r="F884" s="561"/>
      <c r="G884" s="409">
        <f>ROUND(SUM(G881:G883),2)</f>
        <v>2583.04</v>
      </c>
    </row>
    <row r="885" spans="1:9" ht="25.5" customHeight="1" x14ac:dyDescent="0.25">
      <c r="A885" s="410"/>
      <c r="B885" s="410"/>
      <c r="C885" s="617"/>
      <c r="D885" s="618"/>
      <c r="E885" s="410"/>
      <c r="F885" s="410"/>
      <c r="G885" s="410"/>
    </row>
    <row r="886" spans="1:9" ht="15" customHeight="1" x14ac:dyDescent="0.25">
      <c r="A886" s="566" t="s">
        <v>2285</v>
      </c>
      <c r="B886" s="567"/>
      <c r="C886" s="567"/>
      <c r="D886" s="567"/>
      <c r="E886" s="568"/>
      <c r="F886" s="150" t="s">
        <v>50</v>
      </c>
      <c r="G886" s="398"/>
    </row>
    <row r="887" spans="1:9" ht="30" x14ac:dyDescent="0.25">
      <c r="A887" s="580" t="s">
        <v>1100</v>
      </c>
      <c r="B887" s="581"/>
      <c r="C887" s="404" t="s">
        <v>3</v>
      </c>
      <c r="D887" s="404" t="s">
        <v>4</v>
      </c>
      <c r="E887" s="404" t="s">
        <v>1598</v>
      </c>
      <c r="F887" s="404" t="s">
        <v>1103</v>
      </c>
      <c r="G887" s="404" t="s">
        <v>1104</v>
      </c>
    </row>
    <row r="888" spans="1:9" s="158" customFormat="1" ht="30" x14ac:dyDescent="0.25">
      <c r="A888" s="152">
        <v>3637</v>
      </c>
      <c r="B888" s="153" t="s">
        <v>1595</v>
      </c>
      <c r="C888" s="153" t="s">
        <v>50</v>
      </c>
      <c r="D888" s="153" t="s">
        <v>16</v>
      </c>
      <c r="E888" s="153">
        <v>1</v>
      </c>
      <c r="F888" s="153">
        <f t="shared" ref="F888:F890" si="178">H888</f>
        <v>6.7</v>
      </c>
      <c r="G888" s="153">
        <f t="shared" ref="G888:G890" si="179">ROUND(F888*E888,2)</f>
        <v>6.7</v>
      </c>
      <c r="H888" s="158">
        <v>6.7</v>
      </c>
      <c r="I888" s="158" t="s">
        <v>2993</v>
      </c>
    </row>
    <row r="889" spans="1:9" ht="15" customHeight="1" x14ac:dyDescent="0.25">
      <c r="A889" s="152">
        <v>88264</v>
      </c>
      <c r="B889" s="153" t="s">
        <v>1115</v>
      </c>
      <c r="C889" s="153" t="s">
        <v>11</v>
      </c>
      <c r="D889" s="153" t="s">
        <v>18</v>
      </c>
      <c r="E889" s="153">
        <v>0.2</v>
      </c>
      <c r="F889" s="153" t="str">
        <f t="shared" si="178"/>
        <v>20,28</v>
      </c>
      <c r="G889" s="153">
        <f t="shared" si="179"/>
        <v>4.0599999999999996</v>
      </c>
      <c r="H889" s="154" t="s">
        <v>2840</v>
      </c>
      <c r="I889" s="154" t="s">
        <v>1115</v>
      </c>
    </row>
    <row r="890" spans="1:9" x14ac:dyDescent="0.25">
      <c r="A890" s="152">
        <v>88316</v>
      </c>
      <c r="B890" s="153" t="s">
        <v>1114</v>
      </c>
      <c r="C890" s="153" t="s">
        <v>11</v>
      </c>
      <c r="D890" s="153" t="s">
        <v>18</v>
      </c>
      <c r="E890" s="153">
        <v>0.2</v>
      </c>
      <c r="F890" s="153" t="str">
        <f t="shared" si="178"/>
        <v>15,81</v>
      </c>
      <c r="G890" s="153">
        <f t="shared" si="179"/>
        <v>3.16</v>
      </c>
      <c r="H890" s="154" t="s">
        <v>1860</v>
      </c>
      <c r="I890" s="154" t="s">
        <v>1114</v>
      </c>
    </row>
    <row r="891" spans="1:9" x14ac:dyDescent="0.25">
      <c r="A891" s="561" t="s">
        <v>1813</v>
      </c>
      <c r="B891" s="561"/>
      <c r="C891" s="561"/>
      <c r="D891" s="561"/>
      <c r="E891" s="561"/>
      <c r="F891" s="561"/>
      <c r="G891" s="409">
        <f>ROUND(SUM(G888:G890),2)</f>
        <v>13.92</v>
      </c>
    </row>
    <row r="892" spans="1:9" ht="21.75" customHeight="1" x14ac:dyDescent="0.25">
      <c r="A892" s="410"/>
      <c r="B892" s="410"/>
      <c r="C892" s="617"/>
      <c r="D892" s="618"/>
      <c r="E892" s="410"/>
      <c r="F892" s="410"/>
      <c r="G892" s="410"/>
    </row>
    <row r="893" spans="1:9" ht="36.75" customHeight="1" x14ac:dyDescent="0.25">
      <c r="A893" s="566" t="s">
        <v>2286</v>
      </c>
      <c r="B893" s="567"/>
      <c r="C893" s="567"/>
      <c r="D893" s="567"/>
      <c r="E893" s="568"/>
      <c r="F893" s="150" t="s">
        <v>50</v>
      </c>
      <c r="G893" s="398"/>
    </row>
    <row r="894" spans="1:9" ht="30" x14ac:dyDescent="0.25">
      <c r="A894" s="580" t="s">
        <v>1100</v>
      </c>
      <c r="B894" s="581"/>
      <c r="C894" s="404" t="s">
        <v>3</v>
      </c>
      <c r="D894" s="404" t="s">
        <v>4</v>
      </c>
      <c r="E894" s="404" t="s">
        <v>1598</v>
      </c>
      <c r="F894" s="404" t="s">
        <v>1103</v>
      </c>
      <c r="G894" s="404" t="s">
        <v>1104</v>
      </c>
    </row>
    <row r="895" spans="1:9" s="158" customFormat="1" ht="30" x14ac:dyDescent="0.25">
      <c r="A895" s="152">
        <v>3632</v>
      </c>
      <c r="B895" s="153" t="s">
        <v>2287</v>
      </c>
      <c r="C895" s="153" t="s">
        <v>50</v>
      </c>
      <c r="D895" s="153" t="s">
        <v>16</v>
      </c>
      <c r="E895" s="153">
        <v>1</v>
      </c>
      <c r="F895" s="153">
        <f t="shared" ref="F895:F897" si="180">H895</f>
        <v>66.900000000000006</v>
      </c>
      <c r="G895" s="153">
        <f t="shared" ref="G895:G897" si="181">ROUND(F895*E895,2)</f>
        <v>66.900000000000006</v>
      </c>
      <c r="H895" s="158">
        <v>66.900000000000006</v>
      </c>
      <c r="I895" s="158" t="s">
        <v>2992</v>
      </c>
    </row>
    <row r="896" spans="1:9" ht="15" customHeight="1" x14ac:dyDescent="0.25">
      <c r="A896" s="152">
        <v>88264</v>
      </c>
      <c r="B896" s="153" t="s">
        <v>1115</v>
      </c>
      <c r="C896" s="153" t="s">
        <v>11</v>
      </c>
      <c r="D896" s="153" t="s">
        <v>18</v>
      </c>
      <c r="E896" s="153">
        <v>0.4</v>
      </c>
      <c r="F896" s="153" t="str">
        <f t="shared" si="180"/>
        <v>20,28</v>
      </c>
      <c r="G896" s="153">
        <f t="shared" si="181"/>
        <v>8.11</v>
      </c>
      <c r="H896" s="154" t="s">
        <v>2840</v>
      </c>
      <c r="I896" s="154" t="s">
        <v>1115</v>
      </c>
    </row>
    <row r="897" spans="1:9" x14ac:dyDescent="0.25">
      <c r="A897" s="152">
        <v>88316</v>
      </c>
      <c r="B897" s="153" t="s">
        <v>1114</v>
      </c>
      <c r="C897" s="153" t="s">
        <v>11</v>
      </c>
      <c r="D897" s="153" t="s">
        <v>18</v>
      </c>
      <c r="E897" s="153">
        <v>0.4</v>
      </c>
      <c r="F897" s="153" t="str">
        <f t="shared" si="180"/>
        <v>15,81</v>
      </c>
      <c r="G897" s="153">
        <f t="shared" si="181"/>
        <v>6.32</v>
      </c>
      <c r="H897" s="154" t="s">
        <v>1860</v>
      </c>
      <c r="I897" s="154" t="s">
        <v>1114</v>
      </c>
    </row>
    <row r="898" spans="1:9" x14ac:dyDescent="0.25">
      <c r="A898" s="561" t="s">
        <v>1813</v>
      </c>
      <c r="B898" s="561"/>
      <c r="C898" s="561"/>
      <c r="D898" s="561"/>
      <c r="E898" s="561"/>
      <c r="F898" s="561"/>
      <c r="G898" s="409">
        <f>ROUND(SUM(G895:G897),2)</f>
        <v>81.33</v>
      </c>
    </row>
    <row r="899" spans="1:9" ht="24.75" customHeight="1" x14ac:dyDescent="0.25">
      <c r="A899" s="410"/>
      <c r="B899" s="410"/>
      <c r="C899" s="617"/>
      <c r="D899" s="618"/>
      <c r="E899" s="410"/>
      <c r="F899" s="410"/>
      <c r="G899" s="410"/>
    </row>
    <row r="900" spans="1:9" ht="15" customHeight="1" x14ac:dyDescent="0.25">
      <c r="A900" s="566" t="s">
        <v>2288</v>
      </c>
      <c r="B900" s="567"/>
      <c r="C900" s="567"/>
      <c r="D900" s="567"/>
      <c r="E900" s="568"/>
      <c r="F900" s="150" t="s">
        <v>50</v>
      </c>
      <c r="G900" s="398"/>
    </row>
    <row r="901" spans="1:9" ht="30" x14ac:dyDescent="0.25">
      <c r="A901" s="580" t="s">
        <v>1100</v>
      </c>
      <c r="B901" s="581"/>
      <c r="C901" s="404" t="s">
        <v>3</v>
      </c>
      <c r="D901" s="404" t="s">
        <v>4</v>
      </c>
      <c r="E901" s="404" t="s">
        <v>1598</v>
      </c>
      <c r="F901" s="404" t="s">
        <v>1103</v>
      </c>
      <c r="G901" s="404" t="s">
        <v>1104</v>
      </c>
    </row>
    <row r="902" spans="1:9" s="158" customFormat="1" ht="30" x14ac:dyDescent="0.25">
      <c r="A902" s="152">
        <v>4011</v>
      </c>
      <c r="B902" s="153" t="s">
        <v>2289</v>
      </c>
      <c r="C902" s="153" t="s">
        <v>50</v>
      </c>
      <c r="D902" s="153" t="s">
        <v>16</v>
      </c>
      <c r="E902" s="153">
        <v>1</v>
      </c>
      <c r="F902" s="153">
        <f t="shared" ref="F902:F904" si="182">H902</f>
        <v>113</v>
      </c>
      <c r="G902" s="153">
        <f t="shared" ref="G902:G904" si="183">ROUND(F902*E902,2)</f>
        <v>113</v>
      </c>
      <c r="H902" s="158">
        <v>113</v>
      </c>
      <c r="I902" s="158" t="s">
        <v>2289</v>
      </c>
    </row>
    <row r="903" spans="1:9" ht="15" customHeight="1" x14ac:dyDescent="0.25">
      <c r="A903" s="152">
        <v>88264</v>
      </c>
      <c r="B903" s="153" t="s">
        <v>1115</v>
      </c>
      <c r="C903" s="153" t="s">
        <v>11</v>
      </c>
      <c r="D903" s="153" t="s">
        <v>18</v>
      </c>
      <c r="E903" s="153">
        <v>0.2</v>
      </c>
      <c r="F903" s="153" t="str">
        <f t="shared" si="182"/>
        <v>20,28</v>
      </c>
      <c r="G903" s="153">
        <f t="shared" si="183"/>
        <v>4.0599999999999996</v>
      </c>
      <c r="H903" s="154" t="s">
        <v>2840</v>
      </c>
      <c r="I903" s="154" t="s">
        <v>1115</v>
      </c>
    </row>
    <row r="904" spans="1:9" x14ac:dyDescent="0.25">
      <c r="A904" s="152">
        <v>88316</v>
      </c>
      <c r="B904" s="153" t="s">
        <v>1114</v>
      </c>
      <c r="C904" s="153" t="s">
        <v>11</v>
      </c>
      <c r="D904" s="153" t="s">
        <v>18</v>
      </c>
      <c r="E904" s="153">
        <v>0.2</v>
      </c>
      <c r="F904" s="153" t="str">
        <f t="shared" si="182"/>
        <v>15,81</v>
      </c>
      <c r="G904" s="153">
        <f t="shared" si="183"/>
        <v>3.16</v>
      </c>
      <c r="H904" s="154" t="s">
        <v>1860</v>
      </c>
      <c r="I904" s="154" t="s">
        <v>1114</v>
      </c>
    </row>
    <row r="905" spans="1:9" x14ac:dyDescent="0.25">
      <c r="A905" s="561" t="s">
        <v>1813</v>
      </c>
      <c r="B905" s="561"/>
      <c r="C905" s="561"/>
      <c r="D905" s="561"/>
      <c r="E905" s="561"/>
      <c r="F905" s="561"/>
      <c r="G905" s="409">
        <f>ROUND(SUM(G902:G904),2)</f>
        <v>120.22</v>
      </c>
    </row>
    <row r="906" spans="1:9" ht="23.25" customHeight="1" x14ac:dyDescent="0.25">
      <c r="A906" s="410"/>
      <c r="B906" s="410"/>
      <c r="C906" s="617"/>
      <c r="D906" s="618"/>
      <c r="E906" s="410"/>
      <c r="F906" s="410"/>
      <c r="G906" s="410"/>
    </row>
    <row r="907" spans="1:9" ht="15" customHeight="1" x14ac:dyDescent="0.25">
      <c r="A907" s="566" t="s">
        <v>2290</v>
      </c>
      <c r="B907" s="567"/>
      <c r="C907" s="567"/>
      <c r="D907" s="567"/>
      <c r="E907" s="568"/>
      <c r="F907" s="150" t="s">
        <v>50</v>
      </c>
      <c r="G907" s="398"/>
    </row>
    <row r="908" spans="1:9" ht="30" x14ac:dyDescent="0.25">
      <c r="A908" s="580" t="s">
        <v>1100</v>
      </c>
      <c r="B908" s="581"/>
      <c r="C908" s="404" t="s">
        <v>3</v>
      </c>
      <c r="D908" s="404" t="s">
        <v>4</v>
      </c>
      <c r="E908" s="404" t="s">
        <v>1598</v>
      </c>
      <c r="F908" s="404" t="s">
        <v>1103</v>
      </c>
      <c r="G908" s="404" t="s">
        <v>1104</v>
      </c>
    </row>
    <row r="909" spans="1:9" s="158" customFormat="1" ht="30" x14ac:dyDescent="0.25">
      <c r="A909" s="152">
        <v>6913</v>
      </c>
      <c r="B909" s="153" t="s">
        <v>1590</v>
      </c>
      <c r="C909" s="153" t="s">
        <v>50</v>
      </c>
      <c r="D909" s="153" t="s">
        <v>16</v>
      </c>
      <c r="E909" s="153">
        <v>1</v>
      </c>
      <c r="F909" s="153">
        <f t="shared" ref="F909:F911" si="184">H909</f>
        <v>8.6</v>
      </c>
      <c r="G909" s="153">
        <f t="shared" ref="G909:G911" si="185">ROUND(F909*E909,2)</f>
        <v>8.6</v>
      </c>
      <c r="H909" s="158">
        <v>8.6</v>
      </c>
      <c r="I909" s="158" t="s">
        <v>3019</v>
      </c>
    </row>
    <row r="910" spans="1:9" ht="15" customHeight="1" x14ac:dyDescent="0.25">
      <c r="A910" s="152">
        <v>88264</v>
      </c>
      <c r="B910" s="153" t="s">
        <v>1115</v>
      </c>
      <c r="C910" s="153" t="s">
        <v>11</v>
      </c>
      <c r="D910" s="153" t="s">
        <v>18</v>
      </c>
      <c r="E910" s="153">
        <v>0.2</v>
      </c>
      <c r="F910" s="153" t="str">
        <f t="shared" si="184"/>
        <v>20,28</v>
      </c>
      <c r="G910" s="153">
        <f t="shared" si="185"/>
        <v>4.0599999999999996</v>
      </c>
      <c r="H910" s="154" t="s">
        <v>2840</v>
      </c>
      <c r="I910" s="154" t="s">
        <v>1115</v>
      </c>
    </row>
    <row r="911" spans="1:9" x14ac:dyDescent="0.25">
      <c r="A911" s="152">
        <v>88316</v>
      </c>
      <c r="B911" s="153" t="s">
        <v>1114</v>
      </c>
      <c r="C911" s="153" t="s">
        <v>11</v>
      </c>
      <c r="D911" s="153" t="s">
        <v>18</v>
      </c>
      <c r="E911" s="153">
        <v>0.2</v>
      </c>
      <c r="F911" s="153" t="str">
        <f t="shared" si="184"/>
        <v>15,81</v>
      </c>
      <c r="G911" s="153">
        <f t="shared" si="185"/>
        <v>3.16</v>
      </c>
      <c r="H911" s="154" t="s">
        <v>1860</v>
      </c>
      <c r="I911" s="154" t="s">
        <v>1114</v>
      </c>
    </row>
    <row r="912" spans="1:9" ht="20.25" customHeight="1" x14ac:dyDescent="0.25">
      <c r="A912" s="561" t="s">
        <v>1813</v>
      </c>
      <c r="B912" s="561"/>
      <c r="C912" s="561"/>
      <c r="D912" s="561"/>
      <c r="E912" s="561"/>
      <c r="F912" s="561"/>
      <c r="G912" s="409">
        <f>ROUND(SUM(G909:G911),2)</f>
        <v>15.82</v>
      </c>
    </row>
    <row r="913" spans="1:9" ht="24" customHeight="1" x14ac:dyDescent="0.25">
      <c r="A913" s="410"/>
      <c r="B913" s="410"/>
      <c r="C913" s="617"/>
      <c r="D913" s="618"/>
      <c r="E913" s="410"/>
      <c r="F913" s="410"/>
      <c r="G913" s="410"/>
    </row>
    <row r="914" spans="1:9" ht="15" customHeight="1" x14ac:dyDescent="0.25">
      <c r="A914" s="566" t="s">
        <v>2291</v>
      </c>
      <c r="B914" s="567"/>
      <c r="C914" s="567"/>
      <c r="D914" s="567"/>
      <c r="E914" s="568"/>
      <c r="F914" s="150" t="s">
        <v>50</v>
      </c>
      <c r="G914" s="398"/>
    </row>
    <row r="915" spans="1:9" ht="30" x14ac:dyDescent="0.25">
      <c r="A915" s="580" t="s">
        <v>1100</v>
      </c>
      <c r="B915" s="581"/>
      <c r="C915" s="404" t="s">
        <v>3</v>
      </c>
      <c r="D915" s="404" t="s">
        <v>4</v>
      </c>
      <c r="E915" s="404" t="s">
        <v>1598</v>
      </c>
      <c r="F915" s="404" t="s">
        <v>1103</v>
      </c>
      <c r="G915" s="404" t="s">
        <v>1104</v>
      </c>
    </row>
    <row r="916" spans="1:9" s="158" customFormat="1" ht="30" x14ac:dyDescent="0.25">
      <c r="A916" s="152">
        <v>4095</v>
      </c>
      <c r="B916" s="153" t="s">
        <v>2292</v>
      </c>
      <c r="C916" s="153" t="s">
        <v>50</v>
      </c>
      <c r="D916" s="153" t="s">
        <v>16</v>
      </c>
      <c r="E916" s="153">
        <v>1</v>
      </c>
      <c r="F916" s="153">
        <f t="shared" ref="F916:F918" si="186">H916</f>
        <v>43.9</v>
      </c>
      <c r="G916" s="153">
        <f t="shared" ref="G916:G918" si="187">ROUND(F916*E916,2)</f>
        <v>43.9</v>
      </c>
      <c r="H916" s="158">
        <v>43.9</v>
      </c>
      <c r="I916" s="158" t="s">
        <v>3002</v>
      </c>
    </row>
    <row r="917" spans="1:9" ht="15" customHeight="1" x14ac:dyDescent="0.25">
      <c r="A917" s="152">
        <v>88264</v>
      </c>
      <c r="B917" s="153" t="s">
        <v>1115</v>
      </c>
      <c r="C917" s="153" t="s">
        <v>11</v>
      </c>
      <c r="D917" s="153" t="s">
        <v>18</v>
      </c>
      <c r="E917" s="153">
        <v>0.2</v>
      </c>
      <c r="F917" s="153" t="str">
        <f t="shared" si="186"/>
        <v>20,28</v>
      </c>
      <c r="G917" s="153">
        <f t="shared" si="187"/>
        <v>4.0599999999999996</v>
      </c>
      <c r="H917" s="154" t="s">
        <v>2840</v>
      </c>
      <c r="I917" s="154" t="s">
        <v>1115</v>
      </c>
    </row>
    <row r="918" spans="1:9" x14ac:dyDescent="0.25">
      <c r="A918" s="152">
        <v>88316</v>
      </c>
      <c r="B918" s="153" t="s">
        <v>1114</v>
      </c>
      <c r="C918" s="153" t="s">
        <v>11</v>
      </c>
      <c r="D918" s="153" t="s">
        <v>18</v>
      </c>
      <c r="E918" s="153">
        <v>0.2</v>
      </c>
      <c r="F918" s="153" t="str">
        <f t="shared" si="186"/>
        <v>15,81</v>
      </c>
      <c r="G918" s="153">
        <f t="shared" si="187"/>
        <v>3.16</v>
      </c>
      <c r="H918" s="154" t="s">
        <v>1860</v>
      </c>
      <c r="I918" s="154" t="s">
        <v>1114</v>
      </c>
    </row>
    <row r="919" spans="1:9" x14ac:dyDescent="0.25">
      <c r="A919" s="561" t="s">
        <v>1813</v>
      </c>
      <c r="B919" s="561"/>
      <c r="C919" s="561"/>
      <c r="D919" s="561"/>
      <c r="E919" s="561"/>
      <c r="F919" s="561"/>
      <c r="G919" s="409">
        <f>ROUND(SUM(G916:G918),2)</f>
        <v>51.12</v>
      </c>
    </row>
    <row r="920" spans="1:9" ht="25.5" customHeight="1" x14ac:dyDescent="0.25">
      <c r="A920" s="410"/>
      <c r="B920" s="410"/>
      <c r="C920" s="617"/>
      <c r="D920" s="618"/>
      <c r="E920" s="410"/>
      <c r="F920" s="410"/>
      <c r="G920" s="410"/>
    </row>
    <row r="921" spans="1:9" ht="15" customHeight="1" x14ac:dyDescent="0.25">
      <c r="A921" s="566" t="s">
        <v>2293</v>
      </c>
      <c r="B921" s="567"/>
      <c r="C921" s="567"/>
      <c r="D921" s="567"/>
      <c r="E921" s="568"/>
      <c r="F921" s="150" t="s">
        <v>50</v>
      </c>
      <c r="G921" s="163">
        <v>723</v>
      </c>
    </row>
    <row r="922" spans="1:9" ht="30" x14ac:dyDescent="0.25">
      <c r="A922" s="580" t="s">
        <v>1100</v>
      </c>
      <c r="B922" s="581"/>
      <c r="C922" s="404" t="s">
        <v>3</v>
      </c>
      <c r="D922" s="404" t="s">
        <v>4</v>
      </c>
      <c r="E922" s="404" t="s">
        <v>1598</v>
      </c>
      <c r="F922" s="404" t="s">
        <v>1103</v>
      </c>
      <c r="G922" s="404" t="s">
        <v>1104</v>
      </c>
    </row>
    <row r="923" spans="1:9" s="158" customFormat="1" ht="30" x14ac:dyDescent="0.25">
      <c r="A923" s="160">
        <v>2003</v>
      </c>
      <c r="B923" s="161" t="s">
        <v>1596</v>
      </c>
      <c r="C923" s="161" t="s">
        <v>50</v>
      </c>
      <c r="D923" s="161" t="s">
        <v>16</v>
      </c>
      <c r="E923" s="161">
        <v>1</v>
      </c>
      <c r="F923" s="153">
        <f t="shared" ref="F923:F925" si="188">H923</f>
        <v>4.4000000000000004</v>
      </c>
      <c r="G923" s="153">
        <f t="shared" ref="G923:G925" si="189">ROUND(F923*E923,2)</f>
        <v>4.4000000000000004</v>
      </c>
      <c r="H923" s="158">
        <v>4.4000000000000004</v>
      </c>
      <c r="I923" s="158" t="s">
        <v>2979</v>
      </c>
    </row>
    <row r="924" spans="1:9" ht="15" customHeight="1" x14ac:dyDescent="0.25">
      <c r="A924" s="152">
        <v>88264</v>
      </c>
      <c r="B924" s="153" t="s">
        <v>1115</v>
      </c>
      <c r="C924" s="153" t="s">
        <v>11</v>
      </c>
      <c r="D924" s="153" t="s">
        <v>18</v>
      </c>
      <c r="E924" s="153">
        <v>0.06</v>
      </c>
      <c r="F924" s="153" t="str">
        <f t="shared" si="188"/>
        <v>20,28</v>
      </c>
      <c r="G924" s="153">
        <f t="shared" si="189"/>
        <v>1.22</v>
      </c>
      <c r="H924" s="154" t="s">
        <v>2840</v>
      </c>
      <c r="I924" s="154" t="s">
        <v>1115</v>
      </c>
    </row>
    <row r="925" spans="1:9" x14ac:dyDescent="0.25">
      <c r="A925" s="152">
        <v>88316</v>
      </c>
      <c r="B925" s="153" t="s">
        <v>1114</v>
      </c>
      <c r="C925" s="153" t="s">
        <v>11</v>
      </c>
      <c r="D925" s="153" t="s">
        <v>18</v>
      </c>
      <c r="E925" s="153">
        <v>0.06</v>
      </c>
      <c r="F925" s="153" t="str">
        <f t="shared" si="188"/>
        <v>15,81</v>
      </c>
      <c r="G925" s="153">
        <f t="shared" si="189"/>
        <v>0.95</v>
      </c>
      <c r="H925" s="154" t="s">
        <v>1860</v>
      </c>
      <c r="I925" s="154" t="s">
        <v>1114</v>
      </c>
    </row>
    <row r="926" spans="1:9" x14ac:dyDescent="0.25">
      <c r="A926" s="561" t="s">
        <v>1813</v>
      </c>
      <c r="B926" s="561"/>
      <c r="C926" s="561"/>
      <c r="D926" s="561"/>
      <c r="E926" s="561"/>
      <c r="F926" s="561"/>
      <c r="G926" s="409">
        <f>ROUND(SUM(G923:G925),2)</f>
        <v>6.57</v>
      </c>
    </row>
    <row r="927" spans="1:9" ht="24.75" customHeight="1" x14ac:dyDescent="0.25">
      <c r="A927" s="410"/>
      <c r="B927" s="410"/>
      <c r="C927" s="617"/>
      <c r="D927" s="618"/>
      <c r="E927" s="410"/>
      <c r="F927" s="410"/>
      <c r="G927" s="410"/>
    </row>
    <row r="928" spans="1:9" ht="27" customHeight="1" x14ac:dyDescent="0.25">
      <c r="A928" s="566" t="s">
        <v>2294</v>
      </c>
      <c r="B928" s="567"/>
      <c r="C928" s="567"/>
      <c r="D928" s="567"/>
      <c r="E928" s="568"/>
      <c r="F928" s="150" t="s">
        <v>130</v>
      </c>
      <c r="G928" s="398"/>
    </row>
    <row r="929" spans="1:9" ht="30" x14ac:dyDescent="0.25">
      <c r="A929" s="580" t="s">
        <v>1100</v>
      </c>
      <c r="B929" s="581"/>
      <c r="C929" s="404" t="s">
        <v>3</v>
      </c>
      <c r="D929" s="404" t="s">
        <v>4</v>
      </c>
      <c r="E929" s="404" t="s">
        <v>1598</v>
      </c>
      <c r="F929" s="404" t="s">
        <v>1103</v>
      </c>
      <c r="G929" s="404" t="s">
        <v>1104</v>
      </c>
    </row>
    <row r="930" spans="1:9" ht="45" x14ac:dyDescent="0.25">
      <c r="A930" s="152">
        <v>39811</v>
      </c>
      <c r="B930" s="153" t="s">
        <v>1197</v>
      </c>
      <c r="C930" s="153" t="s">
        <v>11</v>
      </c>
      <c r="D930" s="153" t="s">
        <v>16</v>
      </c>
      <c r="E930" s="153">
        <v>1</v>
      </c>
      <c r="F930" s="153" t="str">
        <f t="shared" ref="F930:F932" si="190">H930</f>
        <v>43,39</v>
      </c>
      <c r="G930" s="153">
        <f t="shared" ref="G930:G932" si="191">ROUND(F930*E930,2)</f>
        <v>43.39</v>
      </c>
      <c r="H930" s="154" t="s">
        <v>3427</v>
      </c>
      <c r="I930" s="154" t="s">
        <v>3248</v>
      </c>
    </row>
    <row r="931" spans="1:9" ht="30" x14ac:dyDescent="0.25">
      <c r="A931" s="152">
        <v>88264</v>
      </c>
      <c r="B931" s="153" t="s">
        <v>1115</v>
      </c>
      <c r="C931" s="153" t="s">
        <v>11</v>
      </c>
      <c r="D931" s="153" t="s">
        <v>18</v>
      </c>
      <c r="E931" s="153">
        <v>0.7</v>
      </c>
      <c r="F931" s="153" t="str">
        <f t="shared" si="190"/>
        <v>20,28</v>
      </c>
      <c r="G931" s="153">
        <f t="shared" si="191"/>
        <v>14.2</v>
      </c>
      <c r="H931" s="154" t="s">
        <v>2840</v>
      </c>
      <c r="I931" s="154" t="s">
        <v>1115</v>
      </c>
    </row>
    <row r="932" spans="1:9" ht="30" x14ac:dyDescent="0.25">
      <c r="A932" s="152">
        <v>88247</v>
      </c>
      <c r="B932" s="153" t="s">
        <v>1170</v>
      </c>
      <c r="C932" s="153" t="s">
        <v>11</v>
      </c>
      <c r="D932" s="153" t="s">
        <v>18</v>
      </c>
      <c r="E932" s="153">
        <v>0.7</v>
      </c>
      <c r="F932" s="153" t="str">
        <f t="shared" si="190"/>
        <v>16,74</v>
      </c>
      <c r="G932" s="153">
        <f t="shared" si="191"/>
        <v>11.72</v>
      </c>
      <c r="H932" s="154" t="s">
        <v>3570</v>
      </c>
      <c r="I932" s="154" t="s">
        <v>1170</v>
      </c>
    </row>
    <row r="933" spans="1:9" ht="26.25" customHeight="1" x14ac:dyDescent="0.25">
      <c r="A933" s="570" t="s">
        <v>1813</v>
      </c>
      <c r="B933" s="570"/>
      <c r="C933" s="570"/>
      <c r="D933" s="570"/>
      <c r="E933" s="570"/>
      <c r="F933" s="570"/>
      <c r="G933" s="404">
        <f>ROUND(SUM(G930:G932),2)</f>
        <v>69.31</v>
      </c>
    </row>
    <row r="934" spans="1:9" ht="20.25" customHeight="1" x14ac:dyDescent="0.25">
      <c r="A934" s="410"/>
      <c r="B934" s="410"/>
      <c r="C934" s="617"/>
      <c r="D934" s="618"/>
      <c r="E934" s="410"/>
      <c r="F934" s="410"/>
      <c r="G934" s="410"/>
    </row>
    <row r="935" spans="1:9" ht="23.25" customHeight="1" x14ac:dyDescent="0.25">
      <c r="A935" s="566" t="s">
        <v>2675</v>
      </c>
      <c r="B935" s="567"/>
      <c r="C935" s="567"/>
      <c r="D935" s="567"/>
      <c r="E935" s="568"/>
      <c r="F935" s="150" t="s">
        <v>2110</v>
      </c>
      <c r="G935" s="398" t="s">
        <v>2674</v>
      </c>
    </row>
    <row r="936" spans="1:9" ht="30" x14ac:dyDescent="0.25">
      <c r="A936" s="580" t="s">
        <v>1100</v>
      </c>
      <c r="B936" s="581"/>
      <c r="C936" s="404" t="s">
        <v>3</v>
      </c>
      <c r="D936" s="404" t="s">
        <v>4</v>
      </c>
      <c r="E936" s="404" t="s">
        <v>1598</v>
      </c>
      <c r="F936" s="404" t="s">
        <v>1103</v>
      </c>
      <c r="G936" s="404" t="s">
        <v>1104</v>
      </c>
    </row>
    <row r="937" spans="1:9" s="158" customFormat="1" ht="60" x14ac:dyDescent="0.25">
      <c r="A937" s="152">
        <v>11609</v>
      </c>
      <c r="B937" s="153" t="s">
        <v>2295</v>
      </c>
      <c r="C937" s="153" t="s">
        <v>50</v>
      </c>
      <c r="D937" s="153" t="s">
        <v>16</v>
      </c>
      <c r="E937" s="153">
        <v>1</v>
      </c>
      <c r="F937" s="153">
        <f t="shared" ref="F937:F938" si="192">H937</f>
        <v>650</v>
      </c>
      <c r="G937" s="153">
        <f t="shared" ref="G937:G938" si="193">ROUND(F937*E937,2)</f>
        <v>650</v>
      </c>
      <c r="H937" s="158">
        <v>650</v>
      </c>
      <c r="I937" s="158" t="s">
        <v>3066</v>
      </c>
    </row>
    <row r="938" spans="1:9" ht="30" x14ac:dyDescent="0.25">
      <c r="A938" s="152">
        <v>88264</v>
      </c>
      <c r="B938" s="153" t="s">
        <v>1115</v>
      </c>
      <c r="C938" s="153" t="s">
        <v>11</v>
      </c>
      <c r="D938" s="153" t="s">
        <v>18</v>
      </c>
      <c r="E938" s="153">
        <v>1</v>
      </c>
      <c r="F938" s="153" t="str">
        <f t="shared" si="192"/>
        <v>20,28</v>
      </c>
      <c r="G938" s="153">
        <f t="shared" si="193"/>
        <v>20.28</v>
      </c>
      <c r="H938" s="154" t="s">
        <v>2840</v>
      </c>
      <c r="I938" s="154" t="s">
        <v>1115</v>
      </c>
    </row>
    <row r="939" spans="1:9" ht="28.5" customHeight="1" x14ac:dyDescent="0.25">
      <c r="A939" s="570" t="s">
        <v>1813</v>
      </c>
      <c r="B939" s="570"/>
      <c r="C939" s="570"/>
      <c r="D939" s="570"/>
      <c r="E939" s="570"/>
      <c r="F939" s="570"/>
      <c r="G939" s="404">
        <f>ROUND(SUM(G937:G938),2)</f>
        <v>670.28</v>
      </c>
    </row>
    <row r="940" spans="1:9" ht="30" customHeight="1" x14ac:dyDescent="0.25">
      <c r="A940" s="410"/>
      <c r="B940" s="410"/>
      <c r="C940" s="617"/>
      <c r="D940" s="618"/>
      <c r="E940" s="410"/>
      <c r="F940" s="410"/>
      <c r="G940" s="410"/>
    </row>
    <row r="941" spans="1:9" ht="15" customHeight="1" x14ac:dyDescent="0.25">
      <c r="A941" s="566" t="s">
        <v>2296</v>
      </c>
      <c r="B941" s="567"/>
      <c r="C941" s="567"/>
      <c r="D941" s="567"/>
      <c r="E941" s="568"/>
      <c r="F941" s="150" t="s">
        <v>2110</v>
      </c>
      <c r="G941" s="398" t="s">
        <v>2297</v>
      </c>
      <c r="H941" s="173"/>
    </row>
    <row r="942" spans="1:9" ht="30" x14ac:dyDescent="0.25">
      <c r="A942" s="580" t="s">
        <v>1100</v>
      </c>
      <c r="B942" s="581"/>
      <c r="C942" s="404" t="s">
        <v>3</v>
      </c>
      <c r="D942" s="404" t="s">
        <v>4</v>
      </c>
      <c r="E942" s="404" t="s">
        <v>1598</v>
      </c>
      <c r="F942" s="404" t="s">
        <v>1103</v>
      </c>
      <c r="G942" s="404" t="s">
        <v>1104</v>
      </c>
    </row>
    <row r="943" spans="1:9" ht="30" x14ac:dyDescent="0.25">
      <c r="A943" s="152" t="s">
        <v>2298</v>
      </c>
      <c r="B943" s="153" t="s">
        <v>2299</v>
      </c>
      <c r="C943" s="153" t="s">
        <v>2141</v>
      </c>
      <c r="D943" s="153" t="s">
        <v>16</v>
      </c>
      <c r="E943" s="153">
        <v>1</v>
      </c>
      <c r="F943" s="153">
        <f t="shared" ref="F943:F945" si="194">H943</f>
        <v>3072.5066666666667</v>
      </c>
      <c r="G943" s="153">
        <f t="shared" ref="G943:G945" si="195">ROUND(F943*E943,2)</f>
        <v>3072.51</v>
      </c>
      <c r="H943" s="148">
        <v>3072.5066666666667</v>
      </c>
    </row>
    <row r="944" spans="1:9" ht="30" x14ac:dyDescent="0.25">
      <c r="A944" s="152">
        <v>88264</v>
      </c>
      <c r="B944" s="153" t="s">
        <v>1115</v>
      </c>
      <c r="C944" s="153" t="s">
        <v>11</v>
      </c>
      <c r="D944" s="153" t="s">
        <v>18</v>
      </c>
      <c r="E944" s="153">
        <v>1</v>
      </c>
      <c r="F944" s="153" t="str">
        <f t="shared" si="194"/>
        <v>20,28</v>
      </c>
      <c r="G944" s="153">
        <f t="shared" si="195"/>
        <v>20.28</v>
      </c>
      <c r="H944" s="154" t="s">
        <v>2840</v>
      </c>
      <c r="I944" s="154" t="s">
        <v>1115</v>
      </c>
    </row>
    <row r="945" spans="1:9" ht="15" customHeight="1" x14ac:dyDescent="0.25">
      <c r="A945" s="152">
        <v>88247</v>
      </c>
      <c r="B945" s="153" t="s">
        <v>1170</v>
      </c>
      <c r="C945" s="153" t="s">
        <v>11</v>
      </c>
      <c r="D945" s="153" t="s">
        <v>18</v>
      </c>
      <c r="E945" s="153">
        <v>1</v>
      </c>
      <c r="F945" s="153" t="str">
        <f t="shared" si="194"/>
        <v>16,74</v>
      </c>
      <c r="G945" s="153">
        <f t="shared" si="195"/>
        <v>16.739999999999998</v>
      </c>
      <c r="H945" s="154" t="s">
        <v>3570</v>
      </c>
      <c r="I945" s="154" t="s">
        <v>1170</v>
      </c>
    </row>
    <row r="946" spans="1:9" x14ac:dyDescent="0.25">
      <c r="A946" s="570" t="s">
        <v>1813</v>
      </c>
      <c r="B946" s="570"/>
      <c r="C946" s="570"/>
      <c r="D946" s="570"/>
      <c r="E946" s="570"/>
      <c r="F946" s="570"/>
      <c r="G946" s="404">
        <f>ROUND(SUM(G943:G945),2)</f>
        <v>3109.53</v>
      </c>
    </row>
    <row r="947" spans="1:9" ht="23.25" customHeight="1" x14ac:dyDescent="0.25">
      <c r="A947" s="410"/>
      <c r="B947" s="410"/>
      <c r="C947" s="617"/>
      <c r="D947" s="618"/>
      <c r="E947" s="410"/>
      <c r="F947" s="410"/>
      <c r="G947" s="410"/>
    </row>
    <row r="948" spans="1:9" ht="15" customHeight="1" x14ac:dyDescent="0.25">
      <c r="A948" s="566" t="s">
        <v>2300</v>
      </c>
      <c r="B948" s="567"/>
      <c r="C948" s="567"/>
      <c r="D948" s="567"/>
      <c r="E948" s="567"/>
      <c r="F948" s="150" t="s">
        <v>2110</v>
      </c>
      <c r="G948" s="398"/>
    </row>
    <row r="949" spans="1:9" ht="30" x14ac:dyDescent="0.25">
      <c r="A949" s="580" t="s">
        <v>1100</v>
      </c>
      <c r="B949" s="581"/>
      <c r="C949" s="404" t="s">
        <v>3</v>
      </c>
      <c r="D949" s="404" t="s">
        <v>4</v>
      </c>
      <c r="E949" s="404" t="s">
        <v>1598</v>
      </c>
      <c r="F949" s="404" t="s">
        <v>1103</v>
      </c>
      <c r="G949" s="404" t="s">
        <v>1104</v>
      </c>
    </row>
    <row r="950" spans="1:9" s="158" customFormat="1" ht="30" x14ac:dyDescent="0.25">
      <c r="A950" s="152">
        <v>2022</v>
      </c>
      <c r="B950" s="153" t="s">
        <v>2301</v>
      </c>
      <c r="C950" s="153" t="s">
        <v>50</v>
      </c>
      <c r="D950" s="153" t="s">
        <v>16</v>
      </c>
      <c r="E950" s="153">
        <v>1</v>
      </c>
      <c r="F950" s="153">
        <f t="shared" ref="F950:F952" si="196">H950</f>
        <v>553</v>
      </c>
      <c r="G950" s="153">
        <f t="shared" ref="G950:G952" si="197">ROUND(F950*E950,2)</f>
        <v>553</v>
      </c>
      <c r="H950" s="158">
        <v>553</v>
      </c>
      <c r="I950" s="158" t="s">
        <v>2301</v>
      </c>
    </row>
    <row r="951" spans="1:9" ht="30" x14ac:dyDescent="0.25">
      <c r="A951" s="152">
        <v>88264</v>
      </c>
      <c r="B951" s="153" t="s">
        <v>1115</v>
      </c>
      <c r="C951" s="153" t="s">
        <v>11</v>
      </c>
      <c r="D951" s="153" t="s">
        <v>18</v>
      </c>
      <c r="E951" s="153">
        <v>1.65</v>
      </c>
      <c r="F951" s="153" t="str">
        <f t="shared" si="196"/>
        <v>20,28</v>
      </c>
      <c r="G951" s="153">
        <f t="shared" si="197"/>
        <v>33.46</v>
      </c>
      <c r="H951" s="154" t="s">
        <v>2840</v>
      </c>
      <c r="I951" s="154" t="s">
        <v>1115</v>
      </c>
    </row>
    <row r="952" spans="1:9" ht="30" x14ac:dyDescent="0.25">
      <c r="A952" s="152">
        <v>88247</v>
      </c>
      <c r="B952" s="153" t="s">
        <v>1170</v>
      </c>
      <c r="C952" s="153" t="s">
        <v>11</v>
      </c>
      <c r="D952" s="153" t="s">
        <v>18</v>
      </c>
      <c r="E952" s="153">
        <v>1.8560000000000001</v>
      </c>
      <c r="F952" s="153" t="str">
        <f t="shared" si="196"/>
        <v>16,74</v>
      </c>
      <c r="G952" s="153">
        <f t="shared" si="197"/>
        <v>31.07</v>
      </c>
      <c r="H952" s="154" t="s">
        <v>3570</v>
      </c>
      <c r="I952" s="154" t="s">
        <v>1170</v>
      </c>
    </row>
    <row r="953" spans="1:9" ht="15" customHeight="1" x14ac:dyDescent="0.25">
      <c r="A953" s="570" t="s">
        <v>1813</v>
      </c>
      <c r="B953" s="570"/>
      <c r="C953" s="570"/>
      <c r="D953" s="570"/>
      <c r="E953" s="570"/>
      <c r="F953" s="570"/>
      <c r="G953" s="404">
        <f>ROUND(SUM(G950:G952),2)</f>
        <v>617.53</v>
      </c>
    </row>
    <row r="954" spans="1:9" ht="22.5" customHeight="1" x14ac:dyDescent="0.25">
      <c r="A954" s="410"/>
      <c r="B954" s="410"/>
      <c r="C954" s="617"/>
      <c r="D954" s="618"/>
      <c r="E954" s="410"/>
      <c r="F954" s="410"/>
      <c r="G954" s="410"/>
    </row>
    <row r="955" spans="1:9" ht="24.75" customHeight="1" x14ac:dyDescent="0.25">
      <c r="A955" s="566" t="s">
        <v>2302</v>
      </c>
      <c r="B955" s="567"/>
      <c r="C955" s="567"/>
      <c r="D955" s="567"/>
      <c r="E955" s="568"/>
      <c r="F955" s="150" t="s">
        <v>2110</v>
      </c>
      <c r="G955" s="398"/>
    </row>
    <row r="956" spans="1:9" ht="30" x14ac:dyDescent="0.25">
      <c r="A956" s="580" t="s">
        <v>1100</v>
      </c>
      <c r="B956" s="581"/>
      <c r="C956" s="404" t="s">
        <v>3</v>
      </c>
      <c r="D956" s="404" t="s">
        <v>4</v>
      </c>
      <c r="E956" s="404" t="s">
        <v>1598</v>
      </c>
      <c r="F956" s="404" t="s">
        <v>1103</v>
      </c>
      <c r="G956" s="404" t="s">
        <v>1104</v>
      </c>
    </row>
    <row r="957" spans="1:9" s="158" customFormat="1" x14ac:dyDescent="0.25">
      <c r="A957" s="152">
        <v>11943</v>
      </c>
      <c r="B957" s="153" t="s">
        <v>1201</v>
      </c>
      <c r="C957" s="153" t="s">
        <v>50</v>
      </c>
      <c r="D957" s="153" t="s">
        <v>16</v>
      </c>
      <c r="E957" s="153">
        <v>1</v>
      </c>
      <c r="F957" s="153">
        <f t="shared" ref="F957:F959" si="198">H957</f>
        <v>49.9</v>
      </c>
      <c r="G957" s="153">
        <f t="shared" ref="G957:G959" si="199">ROUND(F957*E957,2)</f>
        <v>49.9</v>
      </c>
      <c r="H957" s="158">
        <v>49.9</v>
      </c>
      <c r="I957" s="158" t="s">
        <v>3071</v>
      </c>
    </row>
    <row r="958" spans="1:9" ht="30" x14ac:dyDescent="0.25">
      <c r="A958" s="152">
        <v>88264</v>
      </c>
      <c r="B958" s="153" t="s">
        <v>1115</v>
      </c>
      <c r="C958" s="153" t="s">
        <v>11</v>
      </c>
      <c r="D958" s="153" t="s">
        <v>18</v>
      </c>
      <c r="E958" s="153">
        <v>1.8560000000000001</v>
      </c>
      <c r="F958" s="153" t="str">
        <f t="shared" si="198"/>
        <v>20,28</v>
      </c>
      <c r="G958" s="153">
        <f t="shared" si="199"/>
        <v>37.64</v>
      </c>
      <c r="H958" s="154" t="s">
        <v>2840</v>
      </c>
      <c r="I958" s="154" t="s">
        <v>1115</v>
      </c>
    </row>
    <row r="959" spans="1:9" ht="30" x14ac:dyDescent="0.25">
      <c r="A959" s="152">
        <v>88247</v>
      </c>
      <c r="B959" s="153" t="s">
        <v>1170</v>
      </c>
      <c r="C959" s="153" t="s">
        <v>11</v>
      </c>
      <c r="D959" s="153" t="s">
        <v>18</v>
      </c>
      <c r="E959" s="153">
        <v>1.8560000000000001</v>
      </c>
      <c r="F959" s="153" t="str">
        <f t="shared" si="198"/>
        <v>16,74</v>
      </c>
      <c r="G959" s="153">
        <f t="shared" si="199"/>
        <v>31.07</v>
      </c>
      <c r="H959" s="154" t="s">
        <v>3570</v>
      </c>
      <c r="I959" s="154" t="s">
        <v>1170</v>
      </c>
    </row>
    <row r="960" spans="1:9" ht="15" customHeight="1" x14ac:dyDescent="0.25">
      <c r="A960" s="570" t="s">
        <v>1813</v>
      </c>
      <c r="B960" s="570"/>
      <c r="C960" s="570"/>
      <c r="D960" s="570"/>
      <c r="E960" s="570"/>
      <c r="F960" s="570"/>
      <c r="G960" s="404">
        <f>ROUND(SUM(G957:G959),2)</f>
        <v>118.61</v>
      </c>
    </row>
    <row r="961" spans="1:9" ht="28.5" customHeight="1" x14ac:dyDescent="0.25">
      <c r="A961" s="410"/>
      <c r="B961" s="410"/>
      <c r="C961" s="617"/>
      <c r="D961" s="618"/>
      <c r="E961" s="410"/>
      <c r="F961" s="410"/>
      <c r="G961" s="410"/>
    </row>
    <row r="962" spans="1:9" ht="15" customHeight="1" x14ac:dyDescent="0.25">
      <c r="A962" s="566" t="s">
        <v>2303</v>
      </c>
      <c r="B962" s="567"/>
      <c r="C962" s="567"/>
      <c r="D962" s="567"/>
      <c r="E962" s="567"/>
      <c r="F962" s="150" t="s">
        <v>50</v>
      </c>
      <c r="G962" s="398"/>
    </row>
    <row r="963" spans="1:9" s="158" customFormat="1" ht="30" x14ac:dyDescent="0.25">
      <c r="A963" s="152">
        <v>8016</v>
      </c>
      <c r="B963" s="153" t="s">
        <v>1202</v>
      </c>
      <c r="C963" s="153" t="s">
        <v>50</v>
      </c>
      <c r="D963" s="153" t="s">
        <v>16</v>
      </c>
      <c r="E963" s="153">
        <v>1</v>
      </c>
      <c r="F963" s="153">
        <f t="shared" ref="F963" si="200">H963</f>
        <v>2701.01</v>
      </c>
      <c r="G963" s="153">
        <f t="shared" ref="G963" si="201">ROUND(F963*E963,2)</f>
        <v>2701.01</v>
      </c>
      <c r="H963" s="158">
        <v>2701.01</v>
      </c>
      <c r="I963" s="158" t="s">
        <v>3033</v>
      </c>
    </row>
    <row r="964" spans="1:9" ht="16.5" customHeight="1" x14ac:dyDescent="0.25">
      <c r="A964" s="570" t="s">
        <v>1813</v>
      </c>
      <c r="B964" s="570"/>
      <c r="C964" s="570"/>
      <c r="D964" s="570"/>
      <c r="E964" s="570"/>
      <c r="F964" s="570"/>
      <c r="G964" s="404">
        <f>ROUND(SUM(G963),2)</f>
        <v>2701.01</v>
      </c>
    </row>
    <row r="965" spans="1:9" ht="33" customHeight="1" x14ac:dyDescent="0.25">
      <c r="A965" s="410"/>
      <c r="B965" s="410"/>
      <c r="C965" s="617"/>
      <c r="D965" s="618"/>
      <c r="E965" s="410"/>
      <c r="F965" s="410"/>
      <c r="G965" s="410"/>
    </row>
    <row r="966" spans="1:9" ht="39" customHeight="1" x14ac:dyDescent="0.25">
      <c r="A966" s="566" t="s">
        <v>2678</v>
      </c>
      <c r="B966" s="567"/>
      <c r="C966" s="567"/>
      <c r="D966" s="567"/>
      <c r="E966" s="567"/>
      <c r="F966" s="150" t="s">
        <v>2110</v>
      </c>
      <c r="G966" s="398"/>
    </row>
    <row r="967" spans="1:9" ht="60" x14ac:dyDescent="0.25">
      <c r="A967" s="153"/>
      <c r="B967" s="153" t="s">
        <v>1291</v>
      </c>
      <c r="C967" s="153" t="s">
        <v>2141</v>
      </c>
      <c r="D967" s="153" t="s">
        <v>16</v>
      </c>
      <c r="E967" s="153">
        <v>1</v>
      </c>
      <c r="F967" s="153">
        <f t="shared" ref="F967" si="202">H967</f>
        <v>276076.71000000002</v>
      </c>
      <c r="G967" s="153">
        <f t="shared" ref="G967" si="203">ROUND(F967*E967,2)</f>
        <v>276076.71000000002</v>
      </c>
      <c r="H967" s="154">
        <v>276076.71000000002</v>
      </c>
      <c r="I967" s="174">
        <v>3630.2000000000003</v>
      </c>
    </row>
    <row r="968" spans="1:9" x14ac:dyDescent="0.25">
      <c r="A968" s="570" t="s">
        <v>1813</v>
      </c>
      <c r="B968" s="570"/>
      <c r="C968" s="570"/>
      <c r="D968" s="570"/>
      <c r="E968" s="570"/>
      <c r="F968" s="570"/>
      <c r="G968" s="404">
        <f>ROUND(SUM(G967),2)</f>
        <v>276076.71000000002</v>
      </c>
    </row>
    <row r="969" spans="1:9" ht="24" customHeight="1" x14ac:dyDescent="0.25">
      <c r="A969" s="410"/>
      <c r="B969" s="410"/>
      <c r="C969" s="617"/>
      <c r="D969" s="618"/>
      <c r="E969" s="410"/>
      <c r="F969" s="410"/>
      <c r="G969" s="410"/>
    </row>
    <row r="970" spans="1:9" ht="15" customHeight="1" x14ac:dyDescent="0.25">
      <c r="A970" s="566" t="s">
        <v>2304</v>
      </c>
      <c r="B970" s="567"/>
      <c r="C970" s="567"/>
      <c r="D970" s="567"/>
      <c r="E970" s="568"/>
      <c r="F970" s="150" t="s">
        <v>130</v>
      </c>
      <c r="G970" s="398"/>
    </row>
    <row r="971" spans="1:9" ht="30" x14ac:dyDescent="0.25">
      <c r="A971" s="580" t="s">
        <v>1100</v>
      </c>
      <c r="B971" s="581"/>
      <c r="C971" s="404" t="s">
        <v>3</v>
      </c>
      <c r="D971" s="404" t="s">
        <v>4</v>
      </c>
      <c r="E971" s="404" t="s">
        <v>1598</v>
      </c>
      <c r="F971" s="404" t="s">
        <v>1103</v>
      </c>
      <c r="G971" s="404" t="s">
        <v>1104</v>
      </c>
    </row>
    <row r="972" spans="1:9" s="156" customFormat="1" x14ac:dyDescent="0.25">
      <c r="A972" s="153" t="s">
        <v>1198</v>
      </c>
      <c r="B972" s="153" t="s">
        <v>1199</v>
      </c>
      <c r="C972" s="153" t="s">
        <v>130</v>
      </c>
      <c r="D972" s="153" t="s">
        <v>69</v>
      </c>
      <c r="E972" s="153">
        <v>1.05</v>
      </c>
      <c r="F972" s="161">
        <v>10.4</v>
      </c>
      <c r="G972" s="161">
        <v>10.92</v>
      </c>
    </row>
    <row r="973" spans="1:9" ht="30" x14ac:dyDescent="0.25">
      <c r="A973" s="152">
        <v>88264</v>
      </c>
      <c r="B973" s="153" t="s">
        <v>1115</v>
      </c>
      <c r="C973" s="153" t="s">
        <v>11</v>
      </c>
      <c r="D973" s="153" t="s">
        <v>18</v>
      </c>
      <c r="E973" s="153">
        <v>0.3</v>
      </c>
      <c r="F973" s="153" t="str">
        <f t="shared" ref="F973:F974" si="204">H973</f>
        <v>20,28</v>
      </c>
      <c r="G973" s="153">
        <f t="shared" ref="G973:G974" si="205">ROUND(F973*E973,2)</f>
        <v>6.08</v>
      </c>
      <c r="H973" s="154" t="s">
        <v>2840</v>
      </c>
      <c r="I973" s="154" t="s">
        <v>1115</v>
      </c>
    </row>
    <row r="974" spans="1:9" ht="30" x14ac:dyDescent="0.25">
      <c r="A974" s="152">
        <v>88247</v>
      </c>
      <c r="B974" s="153" t="s">
        <v>1170</v>
      </c>
      <c r="C974" s="153" t="s">
        <v>11</v>
      </c>
      <c r="D974" s="153" t="s">
        <v>18</v>
      </c>
      <c r="E974" s="153">
        <v>0.3</v>
      </c>
      <c r="F974" s="153" t="str">
        <f t="shared" si="204"/>
        <v>16,74</v>
      </c>
      <c r="G974" s="153">
        <f t="shared" si="205"/>
        <v>5.0199999999999996</v>
      </c>
      <c r="H974" s="154" t="s">
        <v>3570</v>
      </c>
      <c r="I974" s="154" t="s">
        <v>1170</v>
      </c>
    </row>
    <row r="975" spans="1:9" ht="15" customHeight="1" x14ac:dyDescent="0.25">
      <c r="A975" s="570" t="s">
        <v>1813</v>
      </c>
      <c r="B975" s="570"/>
      <c r="C975" s="570"/>
      <c r="D975" s="570"/>
      <c r="E975" s="570"/>
      <c r="F975" s="570"/>
      <c r="G975" s="404">
        <f>ROUND(SUM(G972:G974),2)</f>
        <v>22.02</v>
      </c>
    </row>
    <row r="976" spans="1:9" ht="21" customHeight="1" x14ac:dyDescent="0.25">
      <c r="A976" s="410"/>
      <c r="B976" s="410"/>
      <c r="C976" s="617"/>
      <c r="D976" s="618"/>
      <c r="E976" s="410"/>
      <c r="F976" s="410"/>
      <c r="G976" s="410"/>
    </row>
    <row r="977" spans="1:9" ht="15" customHeight="1" x14ac:dyDescent="0.25">
      <c r="A977" s="566" t="s">
        <v>2305</v>
      </c>
      <c r="B977" s="567"/>
      <c r="C977" s="567"/>
      <c r="D977" s="567"/>
      <c r="E977" s="568"/>
      <c r="F977" s="150" t="s">
        <v>50</v>
      </c>
      <c r="G977" s="398"/>
    </row>
    <row r="978" spans="1:9" ht="30" x14ac:dyDescent="0.25">
      <c r="A978" s="580" t="s">
        <v>1100</v>
      </c>
      <c r="B978" s="581"/>
      <c r="C978" s="404" t="s">
        <v>3</v>
      </c>
      <c r="D978" s="404" t="s">
        <v>4</v>
      </c>
      <c r="E978" s="404" t="s">
        <v>1598</v>
      </c>
      <c r="F978" s="404" t="s">
        <v>1103</v>
      </c>
      <c r="G978" s="404" t="s">
        <v>1104</v>
      </c>
    </row>
    <row r="979" spans="1:9" s="158" customFormat="1" ht="30" x14ac:dyDescent="0.25">
      <c r="A979" s="152">
        <v>11130</v>
      </c>
      <c r="B979" s="153" t="s">
        <v>1203</v>
      </c>
      <c r="C979" s="153" t="s">
        <v>50</v>
      </c>
      <c r="D979" s="153" t="s">
        <v>16</v>
      </c>
      <c r="E979" s="153">
        <v>1</v>
      </c>
      <c r="F979" s="153">
        <f t="shared" ref="F979:F981" si="206">H979</f>
        <v>59</v>
      </c>
      <c r="G979" s="153">
        <f t="shared" ref="G979:G981" si="207">ROUND(F979*E979,2)</f>
        <v>59</v>
      </c>
      <c r="H979" s="158">
        <v>59</v>
      </c>
      <c r="I979" s="158" t="s">
        <v>3062</v>
      </c>
    </row>
    <row r="980" spans="1:9" ht="30" x14ac:dyDescent="0.25">
      <c r="A980" s="152">
        <v>88264</v>
      </c>
      <c r="B980" s="153" t="s">
        <v>1115</v>
      </c>
      <c r="C980" s="153" t="s">
        <v>11</v>
      </c>
      <c r="D980" s="153" t="s">
        <v>18</v>
      </c>
      <c r="E980" s="153">
        <v>1.1000000000000001</v>
      </c>
      <c r="F980" s="153" t="str">
        <f t="shared" si="206"/>
        <v>20,28</v>
      </c>
      <c r="G980" s="153">
        <f t="shared" si="207"/>
        <v>22.31</v>
      </c>
      <c r="H980" s="154" t="s">
        <v>2840</v>
      </c>
      <c r="I980" s="154" t="s">
        <v>1115</v>
      </c>
    </row>
    <row r="981" spans="1:9" x14ac:dyDescent="0.25">
      <c r="A981" s="152">
        <v>88316</v>
      </c>
      <c r="B981" s="153" t="s">
        <v>1114</v>
      </c>
      <c r="C981" s="153" t="s">
        <v>11</v>
      </c>
      <c r="D981" s="153" t="s">
        <v>18</v>
      </c>
      <c r="E981" s="153">
        <v>1.1000000000000001</v>
      </c>
      <c r="F981" s="153" t="str">
        <f t="shared" si="206"/>
        <v>15,81</v>
      </c>
      <c r="G981" s="153">
        <f t="shared" si="207"/>
        <v>17.39</v>
      </c>
      <c r="H981" s="154" t="s">
        <v>1860</v>
      </c>
      <c r="I981" s="154" t="s">
        <v>1114</v>
      </c>
    </row>
    <row r="982" spans="1:9" ht="15" customHeight="1" x14ac:dyDescent="0.25">
      <c r="A982" s="561" t="s">
        <v>1813</v>
      </c>
      <c r="B982" s="561"/>
      <c r="C982" s="561"/>
      <c r="D982" s="561"/>
      <c r="E982" s="561"/>
      <c r="F982" s="561"/>
      <c r="G982" s="409">
        <f>ROUND(SUM(G979:G981),2)</f>
        <v>98.7</v>
      </c>
    </row>
    <row r="983" spans="1:9" ht="22.5" customHeight="1" x14ac:dyDescent="0.25">
      <c r="A983" s="410"/>
      <c r="B983" s="410"/>
      <c r="C983" s="617"/>
      <c r="D983" s="618"/>
      <c r="E983" s="410"/>
      <c r="F983" s="410"/>
      <c r="G983" s="410"/>
    </row>
    <row r="984" spans="1:9" ht="20.25" customHeight="1" x14ac:dyDescent="0.25">
      <c r="A984" s="566" t="s">
        <v>2306</v>
      </c>
      <c r="B984" s="567"/>
      <c r="C984" s="567"/>
      <c r="D984" s="567"/>
      <c r="E984" s="568"/>
      <c r="F984" s="150" t="s">
        <v>2110</v>
      </c>
      <c r="G984" s="398"/>
    </row>
    <row r="985" spans="1:9" ht="30" x14ac:dyDescent="0.25">
      <c r="A985" s="580" t="s">
        <v>1100</v>
      </c>
      <c r="B985" s="581"/>
      <c r="C985" s="404" t="s">
        <v>3</v>
      </c>
      <c r="D985" s="404" t="s">
        <v>4</v>
      </c>
      <c r="E985" s="404" t="s">
        <v>1598</v>
      </c>
      <c r="F985" s="404" t="s">
        <v>1103</v>
      </c>
      <c r="G985" s="404" t="s">
        <v>1104</v>
      </c>
    </row>
    <row r="986" spans="1:9" s="158" customFormat="1" ht="30" x14ac:dyDescent="0.25">
      <c r="A986" s="152">
        <v>11933</v>
      </c>
      <c r="B986" s="153" t="s">
        <v>2307</v>
      </c>
      <c r="C986" s="153" t="s">
        <v>50</v>
      </c>
      <c r="D986" s="153" t="s">
        <v>16</v>
      </c>
      <c r="E986" s="153">
        <v>1</v>
      </c>
      <c r="F986" s="153">
        <f t="shared" ref="F986:F988" si="208">H986</f>
        <v>104.88</v>
      </c>
      <c r="G986" s="153">
        <f t="shared" ref="G986:G988" si="209">ROUND(F986*E986,2)</f>
        <v>104.88</v>
      </c>
      <c r="H986" s="158">
        <v>104.88</v>
      </c>
      <c r="I986" s="158" t="s">
        <v>2307</v>
      </c>
    </row>
    <row r="987" spans="1:9" ht="30" x14ac:dyDescent="0.25">
      <c r="A987" s="152">
        <v>88264</v>
      </c>
      <c r="B987" s="153" t="s">
        <v>1115</v>
      </c>
      <c r="C987" s="153" t="s">
        <v>11</v>
      </c>
      <c r="D987" s="153" t="s">
        <v>18</v>
      </c>
      <c r="E987" s="153">
        <v>0.75</v>
      </c>
      <c r="F987" s="153" t="str">
        <f t="shared" si="208"/>
        <v>20,28</v>
      </c>
      <c r="G987" s="153">
        <f t="shared" si="209"/>
        <v>15.21</v>
      </c>
      <c r="H987" s="154" t="s">
        <v>2840</v>
      </c>
      <c r="I987" s="154" t="s">
        <v>1115</v>
      </c>
    </row>
    <row r="988" spans="1:9" x14ac:dyDescent="0.25">
      <c r="A988" s="152">
        <v>88316</v>
      </c>
      <c r="B988" s="153" t="s">
        <v>1114</v>
      </c>
      <c r="C988" s="153" t="s">
        <v>11</v>
      </c>
      <c r="D988" s="153" t="s">
        <v>18</v>
      </c>
      <c r="E988" s="153">
        <v>0.25</v>
      </c>
      <c r="F988" s="153" t="str">
        <f t="shared" si="208"/>
        <v>15,81</v>
      </c>
      <c r="G988" s="153">
        <f t="shared" si="209"/>
        <v>3.95</v>
      </c>
      <c r="H988" s="154" t="s">
        <v>1860</v>
      </c>
      <c r="I988" s="154" t="s">
        <v>1114</v>
      </c>
    </row>
    <row r="989" spans="1:9" ht="15" customHeight="1" x14ac:dyDescent="0.25">
      <c r="A989" s="561" t="s">
        <v>1813</v>
      </c>
      <c r="B989" s="561"/>
      <c r="C989" s="561"/>
      <c r="D989" s="561"/>
      <c r="E989" s="561"/>
      <c r="F989" s="561"/>
      <c r="G989" s="409">
        <f>ROUND(SUM(G986:G988),2)</f>
        <v>124.04</v>
      </c>
    </row>
    <row r="990" spans="1:9" ht="25.5" customHeight="1" x14ac:dyDescent="0.25">
      <c r="A990" s="410"/>
      <c r="B990" s="410"/>
      <c r="C990" s="617"/>
      <c r="D990" s="618"/>
      <c r="E990" s="410"/>
      <c r="F990" s="410"/>
      <c r="G990" s="410"/>
    </row>
    <row r="991" spans="1:9" ht="20.25" customHeight="1" x14ac:dyDescent="0.25">
      <c r="A991" s="566" t="s">
        <v>2308</v>
      </c>
      <c r="B991" s="567"/>
      <c r="C991" s="567"/>
      <c r="D991" s="567"/>
      <c r="E991" s="568"/>
      <c r="F991" s="150" t="s">
        <v>2110</v>
      </c>
      <c r="G991" s="398"/>
    </row>
    <row r="992" spans="1:9" ht="30" x14ac:dyDescent="0.25">
      <c r="A992" s="580" t="s">
        <v>1100</v>
      </c>
      <c r="B992" s="581"/>
      <c r="C992" s="404" t="s">
        <v>3</v>
      </c>
      <c r="D992" s="404" t="s">
        <v>4</v>
      </c>
      <c r="E992" s="404" t="s">
        <v>1598</v>
      </c>
      <c r="F992" s="404" t="s">
        <v>1103</v>
      </c>
      <c r="G992" s="404" t="s">
        <v>1104</v>
      </c>
    </row>
    <row r="993" spans="1:9" ht="47.25" customHeight="1" x14ac:dyDescent="0.25">
      <c r="A993" s="152">
        <v>12359</v>
      </c>
      <c r="B993" s="153" t="str">
        <f>I993</f>
        <v>RELE TERMICO BIMETAL PARA USO EM MOTORES TRIFASICOS, TENSAO 380 V, POTENCIA ATE 15 CV, CORRENTE NOMINAL MAXIMA 22 A</v>
      </c>
      <c r="C993" s="153" t="s">
        <v>11</v>
      </c>
      <c r="D993" s="153" t="s">
        <v>16</v>
      </c>
      <c r="E993" s="153">
        <v>1</v>
      </c>
      <c r="F993" s="153" t="str">
        <f t="shared" ref="F993:F995" si="210">H993</f>
        <v>97,28</v>
      </c>
      <c r="G993" s="153">
        <f t="shared" ref="G993:G995" si="211">ROUND(F993*E993,2)</f>
        <v>97.28</v>
      </c>
      <c r="H993" s="154" t="s">
        <v>3171</v>
      </c>
      <c r="I993" s="154" t="s">
        <v>3316</v>
      </c>
    </row>
    <row r="994" spans="1:9" ht="30" x14ac:dyDescent="0.25">
      <c r="A994" s="152">
        <v>88264</v>
      </c>
      <c r="B994" s="153" t="s">
        <v>1115</v>
      </c>
      <c r="C994" s="153" t="s">
        <v>11</v>
      </c>
      <c r="D994" s="153" t="s">
        <v>18</v>
      </c>
      <c r="E994" s="153">
        <v>0.75</v>
      </c>
      <c r="F994" s="153" t="str">
        <f t="shared" si="210"/>
        <v>20,28</v>
      </c>
      <c r="G994" s="153">
        <f t="shared" si="211"/>
        <v>15.21</v>
      </c>
      <c r="H994" s="154" t="s">
        <v>2840</v>
      </c>
      <c r="I994" s="154" t="s">
        <v>1115</v>
      </c>
    </row>
    <row r="995" spans="1:9" x14ac:dyDescent="0.25">
      <c r="A995" s="152">
        <v>88316</v>
      </c>
      <c r="B995" s="153" t="s">
        <v>1114</v>
      </c>
      <c r="C995" s="153" t="s">
        <v>11</v>
      </c>
      <c r="D995" s="153" t="s">
        <v>18</v>
      </c>
      <c r="E995" s="153">
        <v>0.25</v>
      </c>
      <c r="F995" s="153" t="str">
        <f t="shared" si="210"/>
        <v>15,81</v>
      </c>
      <c r="G995" s="153">
        <f t="shared" si="211"/>
        <v>3.95</v>
      </c>
      <c r="H995" s="154" t="s">
        <v>1860</v>
      </c>
      <c r="I995" s="154" t="s">
        <v>1114</v>
      </c>
    </row>
    <row r="996" spans="1:9" ht="15" customHeight="1" x14ac:dyDescent="0.25">
      <c r="A996" s="561" t="s">
        <v>1813</v>
      </c>
      <c r="B996" s="561"/>
      <c r="C996" s="561"/>
      <c r="D996" s="561"/>
      <c r="E996" s="561"/>
      <c r="F996" s="561"/>
      <c r="G996" s="409">
        <f>ROUND(SUM(G993:G995),2)</f>
        <v>116.44</v>
      </c>
    </row>
    <row r="997" spans="1:9" ht="26.25" customHeight="1" x14ac:dyDescent="0.25">
      <c r="A997" s="410"/>
      <c r="B997" s="410"/>
      <c r="C997" s="617"/>
      <c r="D997" s="618"/>
      <c r="E997" s="410"/>
      <c r="F997" s="410"/>
      <c r="G997" s="410"/>
    </row>
    <row r="998" spans="1:9" ht="32.25" customHeight="1" x14ac:dyDescent="0.25">
      <c r="A998" s="566" t="s">
        <v>2309</v>
      </c>
      <c r="B998" s="567"/>
      <c r="C998" s="567"/>
      <c r="D998" s="567"/>
      <c r="E998" s="568"/>
      <c r="F998" s="150" t="s">
        <v>2110</v>
      </c>
      <c r="G998" s="398"/>
    </row>
    <row r="999" spans="1:9" ht="30" x14ac:dyDescent="0.25">
      <c r="A999" s="580" t="s">
        <v>1100</v>
      </c>
      <c r="B999" s="581"/>
      <c r="C999" s="404" t="s">
        <v>3</v>
      </c>
      <c r="D999" s="404" t="s">
        <v>4</v>
      </c>
      <c r="E999" s="404" t="s">
        <v>1598</v>
      </c>
      <c r="F999" s="404" t="s">
        <v>1103</v>
      </c>
      <c r="G999" s="404" t="s">
        <v>1104</v>
      </c>
    </row>
    <row r="1000" spans="1:9" ht="45" x14ac:dyDescent="0.25">
      <c r="A1000" s="152">
        <v>1627</v>
      </c>
      <c r="B1000" s="153" t="s">
        <v>1687</v>
      </c>
      <c r="C1000" s="153" t="s">
        <v>11</v>
      </c>
      <c r="D1000" s="153" t="s">
        <v>16</v>
      </c>
      <c r="E1000" s="153">
        <v>1</v>
      </c>
      <c r="F1000" s="153" t="str">
        <f t="shared" ref="F1000:F1003" si="212">H1000</f>
        <v>471,85</v>
      </c>
      <c r="G1000" s="153">
        <f t="shared" ref="G1000:G1003" si="213">ROUND(F1000*E1000,2)</f>
        <v>471.85</v>
      </c>
      <c r="H1000" s="154" t="s">
        <v>2909</v>
      </c>
      <c r="I1000" s="154" t="s">
        <v>1687</v>
      </c>
    </row>
    <row r="1001" spans="1:9" ht="30" x14ac:dyDescent="0.25">
      <c r="A1001" s="152">
        <v>88247</v>
      </c>
      <c r="B1001" s="153" t="s">
        <v>1170</v>
      </c>
      <c r="C1001" s="153" t="s">
        <v>11</v>
      </c>
      <c r="D1001" s="153" t="s">
        <v>18</v>
      </c>
      <c r="E1001" s="153">
        <v>3.8</v>
      </c>
      <c r="F1001" s="153" t="str">
        <f t="shared" si="212"/>
        <v>16,74</v>
      </c>
      <c r="G1001" s="153">
        <f t="shared" si="213"/>
        <v>63.61</v>
      </c>
      <c r="H1001" s="154" t="s">
        <v>3570</v>
      </c>
      <c r="I1001" s="154" t="s">
        <v>1170</v>
      </c>
    </row>
    <row r="1002" spans="1:9" ht="30" x14ac:dyDescent="0.25">
      <c r="A1002" s="152">
        <v>88264</v>
      </c>
      <c r="B1002" s="153" t="s">
        <v>1115</v>
      </c>
      <c r="C1002" s="153" t="s">
        <v>11</v>
      </c>
      <c r="D1002" s="153" t="s">
        <v>18</v>
      </c>
      <c r="E1002" s="153">
        <v>3.8</v>
      </c>
      <c r="F1002" s="153" t="str">
        <f t="shared" si="212"/>
        <v>20,28</v>
      </c>
      <c r="G1002" s="153">
        <f t="shared" si="213"/>
        <v>77.06</v>
      </c>
      <c r="H1002" s="154" t="s">
        <v>2840</v>
      </c>
      <c r="I1002" s="154" t="s">
        <v>1115</v>
      </c>
    </row>
    <row r="1003" spans="1:9" ht="30" x14ac:dyDescent="0.25">
      <c r="A1003" s="152">
        <v>88266</v>
      </c>
      <c r="B1003" s="153" t="s">
        <v>1171</v>
      </c>
      <c r="C1003" s="153" t="s">
        <v>11</v>
      </c>
      <c r="D1003" s="153" t="s">
        <v>18</v>
      </c>
      <c r="E1003" s="153">
        <v>0.5</v>
      </c>
      <c r="F1003" s="153" t="str">
        <f t="shared" si="212"/>
        <v>25,90</v>
      </c>
      <c r="G1003" s="153">
        <f t="shared" si="213"/>
        <v>12.95</v>
      </c>
      <c r="H1003" s="154" t="s">
        <v>3777</v>
      </c>
      <c r="I1003" s="154" t="s">
        <v>1171</v>
      </c>
    </row>
    <row r="1004" spans="1:9" ht="15" customHeight="1" x14ac:dyDescent="0.25">
      <c r="A1004" s="561" t="s">
        <v>1813</v>
      </c>
      <c r="B1004" s="561"/>
      <c r="C1004" s="561"/>
      <c r="D1004" s="561"/>
      <c r="E1004" s="561"/>
      <c r="F1004" s="561"/>
      <c r="G1004" s="409">
        <f>ROUND(SUM(G1000:G1003),2)</f>
        <v>625.47</v>
      </c>
    </row>
    <row r="1005" spans="1:9" ht="23.25" customHeight="1" x14ac:dyDescent="0.25">
      <c r="A1005" s="410"/>
      <c r="B1005" s="410"/>
      <c r="C1005" s="617"/>
      <c r="D1005" s="618"/>
      <c r="E1005" s="410"/>
      <c r="F1005" s="410"/>
      <c r="G1005" s="410"/>
    </row>
    <row r="1006" spans="1:9" ht="15" customHeight="1" x14ac:dyDescent="0.25">
      <c r="A1006" s="566" t="s">
        <v>2310</v>
      </c>
      <c r="B1006" s="567"/>
      <c r="C1006" s="567"/>
      <c r="D1006" s="567"/>
      <c r="E1006" s="568"/>
      <c r="F1006" s="150" t="s">
        <v>2110</v>
      </c>
      <c r="G1006" s="398"/>
    </row>
    <row r="1007" spans="1:9" ht="30" x14ac:dyDescent="0.25">
      <c r="A1007" s="580" t="s">
        <v>1100</v>
      </c>
      <c r="B1007" s="581"/>
      <c r="C1007" s="404" t="s">
        <v>3</v>
      </c>
      <c r="D1007" s="404" t="s">
        <v>4</v>
      </c>
      <c r="E1007" s="404" t="s">
        <v>1598</v>
      </c>
      <c r="F1007" s="404" t="s">
        <v>1103</v>
      </c>
      <c r="G1007" s="404" t="s">
        <v>1104</v>
      </c>
    </row>
    <row r="1008" spans="1:9" ht="30.75" customHeight="1" x14ac:dyDescent="0.25">
      <c r="A1008" s="152">
        <v>34616</v>
      </c>
      <c r="B1008" s="153" t="s">
        <v>1209</v>
      </c>
      <c r="C1008" s="153" t="s">
        <v>11</v>
      </c>
      <c r="D1008" s="153" t="s">
        <v>16</v>
      </c>
      <c r="E1008" s="153">
        <v>1</v>
      </c>
      <c r="F1008" s="153" t="str">
        <f t="shared" ref="F1008:F1010" si="214">H1008</f>
        <v>58,86</v>
      </c>
      <c r="G1008" s="153">
        <f t="shared" ref="G1008:G1010" si="215">ROUND(F1008*E1008,2)</f>
        <v>58.86</v>
      </c>
      <c r="H1008" s="154" t="s">
        <v>3452</v>
      </c>
      <c r="I1008" s="154" t="s">
        <v>3276</v>
      </c>
    </row>
    <row r="1009" spans="1:9" ht="30" x14ac:dyDescent="0.25">
      <c r="A1009" s="152">
        <v>88264</v>
      </c>
      <c r="B1009" s="153" t="s">
        <v>1115</v>
      </c>
      <c r="C1009" s="153" t="s">
        <v>11</v>
      </c>
      <c r="D1009" s="153" t="s">
        <v>18</v>
      </c>
      <c r="E1009" s="153">
        <v>0.61899999999999999</v>
      </c>
      <c r="F1009" s="153" t="str">
        <f t="shared" si="214"/>
        <v>20,28</v>
      </c>
      <c r="G1009" s="153">
        <f t="shared" si="215"/>
        <v>12.55</v>
      </c>
      <c r="H1009" s="154" t="s">
        <v>2840</v>
      </c>
      <c r="I1009" s="154" t="s">
        <v>1115</v>
      </c>
    </row>
    <row r="1010" spans="1:9" ht="30" x14ac:dyDescent="0.25">
      <c r="A1010" s="152">
        <v>88247</v>
      </c>
      <c r="B1010" s="153" t="s">
        <v>1170</v>
      </c>
      <c r="C1010" s="153" t="s">
        <v>11</v>
      </c>
      <c r="D1010" s="153" t="s">
        <v>18</v>
      </c>
      <c r="E1010" s="153">
        <v>0.61899999999999999</v>
      </c>
      <c r="F1010" s="153" t="str">
        <f t="shared" si="214"/>
        <v>16,74</v>
      </c>
      <c r="G1010" s="153">
        <f t="shared" si="215"/>
        <v>10.36</v>
      </c>
      <c r="H1010" s="154" t="s">
        <v>3570</v>
      </c>
      <c r="I1010" s="154" t="s">
        <v>1170</v>
      </c>
    </row>
    <row r="1011" spans="1:9" ht="15" customHeight="1" x14ac:dyDescent="0.25">
      <c r="A1011" s="561" t="s">
        <v>1813</v>
      </c>
      <c r="B1011" s="561"/>
      <c r="C1011" s="561"/>
      <c r="D1011" s="561"/>
      <c r="E1011" s="561"/>
      <c r="F1011" s="561"/>
      <c r="G1011" s="409">
        <f>ROUND(SUM(G1008:G1010),2)</f>
        <v>81.77</v>
      </c>
    </row>
    <row r="1012" spans="1:9" ht="31.5" customHeight="1" x14ac:dyDescent="0.25">
      <c r="A1012" s="410"/>
      <c r="B1012" s="410"/>
      <c r="C1012" s="617"/>
      <c r="D1012" s="618"/>
      <c r="E1012" s="410"/>
      <c r="F1012" s="410"/>
      <c r="G1012" s="410"/>
    </row>
    <row r="1013" spans="1:9" ht="15" customHeight="1" x14ac:dyDescent="0.25">
      <c r="A1013" s="566" t="s">
        <v>2311</v>
      </c>
      <c r="B1013" s="567"/>
      <c r="C1013" s="567"/>
      <c r="D1013" s="567"/>
      <c r="E1013" s="568"/>
      <c r="F1013" s="150" t="s">
        <v>50</v>
      </c>
      <c r="G1013" s="398"/>
    </row>
    <row r="1014" spans="1:9" ht="30" x14ac:dyDescent="0.25">
      <c r="A1014" s="566" t="s">
        <v>1100</v>
      </c>
      <c r="B1014" s="582"/>
      <c r="C1014" s="404" t="s">
        <v>3</v>
      </c>
      <c r="D1014" s="404" t="s">
        <v>4</v>
      </c>
      <c r="E1014" s="404" t="s">
        <v>1598</v>
      </c>
      <c r="F1014" s="404" t="s">
        <v>1103</v>
      </c>
      <c r="G1014" s="404" t="s">
        <v>1104</v>
      </c>
    </row>
    <row r="1015" spans="1:9" s="158" customFormat="1" x14ac:dyDescent="0.25">
      <c r="A1015" s="160">
        <v>3016</v>
      </c>
      <c r="B1015" s="161" t="s">
        <v>908</v>
      </c>
      <c r="C1015" s="161" t="s">
        <v>50</v>
      </c>
      <c r="D1015" s="161" t="s">
        <v>16</v>
      </c>
      <c r="E1015" s="161">
        <v>1</v>
      </c>
      <c r="F1015" s="153">
        <f t="shared" ref="F1015:F1017" si="216">H1015</f>
        <v>68.900000000000006</v>
      </c>
      <c r="G1015" s="153">
        <f t="shared" ref="G1015:G1017" si="217">ROUND(F1015*E1015,2)</f>
        <v>68.900000000000006</v>
      </c>
      <c r="H1015" s="158">
        <v>68.900000000000006</v>
      </c>
      <c r="I1015" s="158" t="s">
        <v>2986</v>
      </c>
    </row>
    <row r="1016" spans="1:9" ht="30" x14ac:dyDescent="0.25">
      <c r="A1016" s="160">
        <v>88264</v>
      </c>
      <c r="B1016" s="161" t="s">
        <v>1115</v>
      </c>
      <c r="C1016" s="161" t="s">
        <v>11</v>
      </c>
      <c r="D1016" s="161" t="s">
        <v>18</v>
      </c>
      <c r="E1016" s="161">
        <v>0.75</v>
      </c>
      <c r="F1016" s="153" t="str">
        <f t="shared" si="216"/>
        <v>20,28</v>
      </c>
      <c r="G1016" s="153">
        <f t="shared" si="217"/>
        <v>15.21</v>
      </c>
      <c r="H1016" s="154" t="s">
        <v>2840</v>
      </c>
      <c r="I1016" s="154" t="s">
        <v>1115</v>
      </c>
    </row>
    <row r="1017" spans="1:9" x14ac:dyDescent="0.25">
      <c r="A1017" s="160">
        <v>88316</v>
      </c>
      <c r="B1017" s="161" t="s">
        <v>1114</v>
      </c>
      <c r="C1017" s="161" t="s">
        <v>11</v>
      </c>
      <c r="D1017" s="161" t="s">
        <v>18</v>
      </c>
      <c r="E1017" s="161">
        <v>0.25</v>
      </c>
      <c r="F1017" s="153" t="str">
        <f t="shared" si="216"/>
        <v>15,81</v>
      </c>
      <c r="G1017" s="153">
        <f t="shared" si="217"/>
        <v>3.95</v>
      </c>
      <c r="H1017" s="154" t="s">
        <v>1860</v>
      </c>
      <c r="I1017" s="154" t="s">
        <v>1114</v>
      </c>
    </row>
    <row r="1018" spans="1:9" ht="15" customHeight="1" x14ac:dyDescent="0.25">
      <c r="A1018" s="619" t="s">
        <v>1813</v>
      </c>
      <c r="B1018" s="620"/>
      <c r="C1018" s="620"/>
      <c r="D1018" s="620"/>
      <c r="E1018" s="620"/>
      <c r="F1018" s="621"/>
      <c r="G1018" s="409">
        <f>ROUND(SUM(G1015:G1017),2)</f>
        <v>88.06</v>
      </c>
    </row>
    <row r="1019" spans="1:9" ht="25.5" customHeight="1" x14ac:dyDescent="0.25">
      <c r="A1019" s="410"/>
      <c r="B1019" s="410"/>
      <c r="C1019" s="622"/>
      <c r="D1019" s="622"/>
      <c r="E1019" s="410"/>
      <c r="F1019" s="410"/>
      <c r="G1019" s="410"/>
    </row>
    <row r="1020" spans="1:9" ht="15" customHeight="1" x14ac:dyDescent="0.25">
      <c r="A1020" s="566" t="s">
        <v>2312</v>
      </c>
      <c r="B1020" s="567"/>
      <c r="C1020" s="567"/>
      <c r="D1020" s="567"/>
      <c r="E1020" s="568"/>
      <c r="F1020" s="150" t="s">
        <v>50</v>
      </c>
      <c r="G1020" s="398"/>
    </row>
    <row r="1021" spans="1:9" ht="30" x14ac:dyDescent="0.25">
      <c r="A1021" s="580" t="s">
        <v>1100</v>
      </c>
      <c r="B1021" s="581"/>
      <c r="C1021" s="404" t="s">
        <v>3</v>
      </c>
      <c r="D1021" s="404" t="s">
        <v>4</v>
      </c>
      <c r="E1021" s="404" t="s">
        <v>1598</v>
      </c>
      <c r="F1021" s="404" t="s">
        <v>1103</v>
      </c>
      <c r="G1021" s="404" t="s">
        <v>1104</v>
      </c>
    </row>
    <row r="1022" spans="1:9" s="158" customFormat="1" x14ac:dyDescent="0.25">
      <c r="A1022" s="152">
        <v>3000</v>
      </c>
      <c r="B1022" s="153" t="s">
        <v>2313</v>
      </c>
      <c r="C1022" s="153" t="s">
        <v>50</v>
      </c>
      <c r="D1022" s="153" t="s">
        <v>16</v>
      </c>
      <c r="E1022" s="153">
        <v>1</v>
      </c>
      <c r="F1022" s="153">
        <f t="shared" ref="F1022:F1024" si="218">H1022</f>
        <v>48.78</v>
      </c>
      <c r="G1022" s="153">
        <f t="shared" ref="G1022:G1024" si="219">ROUND(F1022*E1022,2)</f>
        <v>48.78</v>
      </c>
      <c r="H1022" s="158">
        <v>48.78</v>
      </c>
      <c r="I1022" s="158" t="s">
        <v>2985</v>
      </c>
    </row>
    <row r="1023" spans="1:9" ht="30" x14ac:dyDescent="0.25">
      <c r="A1023" s="152">
        <v>88264</v>
      </c>
      <c r="B1023" s="153" t="s">
        <v>1115</v>
      </c>
      <c r="C1023" s="153" t="s">
        <v>11</v>
      </c>
      <c r="D1023" s="153" t="s">
        <v>18</v>
      </c>
      <c r="E1023" s="153">
        <v>0.75</v>
      </c>
      <c r="F1023" s="153" t="str">
        <f t="shared" si="218"/>
        <v>20,28</v>
      </c>
      <c r="G1023" s="153">
        <f t="shared" si="219"/>
        <v>15.21</v>
      </c>
      <c r="H1023" s="154" t="s">
        <v>2840</v>
      </c>
      <c r="I1023" s="154" t="s">
        <v>1115</v>
      </c>
    </row>
    <row r="1024" spans="1:9" x14ac:dyDescent="0.25">
      <c r="A1024" s="152">
        <v>88316</v>
      </c>
      <c r="B1024" s="153" t="s">
        <v>1114</v>
      </c>
      <c r="C1024" s="153" t="s">
        <v>11</v>
      </c>
      <c r="D1024" s="153" t="s">
        <v>18</v>
      </c>
      <c r="E1024" s="153">
        <v>0.25</v>
      </c>
      <c r="F1024" s="153" t="str">
        <f t="shared" si="218"/>
        <v>15,81</v>
      </c>
      <c r="G1024" s="153">
        <f t="shared" si="219"/>
        <v>3.95</v>
      </c>
      <c r="H1024" s="154" t="s">
        <v>1860</v>
      </c>
      <c r="I1024" s="154" t="s">
        <v>1114</v>
      </c>
    </row>
    <row r="1025" spans="1:9" ht="15" customHeight="1" x14ac:dyDescent="0.25">
      <c r="A1025" s="561" t="s">
        <v>1813</v>
      </c>
      <c r="B1025" s="561"/>
      <c r="C1025" s="561"/>
      <c r="D1025" s="561"/>
      <c r="E1025" s="561"/>
      <c r="F1025" s="561"/>
      <c r="G1025" s="409">
        <f>ROUND(SUM(G1022:G1024),2)</f>
        <v>67.94</v>
      </c>
    </row>
    <row r="1026" spans="1:9" ht="26.25" customHeight="1" x14ac:dyDescent="0.25">
      <c r="A1026" s="410"/>
      <c r="B1026" s="410"/>
      <c r="C1026" s="617"/>
      <c r="D1026" s="618"/>
      <c r="E1026" s="410"/>
      <c r="F1026" s="410"/>
      <c r="G1026" s="410"/>
    </row>
    <row r="1027" spans="1:9" ht="15" customHeight="1" x14ac:dyDescent="0.25">
      <c r="A1027" s="566" t="s">
        <v>2314</v>
      </c>
      <c r="B1027" s="567"/>
      <c r="C1027" s="567"/>
      <c r="D1027" s="567"/>
      <c r="E1027" s="568"/>
      <c r="F1027" s="150" t="s">
        <v>2110</v>
      </c>
      <c r="G1027" s="398"/>
    </row>
    <row r="1028" spans="1:9" ht="30" x14ac:dyDescent="0.25">
      <c r="A1028" s="580" t="s">
        <v>1100</v>
      </c>
      <c r="B1028" s="581"/>
      <c r="C1028" s="404" t="s">
        <v>3</v>
      </c>
      <c r="D1028" s="404" t="s">
        <v>4</v>
      </c>
      <c r="E1028" s="404" t="s">
        <v>1598</v>
      </c>
      <c r="F1028" s="404" t="s">
        <v>1103</v>
      </c>
      <c r="G1028" s="404" t="s">
        <v>1104</v>
      </c>
    </row>
    <row r="1029" spans="1:9" s="158" customFormat="1" x14ac:dyDescent="0.25">
      <c r="A1029" s="152">
        <v>4855</v>
      </c>
      <c r="B1029" s="153" t="s">
        <v>2315</v>
      </c>
      <c r="C1029" s="153" t="s">
        <v>50</v>
      </c>
      <c r="D1029" s="153" t="s">
        <v>16</v>
      </c>
      <c r="E1029" s="153">
        <v>1</v>
      </c>
      <c r="F1029" s="153">
        <f t="shared" ref="F1029:F1031" si="220">H1029</f>
        <v>31.2</v>
      </c>
      <c r="G1029" s="153">
        <f t="shared" ref="G1029:G1031" si="221">ROUND(F1029*E1029,2)</f>
        <v>31.2</v>
      </c>
      <c r="H1029" s="158">
        <v>31.2</v>
      </c>
      <c r="I1029" s="158" t="s">
        <v>3007</v>
      </c>
    </row>
    <row r="1030" spans="1:9" ht="30" x14ac:dyDescent="0.25">
      <c r="A1030" s="152">
        <v>88264</v>
      </c>
      <c r="B1030" s="153" t="s">
        <v>1115</v>
      </c>
      <c r="C1030" s="153" t="s">
        <v>11</v>
      </c>
      <c r="D1030" s="153" t="s">
        <v>18</v>
      </c>
      <c r="E1030" s="153">
        <v>0.75</v>
      </c>
      <c r="F1030" s="153" t="str">
        <f t="shared" si="220"/>
        <v>20,28</v>
      </c>
      <c r="G1030" s="153">
        <f t="shared" si="221"/>
        <v>15.21</v>
      </c>
      <c r="H1030" s="154" t="s">
        <v>2840</v>
      </c>
      <c r="I1030" s="154" t="s">
        <v>1115</v>
      </c>
    </row>
    <row r="1031" spans="1:9" x14ac:dyDescent="0.25">
      <c r="A1031" s="152">
        <v>88316</v>
      </c>
      <c r="B1031" s="153" t="s">
        <v>1114</v>
      </c>
      <c r="C1031" s="153" t="s">
        <v>11</v>
      </c>
      <c r="D1031" s="153" t="s">
        <v>18</v>
      </c>
      <c r="E1031" s="153">
        <v>0.25</v>
      </c>
      <c r="F1031" s="153" t="str">
        <f t="shared" si="220"/>
        <v>15,81</v>
      </c>
      <c r="G1031" s="153">
        <f t="shared" si="221"/>
        <v>3.95</v>
      </c>
      <c r="H1031" s="154" t="s">
        <v>1860</v>
      </c>
      <c r="I1031" s="154" t="s">
        <v>1114</v>
      </c>
    </row>
    <row r="1032" spans="1:9" ht="15" customHeight="1" x14ac:dyDescent="0.25">
      <c r="A1032" s="561" t="s">
        <v>1813</v>
      </c>
      <c r="B1032" s="561"/>
      <c r="C1032" s="561"/>
      <c r="D1032" s="561"/>
      <c r="E1032" s="561"/>
      <c r="F1032" s="561"/>
      <c r="G1032" s="409">
        <f>ROUND(SUM(G1029:G1031),2)</f>
        <v>50.36</v>
      </c>
    </row>
    <row r="1033" spans="1:9" ht="30.75" customHeight="1" x14ac:dyDescent="0.25">
      <c r="A1033" s="410"/>
      <c r="B1033" s="410"/>
      <c r="C1033" s="617"/>
      <c r="D1033" s="618"/>
      <c r="E1033" s="410"/>
      <c r="F1033" s="410"/>
      <c r="G1033" s="410"/>
    </row>
    <row r="1034" spans="1:9" ht="43.5" customHeight="1" x14ac:dyDescent="0.25">
      <c r="A1034" s="570" t="s">
        <v>3374</v>
      </c>
      <c r="B1034" s="570"/>
      <c r="C1034" s="570"/>
      <c r="D1034" s="570"/>
      <c r="E1034" s="570"/>
      <c r="F1034" s="150" t="s">
        <v>50</v>
      </c>
      <c r="G1034" s="168">
        <v>7903</v>
      </c>
    </row>
    <row r="1035" spans="1:9" ht="30" x14ac:dyDescent="0.25">
      <c r="A1035" s="624" t="s">
        <v>1100</v>
      </c>
      <c r="B1035" s="625"/>
      <c r="C1035" s="167" t="s">
        <v>3</v>
      </c>
      <c r="D1035" s="167" t="s">
        <v>4</v>
      </c>
      <c r="E1035" s="167" t="s">
        <v>1598</v>
      </c>
      <c r="F1035" s="167" t="s">
        <v>1103</v>
      </c>
      <c r="G1035" s="167" t="s">
        <v>1104</v>
      </c>
    </row>
    <row r="1036" spans="1:9" s="158" customFormat="1" ht="30" x14ac:dyDescent="0.25">
      <c r="A1036" s="152">
        <v>7863</v>
      </c>
      <c r="B1036" s="153" t="s">
        <v>2316</v>
      </c>
      <c r="C1036" s="153" t="s">
        <v>50</v>
      </c>
      <c r="D1036" s="153" t="s">
        <v>16</v>
      </c>
      <c r="E1036" s="153">
        <v>1</v>
      </c>
      <c r="F1036" s="153">
        <f t="shared" ref="F1036" si="222">H1036</f>
        <v>44.59</v>
      </c>
      <c r="G1036" s="153">
        <f t="shared" ref="G1036" si="223">ROUND(F1036*E1036,2)</f>
        <v>44.59</v>
      </c>
      <c r="H1036" s="158">
        <v>44.59</v>
      </c>
      <c r="I1036" s="158" t="s">
        <v>3028</v>
      </c>
    </row>
    <row r="1037" spans="1:9" s="158" customFormat="1" x14ac:dyDescent="0.25">
      <c r="A1037" s="152" t="s">
        <v>3370</v>
      </c>
      <c r="B1037" s="153" t="s">
        <v>3371</v>
      </c>
      <c r="C1037" s="153" t="s">
        <v>50</v>
      </c>
      <c r="D1037" s="153" t="s">
        <v>18</v>
      </c>
      <c r="E1037" s="153">
        <v>1.1000000000000001</v>
      </c>
      <c r="F1037" s="153">
        <f t="shared" ref="F1037:F1040" si="224">H1037</f>
        <v>3.61</v>
      </c>
      <c r="G1037" s="153">
        <f t="shared" ref="G1037:G1039" si="225">ROUND(F1037*E1037,2)</f>
        <v>3.97</v>
      </c>
      <c r="H1037" s="158">
        <v>3.61</v>
      </c>
    </row>
    <row r="1038" spans="1:9" s="158" customFormat="1" x14ac:dyDescent="0.25">
      <c r="A1038" s="152" t="s">
        <v>3372</v>
      </c>
      <c r="B1038" s="153" t="s">
        <v>3373</v>
      </c>
      <c r="C1038" s="153" t="s">
        <v>50</v>
      </c>
      <c r="D1038" s="153" t="s">
        <v>18</v>
      </c>
      <c r="E1038" s="153">
        <v>0.7</v>
      </c>
      <c r="F1038" s="153">
        <f t="shared" si="224"/>
        <v>3.47</v>
      </c>
      <c r="G1038" s="153">
        <f t="shared" si="225"/>
        <v>2.4300000000000002</v>
      </c>
      <c r="H1038" s="158">
        <v>3.47</v>
      </c>
    </row>
    <row r="1039" spans="1:9" ht="30" x14ac:dyDescent="0.25">
      <c r="A1039" s="152" t="s">
        <v>3368</v>
      </c>
      <c r="B1039" s="153" t="s">
        <v>1115</v>
      </c>
      <c r="C1039" s="153" t="s">
        <v>50</v>
      </c>
      <c r="D1039" s="153" t="s">
        <v>18</v>
      </c>
      <c r="E1039" s="153">
        <v>0.7</v>
      </c>
      <c r="F1039" s="153">
        <f t="shared" si="224"/>
        <v>14.02</v>
      </c>
      <c r="G1039" s="153">
        <f t="shared" si="225"/>
        <v>9.81</v>
      </c>
      <c r="H1039" s="154">
        <v>14.02</v>
      </c>
      <c r="I1039" s="174">
        <v>3.61</v>
      </c>
    </row>
    <row r="1040" spans="1:9" x14ac:dyDescent="0.25">
      <c r="A1040" s="152" t="s">
        <v>3369</v>
      </c>
      <c r="B1040" s="153" t="s">
        <v>1114</v>
      </c>
      <c r="C1040" s="153" t="s">
        <v>50</v>
      </c>
      <c r="D1040" s="153" t="s">
        <v>18</v>
      </c>
      <c r="E1040" s="153">
        <v>1.1000000000000001</v>
      </c>
      <c r="F1040" s="153">
        <f t="shared" si="224"/>
        <v>11.65</v>
      </c>
      <c r="G1040" s="153">
        <f>ROUND(F1040*E1040,2)+0.02</f>
        <v>12.84</v>
      </c>
      <c r="H1040" s="154">
        <v>11.65</v>
      </c>
      <c r="I1040" s="174">
        <v>3.47</v>
      </c>
    </row>
    <row r="1041" spans="1:9" ht="15" customHeight="1" x14ac:dyDescent="0.25">
      <c r="A1041" s="561" t="s">
        <v>1813</v>
      </c>
      <c r="B1041" s="561"/>
      <c r="C1041" s="561"/>
      <c r="D1041" s="561"/>
      <c r="E1041" s="561"/>
      <c r="F1041" s="561"/>
      <c r="G1041" s="409">
        <f>ROUND(SUM(G1036:G1040),2)</f>
        <v>73.64</v>
      </c>
    </row>
    <row r="1042" spans="1:9" ht="30" customHeight="1" x14ac:dyDescent="0.25">
      <c r="A1042" s="410"/>
      <c r="B1042" s="410"/>
      <c r="C1042" s="617"/>
      <c r="D1042" s="618"/>
      <c r="E1042" s="410"/>
      <c r="F1042" s="410"/>
      <c r="G1042" s="410"/>
    </row>
    <row r="1043" spans="1:9" ht="32.25" customHeight="1" x14ac:dyDescent="0.25">
      <c r="A1043" s="566" t="s">
        <v>3375</v>
      </c>
      <c r="B1043" s="567"/>
      <c r="C1043" s="567"/>
      <c r="D1043" s="567"/>
      <c r="E1043" s="568"/>
      <c r="F1043" s="150" t="s">
        <v>50</v>
      </c>
      <c r="G1043" s="168">
        <v>7904</v>
      </c>
    </row>
    <row r="1044" spans="1:9" ht="30" x14ac:dyDescent="0.25">
      <c r="A1044" s="566" t="s">
        <v>1100</v>
      </c>
      <c r="B1044" s="569"/>
      <c r="C1044" s="404" t="s">
        <v>3</v>
      </c>
      <c r="D1044" s="404" t="s">
        <v>4</v>
      </c>
      <c r="E1044" s="404" t="s">
        <v>1598</v>
      </c>
      <c r="F1044" s="404" t="s">
        <v>1103</v>
      </c>
      <c r="G1044" s="404" t="s">
        <v>1104</v>
      </c>
    </row>
    <row r="1045" spans="1:9" s="158" customFormat="1" ht="30" x14ac:dyDescent="0.25">
      <c r="A1045" s="152">
        <v>7864</v>
      </c>
      <c r="B1045" s="153" t="s">
        <v>2317</v>
      </c>
      <c r="C1045" s="153" t="s">
        <v>50</v>
      </c>
      <c r="D1045" s="153" t="s">
        <v>16</v>
      </c>
      <c r="E1045" s="153">
        <v>1</v>
      </c>
      <c r="F1045" s="153">
        <f t="shared" ref="F1045:F1049" si="226">H1045</f>
        <v>8.9700000000000006</v>
      </c>
      <c r="G1045" s="153">
        <f t="shared" ref="G1045:G1049" si="227">ROUND(F1045*E1045,2)</f>
        <v>8.9700000000000006</v>
      </c>
      <c r="H1045" s="158">
        <v>8.9700000000000006</v>
      </c>
      <c r="I1045" s="158" t="s">
        <v>3029</v>
      </c>
    </row>
    <row r="1046" spans="1:9" s="158" customFormat="1" x14ac:dyDescent="0.25">
      <c r="A1046" s="152" t="s">
        <v>3370</v>
      </c>
      <c r="B1046" s="153" t="s">
        <v>3371</v>
      </c>
      <c r="C1046" s="153" t="s">
        <v>50</v>
      </c>
      <c r="D1046" s="153" t="s">
        <v>18</v>
      </c>
      <c r="E1046" s="153">
        <v>0.2</v>
      </c>
      <c r="F1046" s="153">
        <f t="shared" ref="F1046" si="228">H1046</f>
        <v>3.61</v>
      </c>
      <c r="G1046" s="153">
        <f t="shared" ref="G1046" si="229">ROUND(F1046*E1046,2)</f>
        <v>0.72</v>
      </c>
      <c r="H1046" s="158">
        <v>3.61</v>
      </c>
    </row>
    <row r="1047" spans="1:9" s="158" customFormat="1" x14ac:dyDescent="0.25">
      <c r="A1047" s="152" t="s">
        <v>3372</v>
      </c>
      <c r="B1047" s="153" t="s">
        <v>3373</v>
      </c>
      <c r="C1047" s="153" t="s">
        <v>50</v>
      </c>
      <c r="D1047" s="153" t="s">
        <v>18</v>
      </c>
      <c r="E1047" s="153">
        <v>0.1</v>
      </c>
      <c r="F1047" s="153">
        <f t="shared" ref="F1047" si="230">H1047</f>
        <v>3.47</v>
      </c>
      <c r="G1047" s="153">
        <f t="shared" ref="G1047" si="231">ROUND(F1047*E1047,2)</f>
        <v>0.35</v>
      </c>
      <c r="H1047" s="158">
        <v>3.47</v>
      </c>
    </row>
    <row r="1048" spans="1:9" ht="30" x14ac:dyDescent="0.25">
      <c r="A1048" s="152" t="s">
        <v>3368</v>
      </c>
      <c r="B1048" s="153" t="s">
        <v>1115</v>
      </c>
      <c r="C1048" s="153" t="s">
        <v>50</v>
      </c>
      <c r="D1048" s="153" t="s">
        <v>18</v>
      </c>
      <c r="E1048" s="153">
        <v>0.1</v>
      </c>
      <c r="F1048" s="153">
        <f t="shared" si="226"/>
        <v>14.02</v>
      </c>
      <c r="G1048" s="153">
        <f t="shared" si="227"/>
        <v>1.4</v>
      </c>
      <c r="H1048" s="154">
        <v>14.02</v>
      </c>
      <c r="I1048" s="154" t="e">
        <v>#N/A</v>
      </c>
    </row>
    <row r="1049" spans="1:9" x14ac:dyDescent="0.25">
      <c r="A1049" s="152" t="s">
        <v>3369</v>
      </c>
      <c r="B1049" s="153" t="s">
        <v>1114</v>
      </c>
      <c r="C1049" s="153" t="s">
        <v>50</v>
      </c>
      <c r="D1049" s="153" t="s">
        <v>18</v>
      </c>
      <c r="E1049" s="153">
        <v>0.2</v>
      </c>
      <c r="F1049" s="153">
        <f t="shared" si="226"/>
        <v>11.65</v>
      </c>
      <c r="G1049" s="153">
        <f t="shared" si="227"/>
        <v>2.33</v>
      </c>
      <c r="H1049" s="154">
        <v>11.65</v>
      </c>
      <c r="I1049" s="154" t="e">
        <v>#N/A</v>
      </c>
    </row>
    <row r="1050" spans="1:9" ht="15" customHeight="1" x14ac:dyDescent="0.25">
      <c r="A1050" s="561" t="s">
        <v>1813</v>
      </c>
      <c r="B1050" s="561"/>
      <c r="C1050" s="561"/>
      <c r="D1050" s="561"/>
      <c r="E1050" s="561"/>
      <c r="F1050" s="561"/>
      <c r="G1050" s="409">
        <f>ROUND(SUM(G1045:G1049),2)</f>
        <v>13.77</v>
      </c>
    </row>
    <row r="1051" spans="1:9" ht="29.25" customHeight="1" x14ac:dyDescent="0.25">
      <c r="A1051" s="410"/>
      <c r="B1051" s="410"/>
      <c r="C1051" s="617"/>
      <c r="D1051" s="618"/>
      <c r="E1051" s="410"/>
      <c r="F1051" s="410"/>
      <c r="G1051" s="410"/>
    </row>
    <row r="1052" spans="1:9" ht="34.5" customHeight="1" x14ac:dyDescent="0.25">
      <c r="A1052" s="566" t="s">
        <v>2830</v>
      </c>
      <c r="B1052" s="567"/>
      <c r="C1052" s="567"/>
      <c r="D1052" s="567"/>
      <c r="E1052" s="568"/>
      <c r="F1052" s="150" t="s">
        <v>50</v>
      </c>
      <c r="G1052" s="163">
        <v>12670</v>
      </c>
    </row>
    <row r="1053" spans="1:9" ht="30" x14ac:dyDescent="0.25">
      <c r="A1053" s="580" t="s">
        <v>1102</v>
      </c>
      <c r="B1053" s="581"/>
      <c r="C1053" s="404" t="s">
        <v>3</v>
      </c>
      <c r="D1053" s="404" t="s">
        <v>4</v>
      </c>
      <c r="E1053" s="404" t="s">
        <v>1598</v>
      </c>
      <c r="F1053" s="404" t="s">
        <v>1103</v>
      </c>
      <c r="G1053" s="404" t="s">
        <v>1104</v>
      </c>
    </row>
    <row r="1054" spans="1:9" ht="45" x14ac:dyDescent="0.25">
      <c r="A1054" s="152">
        <v>12670</v>
      </c>
      <c r="B1054" s="153" t="s">
        <v>2830</v>
      </c>
      <c r="C1054" s="153" t="s">
        <v>50</v>
      </c>
      <c r="D1054" s="153" t="s">
        <v>16</v>
      </c>
      <c r="E1054" s="153">
        <v>1</v>
      </c>
      <c r="F1054" s="153">
        <f>H1054</f>
        <v>650000</v>
      </c>
      <c r="G1054" s="153">
        <f>F1054</f>
        <v>650000</v>
      </c>
      <c r="H1054" s="158">
        <v>650000</v>
      </c>
      <c r="I1054" s="158" t="s">
        <v>3081</v>
      </c>
    </row>
    <row r="1055" spans="1:9" ht="15" customHeight="1" x14ac:dyDescent="0.25">
      <c r="A1055" s="561" t="s">
        <v>1813</v>
      </c>
      <c r="B1055" s="561"/>
      <c r="C1055" s="561"/>
      <c r="D1055" s="561"/>
      <c r="E1055" s="561"/>
      <c r="F1055" s="561"/>
      <c r="G1055" s="409">
        <f>ROUND(SUM(G1054:G1054),2)</f>
        <v>650000</v>
      </c>
    </row>
    <row r="1056" spans="1:9" ht="27.75" customHeight="1" x14ac:dyDescent="0.25">
      <c r="A1056" s="410"/>
      <c r="B1056" s="410"/>
      <c r="C1056" s="617"/>
      <c r="D1056" s="618"/>
      <c r="E1056" s="410"/>
      <c r="F1056" s="410"/>
      <c r="G1056" s="410"/>
    </row>
    <row r="1057" spans="1:9" ht="15" customHeight="1" x14ac:dyDescent="0.25">
      <c r="A1057" s="566" t="s">
        <v>2318</v>
      </c>
      <c r="B1057" s="567"/>
      <c r="C1057" s="567"/>
      <c r="D1057" s="567"/>
      <c r="E1057" s="582"/>
      <c r="F1057" s="404" t="s">
        <v>50</v>
      </c>
      <c r="G1057" s="163">
        <v>10754</v>
      </c>
    </row>
    <row r="1058" spans="1:9" ht="30" x14ac:dyDescent="0.25">
      <c r="A1058" s="580" t="s">
        <v>1102</v>
      </c>
      <c r="B1058" s="581"/>
      <c r="C1058" s="404" t="s">
        <v>3</v>
      </c>
      <c r="D1058" s="404" t="s">
        <v>4</v>
      </c>
      <c r="E1058" s="404" t="s">
        <v>1598</v>
      </c>
      <c r="F1058" s="404" t="s">
        <v>1103</v>
      </c>
      <c r="G1058" s="404" t="s">
        <v>1104</v>
      </c>
    </row>
    <row r="1059" spans="1:9" s="158" customFormat="1" ht="30" x14ac:dyDescent="0.25">
      <c r="A1059" s="152">
        <v>11563</v>
      </c>
      <c r="B1059" s="153" t="s">
        <v>1032</v>
      </c>
      <c r="C1059" s="153" t="s">
        <v>50</v>
      </c>
      <c r="D1059" s="153" t="s">
        <v>69</v>
      </c>
      <c r="E1059" s="153">
        <v>1.02</v>
      </c>
      <c r="F1059" s="153">
        <f t="shared" ref="F1059:F1061" si="232">H1059</f>
        <v>15.3</v>
      </c>
      <c r="G1059" s="153">
        <f t="shared" ref="G1059:G1061" si="233">ROUND(F1059*E1059,2)</f>
        <v>15.61</v>
      </c>
      <c r="H1059" s="158">
        <v>15.3</v>
      </c>
      <c r="I1059" s="158" t="s">
        <v>3065</v>
      </c>
    </row>
    <row r="1060" spans="1:9" ht="30" x14ac:dyDescent="0.25">
      <c r="A1060" s="152">
        <v>88264</v>
      </c>
      <c r="B1060" s="153" t="s">
        <v>1115</v>
      </c>
      <c r="C1060" s="153" t="s">
        <v>11</v>
      </c>
      <c r="D1060" s="153" t="s">
        <v>18</v>
      </c>
      <c r="E1060" s="153">
        <v>0.15</v>
      </c>
      <c r="F1060" s="153" t="str">
        <f t="shared" si="232"/>
        <v>20,28</v>
      </c>
      <c r="G1060" s="153">
        <f t="shared" si="233"/>
        <v>3.04</v>
      </c>
      <c r="H1060" s="154" t="s">
        <v>2840</v>
      </c>
      <c r="I1060" s="154" t="s">
        <v>1115</v>
      </c>
    </row>
    <row r="1061" spans="1:9" x14ac:dyDescent="0.25">
      <c r="A1061" s="152">
        <v>88316</v>
      </c>
      <c r="B1061" s="153" t="s">
        <v>1114</v>
      </c>
      <c r="C1061" s="153" t="s">
        <v>11</v>
      </c>
      <c r="D1061" s="153" t="s">
        <v>18</v>
      </c>
      <c r="E1061" s="153">
        <v>0.15</v>
      </c>
      <c r="F1061" s="153" t="str">
        <f t="shared" si="232"/>
        <v>15,81</v>
      </c>
      <c r="G1061" s="153">
        <f t="shared" si="233"/>
        <v>2.37</v>
      </c>
      <c r="H1061" s="154" t="s">
        <v>1860</v>
      </c>
      <c r="I1061" s="154" t="s">
        <v>1114</v>
      </c>
    </row>
    <row r="1062" spans="1:9" ht="18.75" customHeight="1" x14ac:dyDescent="0.25">
      <c r="A1062" s="570" t="s">
        <v>1813</v>
      </c>
      <c r="B1062" s="570"/>
      <c r="C1062" s="570"/>
      <c r="D1062" s="570"/>
      <c r="E1062" s="570"/>
      <c r="F1062" s="570"/>
      <c r="G1062" s="404">
        <f>ROUND(SUM(G1059:G1061),2)</f>
        <v>21.02</v>
      </c>
    </row>
    <row r="1063" spans="1:9" ht="25.5" customHeight="1" x14ac:dyDescent="0.25">
      <c r="A1063" s="410"/>
      <c r="B1063" s="410"/>
      <c r="C1063" s="617"/>
      <c r="D1063" s="618"/>
      <c r="E1063" s="410"/>
      <c r="F1063" s="410"/>
      <c r="G1063" s="410"/>
    </row>
    <row r="1064" spans="1:9" ht="15" customHeight="1" x14ac:dyDescent="0.25">
      <c r="A1064" s="566" t="s">
        <v>2319</v>
      </c>
      <c r="B1064" s="567"/>
      <c r="C1064" s="567"/>
      <c r="D1064" s="567"/>
      <c r="E1064" s="582"/>
      <c r="F1064" s="404" t="s">
        <v>2110</v>
      </c>
      <c r="G1064" s="398"/>
    </row>
    <row r="1065" spans="1:9" ht="30" x14ac:dyDescent="0.25">
      <c r="A1065" s="580" t="s">
        <v>1100</v>
      </c>
      <c r="B1065" s="581"/>
      <c r="C1065" s="404" t="s">
        <v>3</v>
      </c>
      <c r="D1065" s="404" t="s">
        <v>4</v>
      </c>
      <c r="E1065" s="404" t="s">
        <v>1598</v>
      </c>
      <c r="F1065" s="404" t="s">
        <v>1103</v>
      </c>
      <c r="G1065" s="404" t="s">
        <v>1104</v>
      </c>
    </row>
    <row r="1066" spans="1:9" s="158" customFormat="1" x14ac:dyDescent="0.25">
      <c r="A1066" s="152">
        <v>12180</v>
      </c>
      <c r="B1066" s="153" t="s">
        <v>2320</v>
      </c>
      <c r="C1066" s="153" t="s">
        <v>50</v>
      </c>
      <c r="D1066" s="153" t="s">
        <v>69</v>
      </c>
      <c r="E1066" s="153">
        <v>5</v>
      </c>
      <c r="F1066" s="153">
        <f t="shared" ref="F1066:F1067" si="234">H1066</f>
        <v>20.67</v>
      </c>
      <c r="G1066" s="153">
        <f t="shared" ref="G1066:G1067" si="235">ROUND(F1066*E1066,2)</f>
        <v>103.35</v>
      </c>
      <c r="H1066" s="175">
        <v>20.67</v>
      </c>
      <c r="I1066" s="158" t="s">
        <v>2320</v>
      </c>
    </row>
    <row r="1067" spans="1:9" ht="30" x14ac:dyDescent="0.25">
      <c r="A1067" s="152">
        <v>88264</v>
      </c>
      <c r="B1067" s="153" t="s">
        <v>1115</v>
      </c>
      <c r="C1067" s="153" t="s">
        <v>11</v>
      </c>
      <c r="D1067" s="153" t="s">
        <v>18</v>
      </c>
      <c r="E1067" s="153">
        <v>1</v>
      </c>
      <c r="F1067" s="153" t="str">
        <f t="shared" si="234"/>
        <v>20,28</v>
      </c>
      <c r="G1067" s="153">
        <f t="shared" si="235"/>
        <v>20.28</v>
      </c>
      <c r="H1067" s="154" t="s">
        <v>2840</v>
      </c>
      <c r="I1067" s="154" t="s">
        <v>1115</v>
      </c>
    </row>
    <row r="1068" spans="1:9" ht="15" customHeight="1" x14ac:dyDescent="0.25">
      <c r="A1068" s="561" t="s">
        <v>1813</v>
      </c>
      <c r="B1068" s="561"/>
      <c r="C1068" s="561"/>
      <c r="D1068" s="561"/>
      <c r="E1068" s="561"/>
      <c r="F1068" s="561"/>
      <c r="G1068" s="409">
        <f>ROUND(SUM(G1066:G1067),2)</f>
        <v>123.63</v>
      </c>
    </row>
    <row r="1069" spans="1:9" ht="21" customHeight="1" x14ac:dyDescent="0.25">
      <c r="A1069" s="176"/>
      <c r="B1069" s="176"/>
      <c r="C1069" s="176"/>
      <c r="D1069" s="176"/>
      <c r="E1069" s="176"/>
      <c r="F1069" s="176"/>
      <c r="G1069" s="176"/>
    </row>
    <row r="1070" spans="1:9" ht="41.25" customHeight="1" x14ac:dyDescent="0.25">
      <c r="A1070" s="566" t="s">
        <v>2686</v>
      </c>
      <c r="B1070" s="567"/>
      <c r="C1070" s="567"/>
      <c r="D1070" s="567"/>
      <c r="E1070" s="582"/>
      <c r="F1070" s="404" t="s">
        <v>50</v>
      </c>
      <c r="G1070" s="398" t="s">
        <v>3109</v>
      </c>
    </row>
    <row r="1071" spans="1:9" ht="30" x14ac:dyDescent="0.25">
      <c r="A1071" s="580" t="s">
        <v>1102</v>
      </c>
      <c r="B1071" s="581"/>
      <c r="C1071" s="404" t="s">
        <v>3</v>
      </c>
      <c r="D1071" s="404" t="s">
        <v>4</v>
      </c>
      <c r="E1071" s="404" t="s">
        <v>1598</v>
      </c>
      <c r="F1071" s="404" t="s">
        <v>1103</v>
      </c>
      <c r="G1071" s="404" t="s">
        <v>1104</v>
      </c>
    </row>
    <row r="1072" spans="1:9" ht="30" x14ac:dyDescent="0.25">
      <c r="A1072" s="159">
        <v>6569</v>
      </c>
      <c r="B1072" s="177" t="s">
        <v>3106</v>
      </c>
      <c r="C1072" s="153" t="s">
        <v>50</v>
      </c>
      <c r="D1072" s="177" t="s">
        <v>16</v>
      </c>
      <c r="E1072" s="177">
        <v>1</v>
      </c>
      <c r="F1072" s="177">
        <f t="shared" ref="F1072" si="236">H1072</f>
        <v>37437.599999999999</v>
      </c>
      <c r="G1072" s="177">
        <f t="shared" ref="G1072" si="237">ROUND(F1072*E1072,2)</f>
        <v>37437.599999999999</v>
      </c>
      <c r="H1072" s="175">
        <v>37437.599999999999</v>
      </c>
      <c r="I1072" s="158" t="s">
        <v>3012</v>
      </c>
    </row>
    <row r="1073" spans="1:9" ht="30" x14ac:dyDescent="0.25">
      <c r="A1073" s="159">
        <v>6567</v>
      </c>
      <c r="B1073" s="177" t="s">
        <v>3107</v>
      </c>
      <c r="C1073" s="153" t="s">
        <v>50</v>
      </c>
      <c r="D1073" s="177" t="s">
        <v>16</v>
      </c>
      <c r="E1073" s="177">
        <v>1</v>
      </c>
      <c r="F1073" s="177">
        <f t="shared" ref="F1073" si="238">H1073</f>
        <v>40297.53</v>
      </c>
      <c r="G1073" s="177">
        <f t="shared" ref="G1073" si="239">ROUND(F1073*E1073,2)</f>
        <v>40297.53</v>
      </c>
      <c r="H1073" s="175">
        <v>40297.53</v>
      </c>
      <c r="I1073" s="158" t="s">
        <v>3011</v>
      </c>
    </row>
    <row r="1074" spans="1:9" ht="15" customHeight="1" x14ac:dyDescent="0.25">
      <c r="A1074" s="561" t="s">
        <v>1813</v>
      </c>
      <c r="B1074" s="561"/>
      <c r="C1074" s="561"/>
      <c r="D1074" s="561"/>
      <c r="E1074" s="561"/>
      <c r="F1074" s="561"/>
      <c r="G1074" s="409">
        <f>ROUND(SUM(G1072:G1073),2)</f>
        <v>77735.13</v>
      </c>
    </row>
    <row r="1075" spans="1:9" ht="29.25" customHeight="1" x14ac:dyDescent="0.25">
      <c r="A1075" s="410"/>
      <c r="B1075" s="410"/>
      <c r="C1075" s="617"/>
      <c r="D1075" s="618"/>
      <c r="E1075" s="410"/>
      <c r="F1075" s="410"/>
      <c r="G1075" s="410"/>
    </row>
    <row r="1076" spans="1:9" ht="39" customHeight="1" x14ac:dyDescent="0.25">
      <c r="A1076" s="566" t="s">
        <v>2725</v>
      </c>
      <c r="B1076" s="567"/>
      <c r="C1076" s="567"/>
      <c r="D1076" s="567"/>
      <c r="E1076" s="582"/>
      <c r="F1076" s="404" t="s">
        <v>50</v>
      </c>
      <c r="G1076" s="398" t="s">
        <v>3108</v>
      </c>
    </row>
    <row r="1077" spans="1:9" ht="30" x14ac:dyDescent="0.25">
      <c r="A1077" s="580" t="s">
        <v>1102</v>
      </c>
      <c r="B1077" s="581"/>
      <c r="C1077" s="404" t="s">
        <v>3</v>
      </c>
      <c r="D1077" s="404" t="s">
        <v>4</v>
      </c>
      <c r="E1077" s="404" t="s">
        <v>1598</v>
      </c>
      <c r="F1077" s="404" t="s">
        <v>1103</v>
      </c>
      <c r="G1077" s="404" t="s">
        <v>1104</v>
      </c>
    </row>
    <row r="1078" spans="1:9" ht="30" x14ac:dyDescent="0.25">
      <c r="A1078" s="159">
        <v>6569</v>
      </c>
      <c r="B1078" s="177" t="s">
        <v>3106</v>
      </c>
      <c r="C1078" s="153" t="s">
        <v>50</v>
      </c>
      <c r="D1078" s="177" t="s">
        <v>16</v>
      </c>
      <c r="E1078" s="177">
        <v>1</v>
      </c>
      <c r="F1078" s="177">
        <f t="shared" ref="F1078" si="240">H1078</f>
        <v>37437.599999999999</v>
      </c>
      <c r="G1078" s="177">
        <f t="shared" ref="G1078" si="241">ROUND(F1078*E1078,2)</f>
        <v>37437.599999999999</v>
      </c>
      <c r="H1078" s="175">
        <v>37437.599999999999</v>
      </c>
      <c r="I1078" s="158" t="s">
        <v>3012</v>
      </c>
    </row>
    <row r="1079" spans="1:9" ht="15" customHeight="1" x14ac:dyDescent="0.25">
      <c r="A1079" s="561" t="s">
        <v>1813</v>
      </c>
      <c r="B1079" s="561"/>
      <c r="C1079" s="561"/>
      <c r="D1079" s="561"/>
      <c r="E1079" s="561"/>
      <c r="F1079" s="561"/>
      <c r="G1079" s="409">
        <f>ROUND(SUM(G1078:G1078),2)</f>
        <v>37437.599999999999</v>
      </c>
    </row>
    <row r="1080" spans="1:9" ht="27" customHeight="1" x14ac:dyDescent="0.25">
      <c r="A1080" s="410"/>
      <c r="B1080" s="410"/>
      <c r="C1080" s="617"/>
      <c r="D1080" s="618"/>
      <c r="E1080" s="410"/>
      <c r="F1080" s="410"/>
      <c r="G1080" s="410"/>
    </row>
    <row r="1081" spans="1:9" ht="36" customHeight="1" x14ac:dyDescent="0.25">
      <c r="A1081" s="566" t="s">
        <v>2724</v>
      </c>
      <c r="B1081" s="567"/>
      <c r="C1081" s="567"/>
      <c r="D1081" s="567"/>
      <c r="E1081" s="567"/>
      <c r="F1081" s="404" t="s">
        <v>2110</v>
      </c>
      <c r="G1081" s="163">
        <v>39577</v>
      </c>
    </row>
    <row r="1082" spans="1:9" ht="30" x14ac:dyDescent="0.25">
      <c r="A1082" s="580" t="s">
        <v>1102</v>
      </c>
      <c r="B1082" s="581"/>
      <c r="C1082" s="404" t="s">
        <v>3</v>
      </c>
      <c r="D1082" s="404" t="s">
        <v>4</v>
      </c>
      <c r="E1082" s="404" t="s">
        <v>1598</v>
      </c>
      <c r="F1082" s="404" t="s">
        <v>1103</v>
      </c>
      <c r="G1082" s="404" t="s">
        <v>1104</v>
      </c>
    </row>
    <row r="1083" spans="1:9" ht="33.75" customHeight="1" x14ac:dyDescent="0.25">
      <c r="A1083" s="159">
        <v>39577</v>
      </c>
      <c r="B1083" s="177" t="str">
        <f>I1083</f>
        <v>AR-CONDICIONADO FRIO SPLITAO MODULAR 10 TR</v>
      </c>
      <c r="C1083" s="177" t="s">
        <v>11</v>
      </c>
      <c r="D1083" s="177" t="s">
        <v>16</v>
      </c>
      <c r="E1083" s="177">
        <v>5</v>
      </c>
      <c r="F1083" s="177" t="str">
        <f t="shared" ref="F1083" si="242">H1083</f>
        <v>23.856,41</v>
      </c>
      <c r="G1083" s="177">
        <f t="shared" ref="G1083" si="243">ROUND(F1083*E1083,2)</f>
        <v>119282.05</v>
      </c>
      <c r="H1083" s="156" t="s">
        <v>3411</v>
      </c>
      <c r="I1083" s="156" t="s">
        <v>3225</v>
      </c>
    </row>
    <row r="1084" spans="1:9" ht="15" customHeight="1" x14ac:dyDescent="0.25">
      <c r="A1084" s="561" t="s">
        <v>1813</v>
      </c>
      <c r="B1084" s="561"/>
      <c r="C1084" s="561"/>
      <c r="D1084" s="561"/>
      <c r="E1084" s="561"/>
      <c r="F1084" s="561"/>
      <c r="G1084" s="409">
        <f>ROUND(SUM(G1083:G1083),2)</f>
        <v>119282.05</v>
      </c>
    </row>
    <row r="1085" spans="1:9" ht="24" customHeight="1" x14ac:dyDescent="0.25">
      <c r="A1085" s="176"/>
      <c r="B1085" s="176"/>
      <c r="C1085" s="176"/>
      <c r="D1085" s="176"/>
      <c r="E1085" s="176"/>
      <c r="F1085" s="176"/>
      <c r="G1085" s="176"/>
    </row>
    <row r="1086" spans="1:9" ht="25.5" customHeight="1" x14ac:dyDescent="0.25">
      <c r="A1086" s="566" t="s">
        <v>1599</v>
      </c>
      <c r="B1086" s="567"/>
      <c r="C1086" s="567"/>
      <c r="D1086" s="567"/>
      <c r="E1086" s="582"/>
      <c r="F1086" s="404" t="s">
        <v>15</v>
      </c>
      <c r="G1086" s="163">
        <v>567169</v>
      </c>
    </row>
    <row r="1087" spans="1:9" ht="28.5" customHeight="1" x14ac:dyDescent="0.25">
      <c r="A1087" s="580" t="s">
        <v>1102</v>
      </c>
      <c r="B1087" s="581"/>
      <c r="C1087" s="404" t="s">
        <v>3</v>
      </c>
      <c r="D1087" s="404" t="s">
        <v>4</v>
      </c>
      <c r="E1087" s="404" t="s">
        <v>1598</v>
      </c>
      <c r="F1087" s="404" t="s">
        <v>1103</v>
      </c>
      <c r="G1087" s="404" t="s">
        <v>1104</v>
      </c>
    </row>
    <row r="1088" spans="1:9" ht="34.5" customHeight="1" x14ac:dyDescent="0.25">
      <c r="A1088" s="152">
        <v>381187</v>
      </c>
      <c r="B1088" s="153" t="s">
        <v>1599</v>
      </c>
      <c r="C1088" s="153" t="s">
        <v>15</v>
      </c>
      <c r="D1088" s="153" t="s">
        <v>16</v>
      </c>
      <c r="E1088" s="153">
        <v>1</v>
      </c>
      <c r="F1088" s="153">
        <f t="shared" ref="F1088" si="244">H1088</f>
        <v>4927.3599999999997</v>
      </c>
      <c r="G1088" s="153">
        <f t="shared" ref="G1088" si="245">ROUND(F1088*E1088,2)</f>
        <v>4927.3599999999997</v>
      </c>
      <c r="H1088" s="178">
        <v>4927.3599999999997</v>
      </c>
    </row>
    <row r="1089" spans="1:8" ht="19.5" customHeight="1" x14ac:dyDescent="0.25">
      <c r="A1089" s="570" t="s">
        <v>1813</v>
      </c>
      <c r="B1089" s="570"/>
      <c r="C1089" s="570"/>
      <c r="D1089" s="570"/>
      <c r="E1089" s="570"/>
      <c r="F1089" s="570"/>
      <c r="G1089" s="404">
        <f>ROUND(SUM(G1088:G1088),2)</f>
        <v>4927.3599999999997</v>
      </c>
    </row>
    <row r="1090" spans="1:8" s="179" customFormat="1" ht="23.25" customHeight="1" x14ac:dyDescent="0.25">
      <c r="A1090" s="176"/>
      <c r="B1090" s="176"/>
      <c r="C1090" s="176"/>
      <c r="D1090" s="176"/>
      <c r="E1090" s="176"/>
      <c r="F1090" s="176"/>
      <c r="G1090" s="415"/>
    </row>
    <row r="1091" spans="1:8" ht="30" customHeight="1" x14ac:dyDescent="0.25">
      <c r="A1091" s="566" t="s">
        <v>2321</v>
      </c>
      <c r="B1091" s="567"/>
      <c r="C1091" s="567"/>
      <c r="D1091" s="567"/>
      <c r="E1091" s="582"/>
      <c r="F1091" s="404" t="s">
        <v>50</v>
      </c>
      <c r="G1091" s="163">
        <v>6584</v>
      </c>
    </row>
    <row r="1092" spans="1:8" ht="30" x14ac:dyDescent="0.25">
      <c r="A1092" s="566" t="s">
        <v>1102</v>
      </c>
      <c r="B1092" s="569"/>
      <c r="C1092" s="404" t="s">
        <v>3</v>
      </c>
      <c r="D1092" s="404" t="s">
        <v>4</v>
      </c>
      <c r="E1092" s="404" t="s">
        <v>1598</v>
      </c>
      <c r="F1092" s="404" t="s">
        <v>1103</v>
      </c>
      <c r="G1092" s="404" t="s">
        <v>1104</v>
      </c>
    </row>
    <row r="1093" spans="1:8" x14ac:dyDescent="0.25">
      <c r="A1093" s="152">
        <v>6584</v>
      </c>
      <c r="B1093" s="153" t="s">
        <v>2322</v>
      </c>
      <c r="C1093" s="153" t="s">
        <v>50</v>
      </c>
      <c r="D1093" s="153" t="s">
        <v>16</v>
      </c>
      <c r="E1093" s="153">
        <v>1</v>
      </c>
      <c r="F1093" s="153">
        <f t="shared" ref="F1093" si="246">H1093</f>
        <v>3294.35</v>
      </c>
      <c r="G1093" s="153">
        <f t="shared" ref="G1093" si="247">ROUND(F1093*E1093,2)</f>
        <v>3294.35</v>
      </c>
      <c r="H1093" s="178">
        <v>3294.35</v>
      </c>
    </row>
    <row r="1094" spans="1:8" ht="15" customHeight="1" x14ac:dyDescent="0.25">
      <c r="A1094" s="561" t="s">
        <v>1813</v>
      </c>
      <c r="B1094" s="561"/>
      <c r="C1094" s="561"/>
      <c r="D1094" s="561"/>
      <c r="E1094" s="561"/>
      <c r="F1094" s="561"/>
      <c r="G1094" s="409">
        <f>ROUND(SUM(G1093:G1093),2)</f>
        <v>3294.35</v>
      </c>
    </row>
    <row r="1095" spans="1:8" ht="30.75" customHeight="1" x14ac:dyDescent="0.25">
      <c r="A1095" s="410"/>
      <c r="B1095" s="410"/>
      <c r="C1095" s="617"/>
      <c r="D1095" s="618"/>
      <c r="E1095" s="410"/>
      <c r="F1095" s="410"/>
      <c r="G1095" s="410"/>
    </row>
    <row r="1096" spans="1:8" ht="35.25" customHeight="1" x14ac:dyDescent="0.25">
      <c r="A1096" s="566" t="s">
        <v>2323</v>
      </c>
      <c r="B1096" s="567"/>
      <c r="C1096" s="567"/>
      <c r="D1096" s="567"/>
      <c r="E1096" s="582"/>
      <c r="F1096" s="404" t="s">
        <v>50</v>
      </c>
      <c r="G1096" s="163">
        <v>6583</v>
      </c>
    </row>
    <row r="1097" spans="1:8" ht="30" x14ac:dyDescent="0.25">
      <c r="A1097" s="580" t="s">
        <v>1102</v>
      </c>
      <c r="B1097" s="581"/>
      <c r="C1097" s="404" t="s">
        <v>3</v>
      </c>
      <c r="D1097" s="404" t="s">
        <v>4</v>
      </c>
      <c r="E1097" s="404" t="s">
        <v>1598</v>
      </c>
      <c r="F1097" s="404" t="s">
        <v>1103</v>
      </c>
      <c r="G1097" s="404" t="s">
        <v>1104</v>
      </c>
    </row>
    <row r="1098" spans="1:8" x14ac:dyDescent="0.25">
      <c r="A1098" s="152">
        <v>6583</v>
      </c>
      <c r="B1098" s="153" t="s">
        <v>2324</v>
      </c>
      <c r="C1098" s="153" t="s">
        <v>50</v>
      </c>
      <c r="D1098" s="153" t="s">
        <v>16</v>
      </c>
      <c r="E1098" s="153">
        <v>1</v>
      </c>
      <c r="F1098" s="153">
        <f t="shared" ref="F1098" si="248">H1098</f>
        <v>2958.19</v>
      </c>
      <c r="G1098" s="153">
        <f t="shared" ref="G1098" si="249">ROUND(F1098*E1098,2)</f>
        <v>2958.19</v>
      </c>
      <c r="H1098" s="174">
        <v>2958.19</v>
      </c>
    </row>
    <row r="1099" spans="1:8" ht="15" customHeight="1" x14ac:dyDescent="0.25">
      <c r="A1099" s="561" t="s">
        <v>1813</v>
      </c>
      <c r="B1099" s="561"/>
      <c r="C1099" s="561"/>
      <c r="D1099" s="561"/>
      <c r="E1099" s="561"/>
      <c r="F1099" s="561"/>
      <c r="G1099" s="409">
        <f>ROUND(SUM(G1098:G1098),2)</f>
        <v>2958.19</v>
      </c>
    </row>
    <row r="1100" spans="1:8" ht="27" customHeight="1" x14ac:dyDescent="0.25">
      <c r="A1100" s="410"/>
      <c r="B1100" s="410"/>
      <c r="C1100" s="617"/>
      <c r="D1100" s="618"/>
      <c r="E1100" s="410"/>
      <c r="F1100" s="410"/>
      <c r="G1100" s="410"/>
    </row>
    <row r="1101" spans="1:8" ht="30.75" customHeight="1" x14ac:dyDescent="0.25">
      <c r="A1101" s="566" t="s">
        <v>2325</v>
      </c>
      <c r="B1101" s="567"/>
      <c r="C1101" s="567"/>
      <c r="D1101" s="567"/>
      <c r="E1101" s="567"/>
      <c r="F1101" s="404" t="s">
        <v>50</v>
      </c>
      <c r="G1101" s="163">
        <v>6582</v>
      </c>
    </row>
    <row r="1102" spans="1:8" ht="30" x14ac:dyDescent="0.25">
      <c r="A1102" s="580" t="s">
        <v>1102</v>
      </c>
      <c r="B1102" s="581"/>
      <c r="C1102" s="404" t="s">
        <v>3</v>
      </c>
      <c r="D1102" s="404" t="s">
        <v>4</v>
      </c>
      <c r="E1102" s="404" t="s">
        <v>1598</v>
      </c>
      <c r="F1102" s="404" t="s">
        <v>1103</v>
      </c>
      <c r="G1102" s="404" t="s">
        <v>1104</v>
      </c>
    </row>
    <row r="1103" spans="1:8" ht="30" x14ac:dyDescent="0.25">
      <c r="A1103" s="152">
        <v>6582</v>
      </c>
      <c r="B1103" s="153" t="s">
        <v>2326</v>
      </c>
      <c r="C1103" s="153" t="s">
        <v>50</v>
      </c>
      <c r="D1103" s="153" t="s">
        <v>16</v>
      </c>
      <c r="E1103" s="153">
        <v>1</v>
      </c>
      <c r="F1103" s="153">
        <f t="shared" ref="F1103" si="250">H1103</f>
        <v>2751.62</v>
      </c>
      <c r="G1103" s="153">
        <f t="shared" ref="G1103" si="251">ROUND(F1103*E1103,2)</f>
        <v>2751.62</v>
      </c>
      <c r="H1103" s="174">
        <v>2751.62</v>
      </c>
    </row>
    <row r="1104" spans="1:8" ht="15" customHeight="1" x14ac:dyDescent="0.25">
      <c r="A1104" s="561" t="s">
        <v>1813</v>
      </c>
      <c r="B1104" s="561"/>
      <c r="C1104" s="561"/>
      <c r="D1104" s="561"/>
      <c r="E1104" s="561"/>
      <c r="F1104" s="561"/>
      <c r="G1104" s="409">
        <f>ROUND(SUM(G1103:G1103),2)</f>
        <v>2751.62</v>
      </c>
    </row>
    <row r="1105" spans="1:8" ht="24" customHeight="1" x14ac:dyDescent="0.25">
      <c r="A1105" s="410"/>
      <c r="B1105" s="410"/>
      <c r="C1105" s="617"/>
      <c r="D1105" s="618"/>
      <c r="E1105" s="410"/>
      <c r="F1105" s="410"/>
      <c r="G1105" s="410"/>
    </row>
    <row r="1106" spans="1:8" ht="28.5" customHeight="1" x14ac:dyDescent="0.25">
      <c r="A1106" s="566" t="s">
        <v>2327</v>
      </c>
      <c r="B1106" s="567"/>
      <c r="C1106" s="567"/>
      <c r="D1106" s="567"/>
      <c r="E1106" s="582"/>
      <c r="F1106" s="404" t="s">
        <v>124</v>
      </c>
      <c r="G1106" s="398" t="s">
        <v>2328</v>
      </c>
    </row>
    <row r="1107" spans="1:8" ht="30" x14ac:dyDescent="0.25">
      <c r="A1107" s="580" t="s">
        <v>1102</v>
      </c>
      <c r="B1107" s="581"/>
      <c r="C1107" s="404" t="s">
        <v>3</v>
      </c>
      <c r="D1107" s="404" t="s">
        <v>4</v>
      </c>
      <c r="E1107" s="404" t="s">
        <v>1598</v>
      </c>
      <c r="F1107" s="404" t="s">
        <v>1103</v>
      </c>
      <c r="G1107" s="404" t="s">
        <v>1104</v>
      </c>
    </row>
    <row r="1108" spans="1:8" ht="30" x14ac:dyDescent="0.25">
      <c r="A1108" s="152" t="s">
        <v>2329</v>
      </c>
      <c r="B1108" s="413" t="s">
        <v>2330</v>
      </c>
      <c r="C1108" s="153" t="s">
        <v>124</v>
      </c>
      <c r="D1108" s="153" t="s">
        <v>16</v>
      </c>
      <c r="E1108" s="153">
        <v>1</v>
      </c>
      <c r="F1108" s="153">
        <f t="shared" ref="F1108" si="252">H1108</f>
        <v>4466.3500000000004</v>
      </c>
      <c r="G1108" s="153">
        <f t="shared" ref="G1108" si="253">ROUND(F1108*E1108,2)</f>
        <v>4466.3500000000004</v>
      </c>
      <c r="H1108" s="148">
        <v>4466.3500000000004</v>
      </c>
    </row>
    <row r="1109" spans="1:8" ht="15" customHeight="1" x14ac:dyDescent="0.25">
      <c r="A1109" s="561" t="s">
        <v>1813</v>
      </c>
      <c r="B1109" s="561"/>
      <c r="C1109" s="561"/>
      <c r="D1109" s="561"/>
      <c r="E1109" s="561"/>
      <c r="F1109" s="561"/>
      <c r="G1109" s="409">
        <f>ROUND(SUM(G1108:G1108),2)</f>
        <v>4466.3500000000004</v>
      </c>
    </row>
    <row r="1110" spans="1:8" ht="24.75" customHeight="1" x14ac:dyDescent="0.25">
      <c r="A1110" s="410"/>
      <c r="B1110" s="410"/>
      <c r="C1110" s="617"/>
      <c r="D1110" s="618"/>
      <c r="E1110" s="410"/>
      <c r="F1110" s="410"/>
      <c r="G1110" s="410"/>
    </row>
    <row r="1111" spans="1:8" ht="29.25" customHeight="1" x14ac:dyDescent="0.25">
      <c r="A1111" s="566" t="s">
        <v>2331</v>
      </c>
      <c r="B1111" s="567"/>
      <c r="C1111" s="567"/>
      <c r="D1111" s="567"/>
      <c r="E1111" s="567"/>
      <c r="F1111" s="404" t="s">
        <v>124</v>
      </c>
      <c r="G1111" s="398" t="s">
        <v>2332</v>
      </c>
    </row>
    <row r="1112" spans="1:8" ht="30" x14ac:dyDescent="0.25">
      <c r="A1112" s="566" t="s">
        <v>1102</v>
      </c>
      <c r="B1112" s="569"/>
      <c r="C1112" s="404" t="s">
        <v>3</v>
      </c>
      <c r="D1112" s="404" t="s">
        <v>4</v>
      </c>
      <c r="E1112" s="404" t="s">
        <v>1598</v>
      </c>
      <c r="F1112" s="404" t="s">
        <v>1103</v>
      </c>
      <c r="G1112" s="404" t="s">
        <v>1104</v>
      </c>
    </row>
    <row r="1113" spans="1:8" ht="35.25" customHeight="1" x14ac:dyDescent="0.25">
      <c r="A1113" s="152" t="s">
        <v>2333</v>
      </c>
      <c r="B1113" s="413" t="s">
        <v>2334</v>
      </c>
      <c r="C1113" s="153" t="s">
        <v>124</v>
      </c>
      <c r="D1113" s="153" t="s">
        <v>16</v>
      </c>
      <c r="E1113" s="153">
        <v>1</v>
      </c>
      <c r="F1113" s="153">
        <f t="shared" ref="F1113" si="254">H1113</f>
        <v>4504.6099999999997</v>
      </c>
      <c r="G1113" s="153">
        <f t="shared" ref="G1113" si="255">ROUND(F1113*E1113,2)</f>
        <v>4504.6099999999997</v>
      </c>
      <c r="H1113" s="174">
        <v>4504.6099999999997</v>
      </c>
    </row>
    <row r="1114" spans="1:8" ht="15" customHeight="1" x14ac:dyDescent="0.25">
      <c r="A1114" s="561" t="s">
        <v>1813</v>
      </c>
      <c r="B1114" s="561"/>
      <c r="C1114" s="561"/>
      <c r="D1114" s="561"/>
      <c r="E1114" s="561"/>
      <c r="F1114" s="561"/>
      <c r="G1114" s="409">
        <f>ROUND(SUM(G1113:G1113),2)</f>
        <v>4504.6099999999997</v>
      </c>
    </row>
    <row r="1115" spans="1:8" ht="22.5" customHeight="1" x14ac:dyDescent="0.25">
      <c r="A1115" s="410"/>
      <c r="B1115" s="410"/>
      <c r="C1115" s="617"/>
      <c r="D1115" s="618"/>
      <c r="E1115" s="410"/>
      <c r="F1115" s="410"/>
      <c r="G1115" s="410"/>
    </row>
    <row r="1116" spans="1:8" ht="33" customHeight="1" x14ac:dyDescent="0.25">
      <c r="A1116" s="566" t="s">
        <v>2335</v>
      </c>
      <c r="B1116" s="567"/>
      <c r="C1116" s="567"/>
      <c r="D1116" s="567"/>
      <c r="E1116" s="582"/>
      <c r="F1116" s="404" t="s">
        <v>124</v>
      </c>
      <c r="G1116" s="398" t="s">
        <v>2336</v>
      </c>
    </row>
    <row r="1117" spans="1:8" ht="30" x14ac:dyDescent="0.25">
      <c r="A1117" s="566" t="s">
        <v>1102</v>
      </c>
      <c r="B1117" s="569"/>
      <c r="C1117" s="404" t="s">
        <v>3</v>
      </c>
      <c r="D1117" s="404" t="s">
        <v>4</v>
      </c>
      <c r="E1117" s="404" t="s">
        <v>1598</v>
      </c>
      <c r="F1117" s="404" t="s">
        <v>1103</v>
      </c>
      <c r="G1117" s="404" t="s">
        <v>1104</v>
      </c>
    </row>
    <row r="1118" spans="1:8" ht="30" x14ac:dyDescent="0.25">
      <c r="A1118" s="152" t="s">
        <v>2337</v>
      </c>
      <c r="B1118" s="413" t="s">
        <v>2338</v>
      </c>
      <c r="C1118" s="153" t="s">
        <v>124</v>
      </c>
      <c r="D1118" s="153" t="s">
        <v>16</v>
      </c>
      <c r="E1118" s="153">
        <v>1</v>
      </c>
      <c r="F1118" s="153">
        <f t="shared" ref="F1118" si="256">H1118</f>
        <v>3484.32</v>
      </c>
      <c r="G1118" s="153">
        <f t="shared" ref="G1118" si="257">ROUND(F1118*E1118,2)</f>
        <v>3484.32</v>
      </c>
      <c r="H1118" s="174">
        <v>3484.32</v>
      </c>
    </row>
    <row r="1119" spans="1:8" ht="15" customHeight="1" x14ac:dyDescent="0.25">
      <c r="A1119" s="619" t="s">
        <v>1813</v>
      </c>
      <c r="B1119" s="620"/>
      <c r="C1119" s="620"/>
      <c r="D1119" s="620"/>
      <c r="E1119" s="620"/>
      <c r="F1119" s="621"/>
      <c r="G1119" s="409">
        <f>ROUND(SUM(G1118:G1118),2)</f>
        <v>3484.32</v>
      </c>
    </row>
    <row r="1120" spans="1:8" ht="24.75" customHeight="1" x14ac:dyDescent="0.25">
      <c r="A1120" s="410"/>
      <c r="B1120" s="410"/>
      <c r="C1120" s="617"/>
      <c r="D1120" s="618"/>
      <c r="E1120" s="410"/>
      <c r="F1120" s="410"/>
      <c r="G1120" s="410"/>
    </row>
    <row r="1121" spans="1:9" ht="29.25" customHeight="1" x14ac:dyDescent="0.25">
      <c r="A1121" s="566" t="s">
        <v>2951</v>
      </c>
      <c r="B1121" s="567"/>
      <c r="C1121" s="567"/>
      <c r="D1121" s="567"/>
      <c r="E1121" s="582"/>
      <c r="F1121" s="404" t="s">
        <v>2110</v>
      </c>
      <c r="G1121" s="163">
        <v>779329</v>
      </c>
    </row>
    <row r="1122" spans="1:9" ht="30" x14ac:dyDescent="0.25">
      <c r="A1122" s="566" t="s">
        <v>1102</v>
      </c>
      <c r="B1122" s="569"/>
      <c r="C1122" s="404" t="s">
        <v>3</v>
      </c>
      <c r="D1122" s="404" t="s">
        <v>4</v>
      </c>
      <c r="E1122" s="404" t="s">
        <v>1598</v>
      </c>
      <c r="F1122" s="404" t="s">
        <v>1103</v>
      </c>
      <c r="G1122" s="404" t="s">
        <v>1104</v>
      </c>
    </row>
    <row r="1123" spans="1:9" ht="30" x14ac:dyDescent="0.25">
      <c r="A1123" s="152">
        <v>803041</v>
      </c>
      <c r="B1123" s="153" t="s">
        <v>2339</v>
      </c>
      <c r="C1123" s="153" t="s">
        <v>15</v>
      </c>
      <c r="D1123" s="153" t="s">
        <v>16</v>
      </c>
      <c r="E1123" s="153">
        <v>1</v>
      </c>
      <c r="F1123" s="153">
        <v>284.02999999999997</v>
      </c>
      <c r="G1123" s="153">
        <v>284.02999999999997</v>
      </c>
    </row>
    <row r="1124" spans="1:9" ht="15" customHeight="1" x14ac:dyDescent="0.25">
      <c r="A1124" s="619" t="s">
        <v>1813</v>
      </c>
      <c r="B1124" s="620"/>
      <c r="C1124" s="620"/>
      <c r="D1124" s="620"/>
      <c r="E1124" s="620"/>
      <c r="F1124" s="621"/>
      <c r="G1124" s="409">
        <f>ROUND(SUM(G1123:G1123),2)</f>
        <v>284.02999999999997</v>
      </c>
    </row>
    <row r="1125" spans="1:9" ht="22.5" customHeight="1" x14ac:dyDescent="0.25">
      <c r="A1125" s="410"/>
      <c r="B1125" s="410"/>
      <c r="C1125" s="617"/>
      <c r="D1125" s="618"/>
      <c r="E1125" s="410"/>
      <c r="F1125" s="410"/>
      <c r="G1125" s="410"/>
    </row>
    <row r="1126" spans="1:9" ht="45" customHeight="1" x14ac:dyDescent="0.25">
      <c r="A1126" s="566" t="s">
        <v>2340</v>
      </c>
      <c r="B1126" s="567"/>
      <c r="C1126" s="567"/>
      <c r="D1126" s="567"/>
      <c r="E1126" s="582"/>
      <c r="F1126" s="404" t="s">
        <v>124</v>
      </c>
      <c r="G1126" s="398" t="s">
        <v>2341</v>
      </c>
    </row>
    <row r="1127" spans="1:9" ht="30" x14ac:dyDescent="0.25">
      <c r="A1127" s="580" t="s">
        <v>1100</v>
      </c>
      <c r="B1127" s="581"/>
      <c r="C1127" s="404" t="s">
        <v>3</v>
      </c>
      <c r="D1127" s="404" t="s">
        <v>4</v>
      </c>
      <c r="E1127" s="404" t="s">
        <v>1598</v>
      </c>
      <c r="F1127" s="404" t="s">
        <v>1103</v>
      </c>
      <c r="G1127" s="404" t="s">
        <v>1104</v>
      </c>
    </row>
    <row r="1128" spans="1:9" ht="30" x14ac:dyDescent="0.25">
      <c r="A1128" s="160" t="s">
        <v>2342</v>
      </c>
      <c r="B1128" s="161" t="s">
        <v>1217</v>
      </c>
      <c r="C1128" s="153" t="s">
        <v>124</v>
      </c>
      <c r="D1128" s="161" t="s">
        <v>16</v>
      </c>
      <c r="E1128" s="161">
        <v>1</v>
      </c>
      <c r="F1128" s="161">
        <v>323.89</v>
      </c>
      <c r="G1128" s="161">
        <v>323.89</v>
      </c>
    </row>
    <row r="1129" spans="1:9" ht="30" x14ac:dyDescent="0.25">
      <c r="A1129" s="152">
        <v>100308</v>
      </c>
      <c r="B1129" s="153" t="s">
        <v>1213</v>
      </c>
      <c r="C1129" s="153" t="s">
        <v>11</v>
      </c>
      <c r="D1129" s="153" t="s">
        <v>18</v>
      </c>
      <c r="E1129" s="153">
        <v>1</v>
      </c>
      <c r="F1129" s="153" t="str">
        <f t="shared" ref="F1129:F1130" si="258">H1129</f>
        <v>20,14</v>
      </c>
      <c r="G1129" s="153">
        <f t="shared" ref="G1129:G1130" si="259">ROUND(F1129*E1129,2)</f>
        <v>20.14</v>
      </c>
      <c r="H1129" s="154" t="s">
        <v>3194</v>
      </c>
      <c r="I1129" s="154" t="s">
        <v>1213</v>
      </c>
    </row>
    <row r="1130" spans="1:9" ht="30" x14ac:dyDescent="0.25">
      <c r="A1130" s="152">
        <v>88250</v>
      </c>
      <c r="B1130" s="153" t="s">
        <v>1214</v>
      </c>
      <c r="C1130" s="153" t="s">
        <v>11</v>
      </c>
      <c r="D1130" s="153" t="s">
        <v>18</v>
      </c>
      <c r="E1130" s="153">
        <v>1</v>
      </c>
      <c r="F1130" s="153" t="str">
        <f t="shared" si="258"/>
        <v>15,44</v>
      </c>
      <c r="G1130" s="153">
        <f t="shared" si="259"/>
        <v>15.44</v>
      </c>
      <c r="H1130" s="154" t="s">
        <v>2908</v>
      </c>
      <c r="I1130" s="154" t="s">
        <v>1214</v>
      </c>
    </row>
    <row r="1131" spans="1:9" ht="15" customHeight="1" x14ac:dyDescent="0.25">
      <c r="A1131" s="619" t="s">
        <v>1813</v>
      </c>
      <c r="B1131" s="620"/>
      <c r="C1131" s="620"/>
      <c r="D1131" s="620"/>
      <c r="E1131" s="620"/>
      <c r="F1131" s="621"/>
      <c r="G1131" s="409">
        <f>ROUND(SUM(G1128:G1130),2)</f>
        <v>359.47</v>
      </c>
    </row>
    <row r="1132" spans="1:9" ht="21" customHeight="1" x14ac:dyDescent="0.25">
      <c r="A1132" s="410"/>
      <c r="B1132" s="410"/>
      <c r="C1132" s="617"/>
      <c r="D1132" s="618"/>
      <c r="E1132" s="410"/>
      <c r="F1132" s="410"/>
      <c r="G1132" s="410"/>
    </row>
    <row r="1133" spans="1:9" ht="29.25" customHeight="1" x14ac:dyDescent="0.25">
      <c r="A1133" s="566" t="s">
        <v>2343</v>
      </c>
      <c r="B1133" s="567"/>
      <c r="C1133" s="567"/>
      <c r="D1133" s="567"/>
      <c r="E1133" s="567"/>
      <c r="F1133" s="404" t="s">
        <v>130</v>
      </c>
      <c r="G1133" s="398"/>
    </row>
    <row r="1134" spans="1:9" ht="30" x14ac:dyDescent="0.25">
      <c r="A1134" s="580" t="s">
        <v>1100</v>
      </c>
      <c r="B1134" s="581"/>
      <c r="C1134" s="404" t="s">
        <v>3</v>
      </c>
      <c r="D1134" s="404" t="s">
        <v>4</v>
      </c>
      <c r="E1134" s="404" t="s">
        <v>1598</v>
      </c>
      <c r="F1134" s="404" t="s">
        <v>1103</v>
      </c>
      <c r="G1134" s="404" t="s">
        <v>1104</v>
      </c>
    </row>
    <row r="1135" spans="1:9" s="156" customFormat="1" x14ac:dyDescent="0.25">
      <c r="A1135" s="153" t="s">
        <v>1218</v>
      </c>
      <c r="B1135" s="153" t="s">
        <v>1219</v>
      </c>
      <c r="C1135" s="153" t="s">
        <v>130</v>
      </c>
      <c r="D1135" s="153" t="s">
        <v>69</v>
      </c>
      <c r="E1135" s="153">
        <v>1.5</v>
      </c>
      <c r="F1135" s="153">
        <f t="shared" ref="F1135:F1142" si="260">H1135</f>
        <v>3</v>
      </c>
      <c r="G1135" s="153">
        <f t="shared" ref="G1135:G1142" si="261">ROUND(F1135*E1135,2)</f>
        <v>4.5</v>
      </c>
      <c r="H1135" s="156">
        <v>3</v>
      </c>
    </row>
    <row r="1136" spans="1:9" s="156" customFormat="1" ht="30" x14ac:dyDescent="0.25">
      <c r="A1136" s="180">
        <v>38544</v>
      </c>
      <c r="B1136" s="153" t="s">
        <v>1220</v>
      </c>
      <c r="C1136" s="153" t="s">
        <v>11</v>
      </c>
      <c r="D1136" s="153" t="s">
        <v>27</v>
      </c>
      <c r="E1136" s="153">
        <v>9.8699999999999996E-2</v>
      </c>
      <c r="F1136" s="153" t="str">
        <f t="shared" si="260"/>
        <v>13,72</v>
      </c>
      <c r="G1136" s="153">
        <f t="shared" si="261"/>
        <v>1.35</v>
      </c>
      <c r="H1136" s="154" t="s">
        <v>1797</v>
      </c>
      <c r="I1136" s="154" t="s">
        <v>3293</v>
      </c>
    </row>
    <row r="1137" spans="1:9" s="156" customFormat="1" ht="30" x14ac:dyDescent="0.25">
      <c r="A1137" s="180">
        <v>39897</v>
      </c>
      <c r="B1137" s="153" t="s">
        <v>1221</v>
      </c>
      <c r="C1137" s="153" t="s">
        <v>11</v>
      </c>
      <c r="D1137" s="153" t="s">
        <v>16</v>
      </c>
      <c r="E1137" s="153">
        <v>1.2999999999999999E-3</v>
      </c>
      <c r="F1137" s="153" t="str">
        <f t="shared" si="260"/>
        <v>57,02</v>
      </c>
      <c r="G1137" s="153">
        <f t="shared" si="261"/>
        <v>7.0000000000000007E-2</v>
      </c>
      <c r="H1137" s="154" t="s">
        <v>3479</v>
      </c>
      <c r="I1137" s="154" t="s">
        <v>3297</v>
      </c>
    </row>
    <row r="1138" spans="1:9" s="156" customFormat="1" x14ac:dyDescent="0.25">
      <c r="A1138" s="153" t="s">
        <v>1222</v>
      </c>
      <c r="B1138" s="153" t="s">
        <v>1223</v>
      </c>
      <c r="C1138" s="153" t="s">
        <v>130</v>
      </c>
      <c r="D1138" s="153" t="s">
        <v>52</v>
      </c>
      <c r="E1138" s="153">
        <v>9.4000000000000004E-3</v>
      </c>
      <c r="F1138" s="153">
        <f t="shared" si="260"/>
        <v>82.73</v>
      </c>
      <c r="G1138" s="153">
        <f t="shared" si="261"/>
        <v>0.78</v>
      </c>
      <c r="H1138" s="156">
        <v>82.73</v>
      </c>
    </row>
    <row r="1139" spans="1:9" s="158" customFormat="1" ht="27.75" customHeight="1" x14ac:dyDescent="0.25">
      <c r="A1139" s="152">
        <v>7470</v>
      </c>
      <c r="B1139" s="153" t="s">
        <v>2344</v>
      </c>
      <c r="C1139" s="153" t="s">
        <v>50</v>
      </c>
      <c r="D1139" s="153" t="s">
        <v>69</v>
      </c>
      <c r="E1139" s="153">
        <v>1.1000000000000001</v>
      </c>
      <c r="F1139" s="153">
        <f t="shared" si="260"/>
        <v>86.51</v>
      </c>
      <c r="G1139" s="153">
        <f t="shared" si="261"/>
        <v>95.16</v>
      </c>
      <c r="H1139" s="158">
        <v>86.51</v>
      </c>
      <c r="I1139" s="158" t="s">
        <v>2344</v>
      </c>
    </row>
    <row r="1140" spans="1:9" ht="30" x14ac:dyDescent="0.25">
      <c r="A1140" s="152">
        <v>88267</v>
      </c>
      <c r="B1140" s="153" t="s">
        <v>1162</v>
      </c>
      <c r="C1140" s="153" t="s">
        <v>11</v>
      </c>
      <c r="D1140" s="153" t="s">
        <v>18</v>
      </c>
      <c r="E1140" s="153">
        <v>0.48</v>
      </c>
      <c r="F1140" s="153" t="str">
        <f t="shared" si="260"/>
        <v>19,47</v>
      </c>
      <c r="G1140" s="153">
        <f t="shared" si="261"/>
        <v>9.35</v>
      </c>
      <c r="H1140" s="154" t="s">
        <v>1768</v>
      </c>
      <c r="I1140" s="154" t="s">
        <v>1162</v>
      </c>
    </row>
    <row r="1141" spans="1:9" ht="45" x14ac:dyDescent="0.25">
      <c r="A1141" s="152">
        <v>88248</v>
      </c>
      <c r="B1141" s="153" t="s">
        <v>1163</v>
      </c>
      <c r="C1141" s="153" t="s">
        <v>11</v>
      </c>
      <c r="D1141" s="153" t="s">
        <v>18</v>
      </c>
      <c r="E1141" s="153">
        <v>0.48</v>
      </c>
      <c r="F1141" s="153" t="str">
        <f t="shared" si="260"/>
        <v>15,98</v>
      </c>
      <c r="G1141" s="153">
        <f t="shared" si="261"/>
        <v>7.67</v>
      </c>
      <c r="H1141" s="154" t="s">
        <v>2858</v>
      </c>
      <c r="I1141" s="154" t="s">
        <v>1163</v>
      </c>
    </row>
    <row r="1142" spans="1:9" s="158" customFormat="1" ht="33" customHeight="1" x14ac:dyDescent="0.25">
      <c r="A1142" s="152">
        <v>7583</v>
      </c>
      <c r="B1142" s="153" t="s">
        <v>1224</v>
      </c>
      <c r="C1142" s="153" t="s">
        <v>50</v>
      </c>
      <c r="D1142" s="153" t="s">
        <v>69</v>
      </c>
      <c r="E1142" s="153">
        <v>1</v>
      </c>
      <c r="F1142" s="153">
        <f t="shared" si="260"/>
        <v>3.52</v>
      </c>
      <c r="G1142" s="153">
        <f t="shared" si="261"/>
        <v>3.52</v>
      </c>
      <c r="H1142" s="158">
        <v>3.52</v>
      </c>
      <c r="I1142" s="158" t="s">
        <v>3026</v>
      </c>
    </row>
    <row r="1143" spans="1:9" ht="15" customHeight="1" x14ac:dyDescent="0.25">
      <c r="A1143" s="619" t="s">
        <v>1813</v>
      </c>
      <c r="B1143" s="620"/>
      <c r="C1143" s="620"/>
      <c r="D1143" s="620"/>
      <c r="E1143" s="620"/>
      <c r="F1143" s="621"/>
      <c r="G1143" s="409">
        <f>ROUND(SUM(G1135:G1142),2)</f>
        <v>122.4</v>
      </c>
    </row>
    <row r="1144" spans="1:9" ht="21.75" customHeight="1" x14ac:dyDescent="0.25">
      <c r="A1144" s="410"/>
      <c r="B1144" s="410"/>
      <c r="C1144" s="617"/>
      <c r="D1144" s="618"/>
      <c r="E1144" s="410"/>
      <c r="F1144" s="410"/>
      <c r="G1144" s="410"/>
    </row>
    <row r="1145" spans="1:9" ht="33" customHeight="1" x14ac:dyDescent="0.25">
      <c r="A1145" s="566" t="s">
        <v>2345</v>
      </c>
      <c r="B1145" s="567"/>
      <c r="C1145" s="567"/>
      <c r="D1145" s="567"/>
      <c r="E1145" s="582"/>
      <c r="F1145" s="404" t="s">
        <v>130</v>
      </c>
      <c r="G1145" s="398"/>
    </row>
    <row r="1146" spans="1:9" ht="30" x14ac:dyDescent="0.25">
      <c r="A1146" s="580" t="s">
        <v>1100</v>
      </c>
      <c r="B1146" s="581"/>
      <c r="C1146" s="404" t="s">
        <v>3</v>
      </c>
      <c r="D1146" s="404" t="s">
        <v>4</v>
      </c>
      <c r="E1146" s="404" t="s">
        <v>1598</v>
      </c>
      <c r="F1146" s="404" t="s">
        <v>1103</v>
      </c>
      <c r="G1146" s="404" t="s">
        <v>1104</v>
      </c>
    </row>
    <row r="1147" spans="1:9" s="156" customFormat="1" x14ac:dyDescent="0.25">
      <c r="A1147" s="153" t="s">
        <v>1218</v>
      </c>
      <c r="B1147" s="153" t="s">
        <v>1219</v>
      </c>
      <c r="C1147" s="153" t="s">
        <v>130</v>
      </c>
      <c r="D1147" s="153" t="s">
        <v>69</v>
      </c>
      <c r="E1147" s="153">
        <v>1.5</v>
      </c>
      <c r="F1147" s="153">
        <f t="shared" ref="F1147:F1154" si="262">H1147</f>
        <v>3</v>
      </c>
      <c r="G1147" s="153">
        <f t="shared" ref="G1147:G1154" si="263">ROUND(F1147*E1147,2)</f>
        <v>4.5</v>
      </c>
      <c r="H1147" s="156">
        <v>3</v>
      </c>
    </row>
    <row r="1148" spans="1:9" ht="30" x14ac:dyDescent="0.25">
      <c r="A1148" s="180">
        <v>38544</v>
      </c>
      <c r="B1148" s="153" t="s">
        <v>1220</v>
      </c>
      <c r="C1148" s="153" t="s">
        <v>11</v>
      </c>
      <c r="D1148" s="153" t="s">
        <v>27</v>
      </c>
      <c r="E1148" s="153">
        <v>7.6799999999999993E-2</v>
      </c>
      <c r="F1148" s="153" t="str">
        <f t="shared" si="262"/>
        <v>13,72</v>
      </c>
      <c r="G1148" s="153">
        <f t="shared" si="263"/>
        <v>1.05</v>
      </c>
      <c r="H1148" s="154" t="s">
        <v>1797</v>
      </c>
      <c r="I1148" s="154" t="s">
        <v>3293</v>
      </c>
    </row>
    <row r="1149" spans="1:9" ht="30" x14ac:dyDescent="0.25">
      <c r="A1149" s="180">
        <v>39897</v>
      </c>
      <c r="B1149" s="153" t="s">
        <v>1221</v>
      </c>
      <c r="C1149" s="153" t="s">
        <v>11</v>
      </c>
      <c r="D1149" s="153" t="s">
        <v>16</v>
      </c>
      <c r="E1149" s="153">
        <v>1E-3</v>
      </c>
      <c r="F1149" s="153" t="str">
        <f t="shared" si="262"/>
        <v>57,02</v>
      </c>
      <c r="G1149" s="153">
        <f t="shared" si="263"/>
        <v>0.06</v>
      </c>
      <c r="H1149" s="154" t="s">
        <v>3479</v>
      </c>
      <c r="I1149" s="154" t="s">
        <v>3297</v>
      </c>
    </row>
    <row r="1150" spans="1:9" s="156" customFormat="1" x14ac:dyDescent="0.25">
      <c r="A1150" s="153" t="s">
        <v>1222</v>
      </c>
      <c r="B1150" s="153" t="s">
        <v>1223</v>
      </c>
      <c r="C1150" s="153" t="s">
        <v>130</v>
      </c>
      <c r="D1150" s="153" t="s">
        <v>52</v>
      </c>
      <c r="E1150" s="153">
        <v>7.3000000000000001E-3</v>
      </c>
      <c r="F1150" s="153">
        <f t="shared" si="262"/>
        <v>82.73</v>
      </c>
      <c r="G1150" s="153">
        <f t="shared" si="263"/>
        <v>0.6</v>
      </c>
      <c r="H1150" s="156">
        <v>82.73</v>
      </c>
    </row>
    <row r="1151" spans="1:9" s="158" customFormat="1" ht="30" x14ac:dyDescent="0.25">
      <c r="A1151" s="152">
        <v>7468</v>
      </c>
      <c r="B1151" s="153" t="s">
        <v>2346</v>
      </c>
      <c r="C1151" s="153" t="s">
        <v>50</v>
      </c>
      <c r="D1151" s="153" t="s">
        <v>69</v>
      </c>
      <c r="E1151" s="153">
        <v>1.1000000000000001</v>
      </c>
      <c r="F1151" s="153">
        <f t="shared" si="262"/>
        <v>96.01</v>
      </c>
      <c r="G1151" s="153">
        <f t="shared" si="263"/>
        <v>105.61</v>
      </c>
      <c r="H1151" s="158">
        <v>96.01</v>
      </c>
      <c r="I1151" s="158" t="s">
        <v>2346</v>
      </c>
    </row>
    <row r="1152" spans="1:9" ht="30" x14ac:dyDescent="0.25">
      <c r="A1152" s="152">
        <v>88267</v>
      </c>
      <c r="B1152" s="153" t="s">
        <v>1162</v>
      </c>
      <c r="C1152" s="153" t="s">
        <v>11</v>
      </c>
      <c r="D1152" s="153" t="s">
        <v>18</v>
      </c>
      <c r="E1152" s="153">
        <v>0.4</v>
      </c>
      <c r="F1152" s="153" t="str">
        <f t="shared" si="262"/>
        <v>19,47</v>
      </c>
      <c r="G1152" s="153">
        <f t="shared" si="263"/>
        <v>7.79</v>
      </c>
      <c r="H1152" s="154" t="s">
        <v>1768</v>
      </c>
      <c r="I1152" s="154" t="s">
        <v>1162</v>
      </c>
    </row>
    <row r="1153" spans="1:9" ht="45" x14ac:dyDescent="0.25">
      <c r="A1153" s="152">
        <v>88248</v>
      </c>
      <c r="B1153" s="153" t="s">
        <v>1163</v>
      </c>
      <c r="C1153" s="153" t="s">
        <v>11</v>
      </c>
      <c r="D1153" s="153" t="s">
        <v>18</v>
      </c>
      <c r="E1153" s="153">
        <v>0.4</v>
      </c>
      <c r="F1153" s="153" t="str">
        <f t="shared" si="262"/>
        <v>15,98</v>
      </c>
      <c r="G1153" s="153">
        <f t="shared" si="263"/>
        <v>6.39</v>
      </c>
      <c r="H1153" s="154" t="s">
        <v>2858</v>
      </c>
      <c r="I1153" s="154" t="s">
        <v>1163</v>
      </c>
    </row>
    <row r="1154" spans="1:9" s="158" customFormat="1" ht="30" x14ac:dyDescent="0.25">
      <c r="A1154" s="152">
        <v>7581</v>
      </c>
      <c r="B1154" s="153" t="s">
        <v>1225</v>
      </c>
      <c r="C1154" s="153" t="s">
        <v>50</v>
      </c>
      <c r="D1154" s="153" t="s">
        <v>69</v>
      </c>
      <c r="E1154" s="153">
        <v>1.1000000000000001</v>
      </c>
      <c r="F1154" s="153">
        <f t="shared" si="262"/>
        <v>2.86</v>
      </c>
      <c r="G1154" s="153">
        <f t="shared" si="263"/>
        <v>3.15</v>
      </c>
      <c r="H1154" s="158">
        <v>2.86</v>
      </c>
      <c r="I1154" s="158" t="s">
        <v>3025</v>
      </c>
    </row>
    <row r="1155" spans="1:9" ht="15" customHeight="1" x14ac:dyDescent="0.25">
      <c r="A1155" s="619" t="s">
        <v>1813</v>
      </c>
      <c r="B1155" s="620"/>
      <c r="C1155" s="620"/>
      <c r="D1155" s="620"/>
      <c r="E1155" s="620"/>
      <c r="F1155" s="621"/>
      <c r="G1155" s="409">
        <f>ROUND(SUM(G1147:G1154),2)</f>
        <v>129.15</v>
      </c>
    </row>
    <row r="1156" spans="1:9" ht="23.25" customHeight="1" x14ac:dyDescent="0.25">
      <c r="A1156" s="410"/>
      <c r="B1156" s="410"/>
      <c r="C1156" s="617"/>
      <c r="D1156" s="618"/>
      <c r="E1156" s="410"/>
      <c r="F1156" s="410"/>
      <c r="G1156" s="410"/>
    </row>
    <row r="1157" spans="1:9" ht="34.5" customHeight="1" x14ac:dyDescent="0.25">
      <c r="A1157" s="566" t="s">
        <v>2347</v>
      </c>
      <c r="B1157" s="567"/>
      <c r="C1157" s="567"/>
      <c r="D1157" s="567"/>
      <c r="E1157" s="567"/>
      <c r="F1157" s="404" t="s">
        <v>2110</v>
      </c>
      <c r="G1157" s="416"/>
    </row>
    <row r="1158" spans="1:9" ht="30" x14ac:dyDescent="0.25">
      <c r="A1158" s="580" t="s">
        <v>2120</v>
      </c>
      <c r="B1158" s="581"/>
      <c r="C1158" s="404" t="s">
        <v>3</v>
      </c>
      <c r="D1158" s="404" t="s">
        <v>4</v>
      </c>
      <c r="E1158" s="404" t="s">
        <v>1598</v>
      </c>
      <c r="F1158" s="404" t="s">
        <v>1103</v>
      </c>
      <c r="G1158" s="404" t="s">
        <v>1104</v>
      </c>
    </row>
    <row r="1159" spans="1:9" ht="30" x14ac:dyDescent="0.25">
      <c r="A1159" s="152">
        <v>7319</v>
      </c>
      <c r="B1159" s="153" t="s">
        <v>1795</v>
      </c>
      <c r="C1159" s="153" t="s">
        <v>11</v>
      </c>
      <c r="D1159" s="153" t="s">
        <v>1117</v>
      </c>
      <c r="E1159" s="153">
        <v>0.4</v>
      </c>
      <c r="F1159" s="153" t="str">
        <f t="shared" ref="F1159:F1160" si="264">H1159</f>
        <v>17,05</v>
      </c>
      <c r="G1159" s="153">
        <f t="shared" ref="G1159:G1160" si="265">ROUND(F1159*E1159,2)</f>
        <v>6.82</v>
      </c>
      <c r="H1159" s="154" t="s">
        <v>1650</v>
      </c>
      <c r="I1159" s="154" t="s">
        <v>1795</v>
      </c>
    </row>
    <row r="1160" spans="1:9" x14ac:dyDescent="0.25">
      <c r="A1160" s="152">
        <v>88316</v>
      </c>
      <c r="B1160" s="153" t="str">
        <f>I1160</f>
        <v>SERVENTE COM ENCARGOS COMPLEMENTARES</v>
      </c>
      <c r="C1160" s="153" t="s">
        <v>11</v>
      </c>
      <c r="D1160" s="153" t="s">
        <v>18</v>
      </c>
      <c r="E1160" s="153">
        <v>0.4</v>
      </c>
      <c r="F1160" s="153" t="str">
        <f t="shared" si="264"/>
        <v>15,81</v>
      </c>
      <c r="G1160" s="153">
        <f t="shared" si="265"/>
        <v>6.32</v>
      </c>
      <c r="H1160" s="154" t="s">
        <v>1860</v>
      </c>
      <c r="I1160" s="154" t="s">
        <v>1114</v>
      </c>
    </row>
    <row r="1161" spans="1:9" ht="15" customHeight="1" x14ac:dyDescent="0.25">
      <c r="A1161" s="619" t="s">
        <v>1813</v>
      </c>
      <c r="B1161" s="620"/>
      <c r="C1161" s="620"/>
      <c r="D1161" s="620"/>
      <c r="E1161" s="620"/>
      <c r="F1161" s="621"/>
      <c r="G1161" s="409">
        <f>ROUND(SUM(G1159:G1160),2)</f>
        <v>13.14</v>
      </c>
    </row>
    <row r="1162" spans="1:9" ht="27.75" customHeight="1" x14ac:dyDescent="0.25">
      <c r="A1162" s="410"/>
      <c r="B1162" s="410"/>
      <c r="C1162" s="617"/>
      <c r="D1162" s="618"/>
      <c r="E1162" s="410"/>
      <c r="F1162" s="410"/>
      <c r="G1162" s="410"/>
    </row>
    <row r="1163" spans="1:9" ht="36" customHeight="1" x14ac:dyDescent="0.25">
      <c r="A1163" s="566" t="s">
        <v>2348</v>
      </c>
      <c r="B1163" s="567"/>
      <c r="C1163" s="567"/>
      <c r="D1163" s="567"/>
      <c r="E1163" s="567"/>
      <c r="F1163" s="404" t="s">
        <v>2110</v>
      </c>
      <c r="G1163" s="398"/>
    </row>
    <row r="1164" spans="1:9" ht="30" x14ac:dyDescent="0.25">
      <c r="A1164" s="580" t="s">
        <v>2120</v>
      </c>
      <c r="B1164" s="581"/>
      <c r="C1164" s="404" t="s">
        <v>3</v>
      </c>
      <c r="D1164" s="404" t="s">
        <v>4</v>
      </c>
      <c r="E1164" s="404" t="s">
        <v>1598</v>
      </c>
      <c r="F1164" s="404" t="s">
        <v>1103</v>
      </c>
      <c r="G1164" s="404" t="s">
        <v>1104</v>
      </c>
    </row>
    <row r="1165" spans="1:9" ht="45" x14ac:dyDescent="0.25">
      <c r="A1165" s="152">
        <v>123</v>
      </c>
      <c r="B1165" s="153" t="s">
        <v>1124</v>
      </c>
      <c r="C1165" s="153" t="s">
        <v>11</v>
      </c>
      <c r="D1165" s="153" t="s">
        <v>52</v>
      </c>
      <c r="E1165" s="153">
        <v>0.37840000000000001</v>
      </c>
      <c r="F1165" s="153" t="str">
        <f t="shared" ref="F1165:F1168" si="266">H1165</f>
        <v>9,51</v>
      </c>
      <c r="G1165" s="153">
        <f t="shared" ref="G1165:G1168" si="267">ROUND(F1165*E1165,2)</f>
        <v>3.6</v>
      </c>
      <c r="H1165" s="154" t="s">
        <v>1670</v>
      </c>
      <c r="I1165" s="154" t="s">
        <v>3216</v>
      </c>
    </row>
    <row r="1166" spans="1:9" ht="45" x14ac:dyDescent="0.25">
      <c r="A1166" s="152">
        <v>87298</v>
      </c>
      <c r="B1166" s="153" t="s">
        <v>2349</v>
      </c>
      <c r="C1166" s="153" t="s">
        <v>11</v>
      </c>
      <c r="D1166" s="153" t="s">
        <v>40</v>
      </c>
      <c r="E1166" s="153">
        <v>0.02</v>
      </c>
      <c r="F1166" s="153" t="str">
        <f t="shared" si="266"/>
        <v>660,07</v>
      </c>
      <c r="G1166" s="153">
        <f t="shared" si="267"/>
        <v>13.2</v>
      </c>
      <c r="H1166" s="154" t="s">
        <v>3771</v>
      </c>
      <c r="I1166" s="154" t="s">
        <v>2086</v>
      </c>
    </row>
    <row r="1167" spans="1:9" x14ac:dyDescent="0.25">
      <c r="A1167" s="152">
        <v>88309</v>
      </c>
      <c r="B1167" s="153" t="s">
        <v>1123</v>
      </c>
      <c r="C1167" s="153" t="s">
        <v>11</v>
      </c>
      <c r="D1167" s="153" t="s">
        <v>18</v>
      </c>
      <c r="E1167" s="153">
        <v>0.75</v>
      </c>
      <c r="F1167" s="153" t="str">
        <f t="shared" si="266"/>
        <v>20,08</v>
      </c>
      <c r="G1167" s="153">
        <f t="shared" si="267"/>
        <v>15.06</v>
      </c>
      <c r="H1167" s="154" t="s">
        <v>1735</v>
      </c>
      <c r="I1167" s="154" t="s">
        <v>1123</v>
      </c>
    </row>
    <row r="1168" spans="1:9" x14ac:dyDescent="0.25">
      <c r="A1168" s="152">
        <v>88316</v>
      </c>
      <c r="B1168" s="153" t="s">
        <v>1114</v>
      </c>
      <c r="C1168" s="153" t="s">
        <v>11</v>
      </c>
      <c r="D1168" s="153" t="s">
        <v>18</v>
      </c>
      <c r="E1168" s="153">
        <v>0.75</v>
      </c>
      <c r="F1168" s="153" t="str">
        <f t="shared" si="266"/>
        <v>15,81</v>
      </c>
      <c r="G1168" s="153">
        <f t="shared" si="267"/>
        <v>11.86</v>
      </c>
      <c r="H1168" s="154" t="s">
        <v>1860</v>
      </c>
      <c r="I1168" s="154" t="s">
        <v>1114</v>
      </c>
    </row>
    <row r="1169" spans="1:9" ht="15" customHeight="1" x14ac:dyDescent="0.25">
      <c r="A1169" s="619" t="s">
        <v>1813</v>
      </c>
      <c r="B1169" s="620"/>
      <c r="C1169" s="620"/>
      <c r="D1169" s="620"/>
      <c r="E1169" s="620"/>
      <c r="F1169" s="621"/>
      <c r="G1169" s="409">
        <f>ROUND(SUM(G1165:G1168),2)</f>
        <v>43.72</v>
      </c>
    </row>
    <row r="1170" spans="1:9" ht="28.5" customHeight="1" x14ac:dyDescent="0.25">
      <c r="A1170" s="410"/>
      <c r="B1170" s="410"/>
      <c r="C1170" s="617"/>
      <c r="D1170" s="618"/>
      <c r="E1170" s="410"/>
      <c r="F1170" s="410"/>
      <c r="G1170" s="410"/>
    </row>
    <row r="1171" spans="1:9" ht="50.25" customHeight="1" x14ac:dyDescent="0.25">
      <c r="A1171" s="566" t="s">
        <v>2350</v>
      </c>
      <c r="B1171" s="567"/>
      <c r="C1171" s="567"/>
      <c r="D1171" s="567"/>
      <c r="E1171" s="567"/>
      <c r="F1171" s="404" t="s">
        <v>2110</v>
      </c>
      <c r="G1171" s="398"/>
    </row>
    <row r="1172" spans="1:9" ht="30" x14ac:dyDescent="0.25">
      <c r="A1172" s="580" t="s">
        <v>2120</v>
      </c>
      <c r="B1172" s="581"/>
      <c r="C1172" s="404" t="s">
        <v>3</v>
      </c>
      <c r="D1172" s="404" t="s">
        <v>4</v>
      </c>
      <c r="E1172" s="404" t="s">
        <v>1598</v>
      </c>
      <c r="F1172" s="404" t="s">
        <v>1103</v>
      </c>
      <c r="G1172" s="404" t="s">
        <v>1104</v>
      </c>
    </row>
    <row r="1173" spans="1:9" ht="75" x14ac:dyDescent="0.25">
      <c r="A1173" s="152">
        <v>626</v>
      </c>
      <c r="B1173" s="153" t="s">
        <v>1737</v>
      </c>
      <c r="C1173" s="153" t="s">
        <v>11</v>
      </c>
      <c r="D1173" s="153" t="s">
        <v>52</v>
      </c>
      <c r="E1173" s="153">
        <v>0.1108</v>
      </c>
      <c r="F1173" s="153" t="str">
        <f t="shared" ref="F1173:F1176" si="268">H1173</f>
        <v>26,77</v>
      </c>
      <c r="G1173" s="153">
        <f t="shared" ref="G1173:G1176" si="269">ROUND(F1173*E1173,2)</f>
        <v>2.97</v>
      </c>
      <c r="H1173" s="154" t="s">
        <v>3475</v>
      </c>
      <c r="I1173" s="154" t="s">
        <v>1737</v>
      </c>
    </row>
    <row r="1174" spans="1:9" ht="45" x14ac:dyDescent="0.25">
      <c r="A1174" s="152">
        <v>11621</v>
      </c>
      <c r="B1174" s="153" t="s">
        <v>1736</v>
      </c>
      <c r="C1174" s="153" t="s">
        <v>11</v>
      </c>
      <c r="D1174" s="153" t="s">
        <v>27</v>
      </c>
      <c r="E1174" s="153">
        <v>1.1000000000000001</v>
      </c>
      <c r="F1174" s="153" t="str">
        <f t="shared" si="268"/>
        <v>73,23</v>
      </c>
      <c r="G1174" s="153">
        <f t="shared" si="269"/>
        <v>80.55</v>
      </c>
      <c r="H1174" s="154" t="s">
        <v>3179</v>
      </c>
      <c r="I1174" s="154" t="s">
        <v>1736</v>
      </c>
    </row>
    <row r="1175" spans="1:9" ht="30" x14ac:dyDescent="0.25">
      <c r="A1175" s="152">
        <v>88270</v>
      </c>
      <c r="B1175" s="153" t="s">
        <v>1226</v>
      </c>
      <c r="C1175" s="153" t="s">
        <v>11</v>
      </c>
      <c r="D1175" s="153" t="s">
        <v>18</v>
      </c>
      <c r="E1175" s="153">
        <v>1</v>
      </c>
      <c r="F1175" s="153" t="str">
        <f t="shared" si="268"/>
        <v>20,08</v>
      </c>
      <c r="G1175" s="153">
        <f t="shared" si="269"/>
        <v>20.079999999999998</v>
      </c>
      <c r="H1175" s="154" t="s">
        <v>1735</v>
      </c>
      <c r="I1175" s="154" t="s">
        <v>1226</v>
      </c>
    </row>
    <row r="1176" spans="1:9" x14ac:dyDescent="0.25">
      <c r="A1176" s="152">
        <v>88316</v>
      </c>
      <c r="B1176" s="153" t="s">
        <v>1114</v>
      </c>
      <c r="C1176" s="153" t="s">
        <v>11</v>
      </c>
      <c r="D1176" s="153" t="s">
        <v>18</v>
      </c>
      <c r="E1176" s="153">
        <v>1.18</v>
      </c>
      <c r="F1176" s="153" t="str">
        <f t="shared" si="268"/>
        <v>15,81</v>
      </c>
      <c r="G1176" s="153">
        <f t="shared" si="269"/>
        <v>18.66</v>
      </c>
      <c r="H1176" s="154" t="s">
        <v>1860</v>
      </c>
      <c r="I1176" s="154" t="s">
        <v>1114</v>
      </c>
    </row>
    <row r="1177" spans="1:9" ht="15" customHeight="1" x14ac:dyDescent="0.25">
      <c r="A1177" s="619" t="s">
        <v>1813</v>
      </c>
      <c r="B1177" s="620"/>
      <c r="C1177" s="620"/>
      <c r="D1177" s="620"/>
      <c r="E1177" s="620"/>
      <c r="F1177" s="621"/>
      <c r="G1177" s="409">
        <f>ROUND(SUM(G1173:G1176),2)</f>
        <v>122.26</v>
      </c>
    </row>
    <row r="1178" spans="1:9" ht="28.5" customHeight="1" x14ac:dyDescent="0.25">
      <c r="A1178" s="410"/>
      <c r="B1178" s="410"/>
      <c r="C1178" s="617"/>
      <c r="D1178" s="618"/>
      <c r="E1178" s="410"/>
      <c r="F1178" s="410"/>
      <c r="G1178" s="410"/>
    </row>
    <row r="1179" spans="1:9" ht="22.5" customHeight="1" x14ac:dyDescent="0.25">
      <c r="A1179" s="566" t="s">
        <v>2351</v>
      </c>
      <c r="B1179" s="567"/>
      <c r="C1179" s="567"/>
      <c r="D1179" s="567"/>
      <c r="E1179" s="582"/>
      <c r="F1179" s="404" t="s">
        <v>2110</v>
      </c>
      <c r="G1179" s="398"/>
    </row>
    <row r="1180" spans="1:9" ht="30" x14ac:dyDescent="0.25">
      <c r="A1180" s="580" t="s">
        <v>1100</v>
      </c>
      <c r="B1180" s="581"/>
      <c r="C1180" s="404" t="s">
        <v>3</v>
      </c>
      <c r="D1180" s="404" t="s">
        <v>4</v>
      </c>
      <c r="E1180" s="404" t="s">
        <v>1598</v>
      </c>
      <c r="F1180" s="404" t="s">
        <v>1103</v>
      </c>
      <c r="G1180" s="404" t="s">
        <v>1104</v>
      </c>
    </row>
    <row r="1181" spans="1:9" ht="30" x14ac:dyDescent="0.25">
      <c r="A1181" s="152">
        <v>1337</v>
      </c>
      <c r="B1181" s="153" t="s">
        <v>1227</v>
      </c>
      <c r="C1181" s="153" t="s">
        <v>145</v>
      </c>
      <c r="D1181" s="153" t="s">
        <v>52</v>
      </c>
      <c r="E1181" s="153">
        <v>4.9400000000000004</v>
      </c>
      <c r="F1181" s="153" t="str">
        <f t="shared" ref="F1181:F1185" si="270">H1181</f>
        <v>12,27</v>
      </c>
      <c r="G1181" s="153">
        <f t="shared" ref="G1181:G1185" si="271">ROUND(F1181*E1181,2)</f>
        <v>60.61</v>
      </c>
      <c r="H1181" s="154" t="s">
        <v>3438</v>
      </c>
      <c r="I1181" s="154" t="s">
        <v>3257</v>
      </c>
    </row>
    <row r="1182" spans="1:9" ht="30" x14ac:dyDescent="0.25">
      <c r="A1182" s="152">
        <v>1319</v>
      </c>
      <c r="B1182" s="153" t="s">
        <v>2352</v>
      </c>
      <c r="C1182" s="153" t="s">
        <v>11</v>
      </c>
      <c r="D1182" s="153" t="s">
        <v>52</v>
      </c>
      <c r="E1182" s="153">
        <v>16.312999999999999</v>
      </c>
      <c r="F1182" s="153" t="str">
        <f t="shared" si="270"/>
        <v>9,86</v>
      </c>
      <c r="G1182" s="153">
        <f t="shared" si="271"/>
        <v>160.85</v>
      </c>
      <c r="H1182" s="154" t="s">
        <v>3435</v>
      </c>
      <c r="I1182" s="154" t="s">
        <v>3253</v>
      </c>
    </row>
    <row r="1183" spans="1:9" ht="30" x14ac:dyDescent="0.25">
      <c r="A1183" s="152">
        <v>7691</v>
      </c>
      <c r="B1183" s="153" t="s">
        <v>1228</v>
      </c>
      <c r="C1183" s="153" t="s">
        <v>11</v>
      </c>
      <c r="D1183" s="153" t="s">
        <v>69</v>
      </c>
      <c r="E1183" s="153">
        <v>21.315999999999999</v>
      </c>
      <c r="F1183" s="153" t="str">
        <f t="shared" si="270"/>
        <v>24,61</v>
      </c>
      <c r="G1183" s="153">
        <f t="shared" si="271"/>
        <v>524.59</v>
      </c>
      <c r="H1183" s="154" t="s">
        <v>2056</v>
      </c>
      <c r="I1183" s="154" t="s">
        <v>3341</v>
      </c>
    </row>
    <row r="1184" spans="1:9" ht="30" x14ac:dyDescent="0.25">
      <c r="A1184" s="152">
        <v>88315</v>
      </c>
      <c r="B1184" s="153" t="s">
        <v>1139</v>
      </c>
      <c r="C1184" s="153" t="s">
        <v>11</v>
      </c>
      <c r="D1184" s="153" t="s">
        <v>18</v>
      </c>
      <c r="E1184" s="153">
        <v>0.92800000000000005</v>
      </c>
      <c r="F1184" s="153" t="str">
        <f t="shared" si="270"/>
        <v>19,97</v>
      </c>
      <c r="G1184" s="153">
        <f t="shared" si="271"/>
        <v>18.53</v>
      </c>
      <c r="H1184" s="154" t="s">
        <v>2922</v>
      </c>
      <c r="I1184" s="154" t="s">
        <v>1139</v>
      </c>
    </row>
    <row r="1185" spans="1:9" ht="30" x14ac:dyDescent="0.25">
      <c r="A1185" s="152">
        <v>88251</v>
      </c>
      <c r="B1185" s="153" t="s">
        <v>1151</v>
      </c>
      <c r="C1185" s="153" t="s">
        <v>11</v>
      </c>
      <c r="D1185" s="153" t="s">
        <v>18</v>
      </c>
      <c r="E1185" s="153">
        <v>0.92800000000000005</v>
      </c>
      <c r="F1185" s="153" t="str">
        <f t="shared" si="270"/>
        <v>16,50</v>
      </c>
      <c r="G1185" s="153">
        <f t="shared" si="271"/>
        <v>15.31</v>
      </c>
      <c r="H1185" s="154" t="s">
        <v>1847</v>
      </c>
      <c r="I1185" s="154" t="s">
        <v>1151</v>
      </c>
    </row>
    <row r="1186" spans="1:9" ht="15" customHeight="1" x14ac:dyDescent="0.25">
      <c r="A1186" s="619" t="s">
        <v>1813</v>
      </c>
      <c r="B1186" s="620"/>
      <c r="C1186" s="620"/>
      <c r="D1186" s="620"/>
      <c r="E1186" s="620"/>
      <c r="F1186" s="621"/>
      <c r="G1186" s="409">
        <f>ROUND(SUM(G1181:G1185),2)</f>
        <v>779.89</v>
      </c>
    </row>
    <row r="1187" spans="1:9" ht="24" customHeight="1" x14ac:dyDescent="0.25">
      <c r="A1187" s="410"/>
      <c r="B1187" s="410"/>
      <c r="C1187" s="617"/>
      <c r="D1187" s="618"/>
      <c r="E1187" s="410"/>
      <c r="F1187" s="410"/>
      <c r="G1187" s="410"/>
    </row>
    <row r="1188" spans="1:9" ht="27" customHeight="1" x14ac:dyDescent="0.25">
      <c r="A1188" s="566" t="s">
        <v>2353</v>
      </c>
      <c r="B1188" s="567"/>
      <c r="C1188" s="567"/>
      <c r="D1188" s="567"/>
      <c r="E1188" s="582"/>
      <c r="F1188" s="404" t="s">
        <v>2110</v>
      </c>
      <c r="G1188" s="400"/>
    </row>
    <row r="1189" spans="1:9" ht="30" x14ac:dyDescent="0.25">
      <c r="A1189" s="566" t="s">
        <v>1100</v>
      </c>
      <c r="B1189" s="582"/>
      <c r="C1189" s="404" t="s">
        <v>3</v>
      </c>
      <c r="D1189" s="404" t="s">
        <v>4</v>
      </c>
      <c r="E1189" s="404" t="s">
        <v>1598</v>
      </c>
      <c r="F1189" s="404" t="s">
        <v>1103</v>
      </c>
      <c r="G1189" s="404" t="s">
        <v>1104</v>
      </c>
    </row>
    <row r="1190" spans="1:9" ht="30" x14ac:dyDescent="0.25">
      <c r="A1190" s="152">
        <v>10853</v>
      </c>
      <c r="B1190" s="153" t="s">
        <v>1728</v>
      </c>
      <c r="C1190" s="153" t="s">
        <v>11</v>
      </c>
      <c r="D1190" s="153" t="s">
        <v>16</v>
      </c>
      <c r="E1190" s="153">
        <v>1.5</v>
      </c>
      <c r="F1190" s="153" t="str">
        <f t="shared" ref="F1190:F1191" si="272">H1190</f>
        <v>83,38</v>
      </c>
      <c r="G1190" s="153">
        <f t="shared" ref="G1190:G1191" si="273">ROUND(F1190*E1190,2)</f>
        <v>125.07</v>
      </c>
      <c r="H1190" s="154" t="s">
        <v>3468</v>
      </c>
      <c r="I1190" s="154" t="s">
        <v>1728</v>
      </c>
    </row>
    <row r="1191" spans="1:9" x14ac:dyDescent="0.25">
      <c r="A1191" s="152">
        <v>88309</v>
      </c>
      <c r="B1191" s="153" t="s">
        <v>1123</v>
      </c>
      <c r="C1191" s="153" t="s">
        <v>11</v>
      </c>
      <c r="D1191" s="153" t="s">
        <v>18</v>
      </c>
      <c r="E1191" s="153">
        <v>0.35</v>
      </c>
      <c r="F1191" s="153" t="str">
        <f t="shared" si="272"/>
        <v>20,08</v>
      </c>
      <c r="G1191" s="153">
        <f t="shared" si="273"/>
        <v>7.03</v>
      </c>
      <c r="H1191" s="154" t="s">
        <v>1735</v>
      </c>
      <c r="I1191" s="154" t="s">
        <v>1123</v>
      </c>
    </row>
    <row r="1192" spans="1:9" ht="15" customHeight="1" x14ac:dyDescent="0.25">
      <c r="A1192" s="619" t="s">
        <v>1813</v>
      </c>
      <c r="B1192" s="620"/>
      <c r="C1192" s="620"/>
      <c r="D1192" s="620"/>
      <c r="E1192" s="620"/>
      <c r="F1192" s="621"/>
      <c r="G1192" s="409">
        <f>ROUND(SUM(G1190:G1191),2)</f>
        <v>132.1</v>
      </c>
    </row>
    <row r="1193" spans="1:9" ht="24.75" customHeight="1" x14ac:dyDescent="0.25">
      <c r="A1193" s="410"/>
      <c r="B1193" s="410"/>
      <c r="C1193" s="629"/>
      <c r="D1193" s="629"/>
      <c r="E1193" s="410"/>
      <c r="F1193" s="410"/>
      <c r="G1193" s="410"/>
    </row>
    <row r="1194" spans="1:9" ht="27.75" customHeight="1" x14ac:dyDescent="0.25">
      <c r="A1194" s="630" t="s">
        <v>2354</v>
      </c>
      <c r="B1194" s="631"/>
      <c r="C1194" s="631"/>
      <c r="D1194" s="631"/>
      <c r="E1194" s="632"/>
      <c r="F1194" s="181" t="s">
        <v>50</v>
      </c>
      <c r="G1194" s="182">
        <v>12047</v>
      </c>
    </row>
    <row r="1195" spans="1:9" ht="30" x14ac:dyDescent="0.25">
      <c r="A1195" s="633" t="s">
        <v>1100</v>
      </c>
      <c r="B1195" s="634"/>
      <c r="C1195" s="181" t="s">
        <v>3</v>
      </c>
      <c r="D1195" s="181" t="s">
        <v>4</v>
      </c>
      <c r="E1195" s="181" t="s">
        <v>1598</v>
      </c>
      <c r="F1195" s="181" t="s">
        <v>1103</v>
      </c>
      <c r="G1195" s="181" t="s">
        <v>1104</v>
      </c>
    </row>
    <row r="1196" spans="1:9" s="158" customFormat="1" x14ac:dyDescent="0.25">
      <c r="A1196" s="164">
        <v>7646</v>
      </c>
      <c r="B1196" s="165" t="s">
        <v>2355</v>
      </c>
      <c r="C1196" s="165" t="s">
        <v>50</v>
      </c>
      <c r="D1196" s="165" t="s">
        <v>16</v>
      </c>
      <c r="E1196" s="165">
        <v>1</v>
      </c>
      <c r="F1196" s="165">
        <f t="shared" ref="F1196:F1197" si="274">H1196</f>
        <v>234.5</v>
      </c>
      <c r="G1196" s="165">
        <f t="shared" ref="G1196:G1197" si="275">ROUND(F1196*E1196,2)</f>
        <v>234.5</v>
      </c>
      <c r="H1196" s="158">
        <v>234.5</v>
      </c>
      <c r="I1196" s="158" t="s">
        <v>2355</v>
      </c>
    </row>
    <row r="1197" spans="1:9" x14ac:dyDescent="0.25">
      <c r="A1197" s="164">
        <v>4750</v>
      </c>
      <c r="B1197" s="165" t="s">
        <v>1123</v>
      </c>
      <c r="C1197" s="165" t="s">
        <v>50</v>
      </c>
      <c r="D1197" s="165" t="s">
        <v>18</v>
      </c>
      <c r="E1197" s="165">
        <v>0.25</v>
      </c>
      <c r="F1197" s="165">
        <f t="shared" si="274"/>
        <v>17.54</v>
      </c>
      <c r="G1197" s="165">
        <f t="shared" si="275"/>
        <v>4.3899999999999997</v>
      </c>
      <c r="H1197" s="154">
        <v>17.54</v>
      </c>
      <c r="I1197" s="154" t="e">
        <v>#N/A</v>
      </c>
    </row>
    <row r="1198" spans="1:9" ht="15" customHeight="1" x14ac:dyDescent="0.25">
      <c r="A1198" s="626" t="s">
        <v>1813</v>
      </c>
      <c r="B1198" s="627"/>
      <c r="C1198" s="627"/>
      <c r="D1198" s="627"/>
      <c r="E1198" s="627"/>
      <c r="F1198" s="628"/>
      <c r="G1198" s="417">
        <f>ROUND(SUM(G1196:G1197),2)</f>
        <v>238.89</v>
      </c>
    </row>
    <row r="1199" spans="1:9" ht="23.25" customHeight="1" x14ac:dyDescent="0.25">
      <c r="A1199" s="410"/>
      <c r="B1199" s="410"/>
      <c r="C1199" s="617"/>
      <c r="D1199" s="618"/>
      <c r="E1199" s="410"/>
      <c r="F1199" s="410"/>
      <c r="G1199" s="410"/>
    </row>
    <row r="1200" spans="1:9" ht="15" customHeight="1" x14ac:dyDescent="0.25">
      <c r="A1200" s="566" t="s">
        <v>2356</v>
      </c>
      <c r="B1200" s="567"/>
      <c r="C1200" s="567"/>
      <c r="D1200" s="567"/>
      <c r="E1200" s="582"/>
      <c r="F1200" s="404" t="s">
        <v>50</v>
      </c>
      <c r="G1200" s="398"/>
    </row>
    <row r="1201" spans="1:9" ht="30" x14ac:dyDescent="0.25">
      <c r="A1201" s="580" t="s">
        <v>1099</v>
      </c>
      <c r="B1201" s="581"/>
      <c r="C1201" s="581"/>
      <c r="D1201" s="404" t="s">
        <v>4</v>
      </c>
      <c r="E1201" s="404" t="s">
        <v>1107</v>
      </c>
      <c r="F1201" s="404" t="s">
        <v>1229</v>
      </c>
      <c r="G1201" s="404" t="s">
        <v>1230</v>
      </c>
    </row>
    <row r="1202" spans="1:9" ht="30" x14ac:dyDescent="0.25">
      <c r="A1202" s="152">
        <v>88597</v>
      </c>
      <c r="B1202" s="418" t="s">
        <v>2103</v>
      </c>
      <c r="C1202" s="153" t="s">
        <v>11</v>
      </c>
      <c r="D1202" s="153" t="s">
        <v>18</v>
      </c>
      <c r="E1202" s="183">
        <v>5.8000000000000003E-2</v>
      </c>
      <c r="F1202" s="153" t="str">
        <f t="shared" ref="F1202" si="276">H1202</f>
        <v>34,58</v>
      </c>
      <c r="G1202" s="153">
        <f t="shared" ref="G1202" si="277">ROUND(F1202*E1202,2)</f>
        <v>2.0099999999999998</v>
      </c>
      <c r="H1202" s="154" t="s">
        <v>3778</v>
      </c>
      <c r="I1202" s="154" t="s">
        <v>2103</v>
      </c>
    </row>
    <row r="1203" spans="1:9" ht="15" customHeight="1" x14ac:dyDescent="0.25">
      <c r="A1203" s="619" t="s">
        <v>1813</v>
      </c>
      <c r="B1203" s="620"/>
      <c r="C1203" s="620"/>
      <c r="D1203" s="620"/>
      <c r="E1203" s="620"/>
      <c r="F1203" s="621"/>
      <c r="G1203" s="409">
        <f>ROUND(SUM(G1202),2)</f>
        <v>2.0099999999999998</v>
      </c>
    </row>
    <row r="1204" spans="1:9" ht="26.25" customHeight="1" x14ac:dyDescent="0.25">
      <c r="A1204" s="410"/>
      <c r="B1204" s="410"/>
      <c r="C1204" s="617"/>
      <c r="D1204" s="618"/>
      <c r="E1204" s="410"/>
      <c r="F1204" s="410"/>
      <c r="G1204" s="410"/>
    </row>
    <row r="1205" spans="1:9" ht="15" customHeight="1" x14ac:dyDescent="0.25">
      <c r="A1205" s="566" t="s">
        <v>3367</v>
      </c>
      <c r="B1205" s="567"/>
      <c r="C1205" s="567"/>
      <c r="D1205" s="567"/>
      <c r="E1205" s="582"/>
      <c r="F1205" s="404" t="s">
        <v>2110</v>
      </c>
      <c r="G1205" s="163">
        <v>31161334</v>
      </c>
    </row>
    <row r="1206" spans="1:9" ht="30" x14ac:dyDescent="0.25">
      <c r="A1206" s="580" t="s">
        <v>1100</v>
      </c>
      <c r="B1206" s="581"/>
      <c r="C1206" s="404" t="s">
        <v>3</v>
      </c>
      <c r="D1206" s="404" t="s">
        <v>4</v>
      </c>
      <c r="E1206" s="404" t="s">
        <v>1598</v>
      </c>
      <c r="F1206" s="404" t="s">
        <v>1103</v>
      </c>
      <c r="G1206" s="404" t="s">
        <v>1104</v>
      </c>
    </row>
    <row r="1207" spans="1:9" x14ac:dyDescent="0.25">
      <c r="A1207" s="152">
        <v>88316</v>
      </c>
      <c r="B1207" s="153" t="s">
        <v>1114</v>
      </c>
      <c r="C1207" s="153" t="s">
        <v>11</v>
      </c>
      <c r="D1207" s="153" t="s">
        <v>18</v>
      </c>
      <c r="E1207" s="153">
        <v>0.1</v>
      </c>
      <c r="F1207" s="153" t="str">
        <f t="shared" ref="F1207" si="278">H1207</f>
        <v>15,81</v>
      </c>
      <c r="G1207" s="153">
        <f t="shared" ref="G1207" si="279">ROUND(F1207*E1207,2)</f>
        <v>1.58</v>
      </c>
      <c r="H1207" s="154" t="s">
        <v>1860</v>
      </c>
      <c r="I1207" s="154" t="s">
        <v>1114</v>
      </c>
    </row>
    <row r="1208" spans="1:9" ht="15" customHeight="1" x14ac:dyDescent="0.25">
      <c r="A1208" s="619" t="s">
        <v>1813</v>
      </c>
      <c r="B1208" s="620"/>
      <c r="C1208" s="620"/>
      <c r="D1208" s="620"/>
      <c r="E1208" s="620"/>
      <c r="F1208" s="621"/>
      <c r="G1208" s="409">
        <f>ROUND(SUM(G1207:G1207),2)</f>
        <v>1.58</v>
      </c>
    </row>
    <row r="1209" spans="1:9" ht="24" customHeight="1" x14ac:dyDescent="0.25">
      <c r="A1209" s="410"/>
      <c r="B1209" s="410"/>
      <c r="C1209" s="410"/>
      <c r="D1209" s="410"/>
      <c r="E1209" s="397"/>
      <c r="F1209" s="419"/>
      <c r="G1209" s="400"/>
    </row>
    <row r="1210" spans="1:9" ht="51" customHeight="1" x14ac:dyDescent="0.25">
      <c r="A1210" s="566" t="s">
        <v>4671</v>
      </c>
      <c r="B1210" s="567"/>
      <c r="C1210" s="567"/>
      <c r="D1210" s="567"/>
      <c r="E1210" s="568"/>
      <c r="F1210" s="150" t="s">
        <v>50</v>
      </c>
      <c r="G1210" s="163">
        <v>12955</v>
      </c>
      <c r="H1210" s="184"/>
    </row>
    <row r="1211" spans="1:9" ht="30" x14ac:dyDescent="0.25">
      <c r="A1211" s="404" t="s">
        <v>2120</v>
      </c>
      <c r="B1211" s="405"/>
      <c r="C1211" s="404" t="s">
        <v>3</v>
      </c>
      <c r="D1211" s="404" t="s">
        <v>4</v>
      </c>
      <c r="E1211" s="404" t="s">
        <v>1598</v>
      </c>
      <c r="F1211" s="404" t="s">
        <v>1103</v>
      </c>
      <c r="G1211" s="404" t="s">
        <v>1104</v>
      </c>
    </row>
    <row r="1212" spans="1:9" s="158" customFormat="1" ht="60" x14ac:dyDescent="0.25">
      <c r="A1212" s="152">
        <v>12955</v>
      </c>
      <c r="B1212" s="153" t="s">
        <v>2357</v>
      </c>
      <c r="C1212" s="153" t="s">
        <v>50</v>
      </c>
      <c r="D1212" s="153" t="s">
        <v>16</v>
      </c>
      <c r="E1212" s="153">
        <v>1</v>
      </c>
      <c r="F1212" s="153">
        <f t="shared" ref="F1212" si="280">H1212</f>
        <v>6000</v>
      </c>
      <c r="G1212" s="153">
        <f t="shared" ref="G1212" si="281">ROUND(F1212*E1212,2)</f>
        <v>6000</v>
      </c>
      <c r="H1212" s="158">
        <v>6000</v>
      </c>
      <c r="I1212" s="158" t="s">
        <v>3086</v>
      </c>
    </row>
    <row r="1213" spans="1:9" x14ac:dyDescent="0.25">
      <c r="A1213" s="561" t="s">
        <v>1813</v>
      </c>
      <c r="B1213" s="561"/>
      <c r="C1213" s="561"/>
      <c r="D1213" s="561"/>
      <c r="E1213" s="561"/>
      <c r="F1213" s="561"/>
      <c r="G1213" s="409">
        <f>ROUND(SUM(G1212:G1212),2)</f>
        <v>6000</v>
      </c>
    </row>
    <row r="1214" spans="1:9" x14ac:dyDescent="0.25">
      <c r="A1214" s="190"/>
      <c r="B1214" s="190"/>
      <c r="C1214" s="190"/>
      <c r="D1214" s="190"/>
      <c r="E1214" s="190"/>
      <c r="F1214" s="190"/>
      <c r="G1214" s="190"/>
    </row>
    <row r="1215" spans="1:9" x14ac:dyDescent="0.25">
      <c r="A1215" s="190"/>
      <c r="B1215" s="190"/>
      <c r="C1215" s="190"/>
      <c r="D1215" s="190"/>
      <c r="E1215" s="190"/>
      <c r="F1215" s="190"/>
      <c r="G1215" s="190"/>
    </row>
    <row r="1216" spans="1:9" ht="28.5" customHeight="1" x14ac:dyDescent="0.25">
      <c r="A1216" s="566" t="s">
        <v>3104</v>
      </c>
      <c r="B1216" s="635"/>
      <c r="C1216" s="567"/>
      <c r="D1216" s="567"/>
      <c r="E1216" s="568"/>
      <c r="F1216" s="150" t="s">
        <v>2110</v>
      </c>
      <c r="G1216" s="398" t="s">
        <v>2358</v>
      </c>
      <c r="H1216" s="185"/>
    </row>
    <row r="1217" spans="1:9" ht="30" x14ac:dyDescent="0.25">
      <c r="A1217" s="396" t="s">
        <v>2120</v>
      </c>
      <c r="B1217" s="150"/>
      <c r="C1217" s="400" t="s">
        <v>3</v>
      </c>
      <c r="D1217" s="404" t="s">
        <v>4</v>
      </c>
      <c r="E1217" s="404" t="s">
        <v>1598</v>
      </c>
      <c r="F1217" s="404" t="s">
        <v>1103</v>
      </c>
      <c r="G1217" s="404" t="s">
        <v>1104</v>
      </c>
    </row>
    <row r="1218" spans="1:9" s="157" customFormat="1" x14ac:dyDescent="0.25">
      <c r="A1218" s="152" t="s">
        <v>2298</v>
      </c>
      <c r="B1218" s="172" t="s">
        <v>3105</v>
      </c>
      <c r="C1218" s="153" t="s">
        <v>2141</v>
      </c>
      <c r="D1218" s="153" t="s">
        <v>16</v>
      </c>
      <c r="E1218" s="153">
        <v>1</v>
      </c>
      <c r="F1218" s="153">
        <f t="shared" ref="F1218" si="282">H1218</f>
        <v>1142.45</v>
      </c>
      <c r="G1218" s="153">
        <f t="shared" ref="G1218" si="283">ROUND(F1218*E1218,2)</f>
        <v>1142.45</v>
      </c>
      <c r="H1218" s="186">
        <v>1142.45</v>
      </c>
    </row>
    <row r="1219" spans="1:9" x14ac:dyDescent="0.25">
      <c r="A1219" s="561" t="s">
        <v>1813</v>
      </c>
      <c r="B1219" s="561"/>
      <c r="C1219" s="561"/>
      <c r="D1219" s="561"/>
      <c r="E1219" s="561"/>
      <c r="F1219" s="561"/>
      <c r="G1219" s="409">
        <f>ROUND(SUM(G1218:G1218),2)</f>
        <v>1142.45</v>
      </c>
    </row>
    <row r="1220" spans="1:9" x14ac:dyDescent="0.25">
      <c r="A1220" s="190"/>
      <c r="B1220" s="190"/>
      <c r="C1220" s="190"/>
      <c r="D1220" s="190"/>
      <c r="E1220" s="190"/>
      <c r="F1220" s="190"/>
      <c r="G1220" s="190"/>
    </row>
    <row r="1221" spans="1:9" x14ac:dyDescent="0.25">
      <c r="A1221" s="190"/>
      <c r="B1221" s="190"/>
      <c r="C1221" s="190"/>
      <c r="D1221" s="190"/>
      <c r="E1221" s="190"/>
      <c r="F1221" s="190"/>
      <c r="G1221" s="190"/>
    </row>
    <row r="1222" spans="1:9" ht="45.75" customHeight="1" x14ac:dyDescent="0.25">
      <c r="A1222" s="566" t="s">
        <v>2359</v>
      </c>
      <c r="B1222" s="567"/>
      <c r="C1222" s="567"/>
      <c r="D1222" s="567"/>
      <c r="E1222" s="568"/>
      <c r="F1222" s="150" t="s">
        <v>2110</v>
      </c>
      <c r="G1222" s="405"/>
    </row>
    <row r="1223" spans="1:9" ht="30" x14ac:dyDescent="0.25">
      <c r="A1223" s="404" t="s">
        <v>2120</v>
      </c>
      <c r="B1223" s="405"/>
      <c r="C1223" s="404" t="s">
        <v>3</v>
      </c>
      <c r="D1223" s="404" t="s">
        <v>4</v>
      </c>
      <c r="E1223" s="404" t="s">
        <v>1598</v>
      </c>
      <c r="F1223" s="404" t="s">
        <v>1103</v>
      </c>
      <c r="G1223" s="404" t="s">
        <v>1104</v>
      </c>
    </row>
    <row r="1224" spans="1:9" x14ac:dyDescent="0.25">
      <c r="A1224" s="152" t="s">
        <v>2298</v>
      </c>
      <c r="B1224" s="153" t="s">
        <v>2360</v>
      </c>
      <c r="C1224" s="152" t="s">
        <v>2141</v>
      </c>
      <c r="D1224" s="153" t="s">
        <v>16</v>
      </c>
      <c r="E1224" s="153">
        <v>1</v>
      </c>
      <c r="F1224" s="153">
        <f t="shared" ref="F1224:F1230" si="284">H1224</f>
        <v>1189.9000000000001</v>
      </c>
      <c r="G1224" s="153">
        <f t="shared" ref="G1224:G1230" si="285">ROUND(F1224*E1224,2)</f>
        <v>1189.9000000000001</v>
      </c>
      <c r="H1224" s="187">
        <v>1189.9000000000001</v>
      </c>
      <c r="I1224" s="156"/>
    </row>
    <row r="1225" spans="1:9" x14ac:dyDescent="0.25">
      <c r="A1225" s="152" t="s">
        <v>2298</v>
      </c>
      <c r="B1225" s="153" t="s">
        <v>2361</v>
      </c>
      <c r="C1225" s="152" t="s">
        <v>2141</v>
      </c>
      <c r="D1225" s="153" t="s">
        <v>16</v>
      </c>
      <c r="E1225" s="153">
        <v>1</v>
      </c>
      <c r="F1225" s="153">
        <f t="shared" si="284"/>
        <v>186.9</v>
      </c>
      <c r="G1225" s="153">
        <f t="shared" si="285"/>
        <v>186.9</v>
      </c>
      <c r="H1225" s="187">
        <v>186.9</v>
      </c>
      <c r="I1225" s="156"/>
    </row>
    <row r="1226" spans="1:9" ht="45" x14ac:dyDescent="0.25">
      <c r="A1226" s="152" t="s">
        <v>2298</v>
      </c>
      <c r="B1226" s="153" t="s">
        <v>2362</v>
      </c>
      <c r="C1226" s="152" t="s">
        <v>2141</v>
      </c>
      <c r="D1226" s="153" t="s">
        <v>16</v>
      </c>
      <c r="E1226" s="153">
        <v>2</v>
      </c>
      <c r="F1226" s="153">
        <f t="shared" si="284"/>
        <v>662.9</v>
      </c>
      <c r="G1226" s="153">
        <f t="shared" si="285"/>
        <v>1325.8</v>
      </c>
      <c r="H1226" s="187">
        <v>662.9</v>
      </c>
      <c r="I1226" s="156"/>
    </row>
    <row r="1227" spans="1:9" ht="30" x14ac:dyDescent="0.25">
      <c r="A1227" s="152" t="s">
        <v>2298</v>
      </c>
      <c r="B1227" s="153" t="s">
        <v>2363</v>
      </c>
      <c r="C1227" s="152" t="s">
        <v>2141</v>
      </c>
      <c r="D1227" s="153" t="s">
        <v>16</v>
      </c>
      <c r="E1227" s="153">
        <v>1</v>
      </c>
      <c r="F1227" s="153">
        <f t="shared" si="284"/>
        <v>498.9</v>
      </c>
      <c r="G1227" s="153">
        <f t="shared" si="285"/>
        <v>498.9</v>
      </c>
      <c r="H1227" s="187">
        <v>498.9</v>
      </c>
      <c r="I1227" s="156"/>
    </row>
    <row r="1228" spans="1:9" ht="30" x14ac:dyDescent="0.25">
      <c r="A1228" s="152" t="s">
        <v>2298</v>
      </c>
      <c r="B1228" s="153" t="s">
        <v>2364</v>
      </c>
      <c r="C1228" s="152" t="s">
        <v>2141</v>
      </c>
      <c r="D1228" s="153" t="s">
        <v>16</v>
      </c>
      <c r="E1228" s="153">
        <v>2</v>
      </c>
      <c r="F1228" s="153">
        <f t="shared" si="284"/>
        <v>46.9</v>
      </c>
      <c r="G1228" s="153">
        <f t="shared" si="285"/>
        <v>93.8</v>
      </c>
      <c r="H1228" s="187">
        <v>46.9</v>
      </c>
      <c r="I1228" s="156"/>
    </row>
    <row r="1229" spans="1:9" ht="30" x14ac:dyDescent="0.25">
      <c r="A1229" s="152">
        <v>88264</v>
      </c>
      <c r="B1229" s="153" t="s">
        <v>1115</v>
      </c>
      <c r="C1229" s="153" t="s">
        <v>11</v>
      </c>
      <c r="D1229" s="153" t="s">
        <v>18</v>
      </c>
      <c r="E1229" s="153">
        <v>1</v>
      </c>
      <c r="F1229" s="153" t="str">
        <f t="shared" si="284"/>
        <v>20,28</v>
      </c>
      <c r="G1229" s="153">
        <f t="shared" si="285"/>
        <v>20.28</v>
      </c>
      <c r="H1229" s="154" t="s">
        <v>2840</v>
      </c>
      <c r="I1229" s="154" t="s">
        <v>1115</v>
      </c>
    </row>
    <row r="1230" spans="1:9" ht="30" x14ac:dyDescent="0.25">
      <c r="A1230" s="152">
        <v>88264</v>
      </c>
      <c r="B1230" s="153" t="s">
        <v>1115</v>
      </c>
      <c r="C1230" s="153" t="s">
        <v>11</v>
      </c>
      <c r="D1230" s="153" t="s">
        <v>18</v>
      </c>
      <c r="E1230" s="153">
        <v>1</v>
      </c>
      <c r="F1230" s="153" t="str">
        <f t="shared" si="284"/>
        <v>20,28</v>
      </c>
      <c r="G1230" s="153">
        <f t="shared" si="285"/>
        <v>20.28</v>
      </c>
      <c r="H1230" s="154" t="s">
        <v>2840</v>
      </c>
      <c r="I1230" s="154" t="s">
        <v>1115</v>
      </c>
    </row>
    <row r="1231" spans="1:9" x14ac:dyDescent="0.25">
      <c r="A1231" s="561" t="s">
        <v>1813</v>
      </c>
      <c r="B1231" s="561"/>
      <c r="C1231" s="561"/>
      <c r="D1231" s="561"/>
      <c r="E1231" s="561"/>
      <c r="F1231" s="561"/>
      <c r="G1231" s="409">
        <f>ROUND(SUM(G1224:G1230),2)</f>
        <v>3335.86</v>
      </c>
    </row>
    <row r="1232" spans="1:9" x14ac:dyDescent="0.25">
      <c r="A1232" s="190"/>
      <c r="B1232" s="190"/>
      <c r="C1232" s="190"/>
      <c r="D1232" s="190"/>
      <c r="E1232" s="190"/>
      <c r="F1232" s="190"/>
      <c r="G1232" s="190"/>
    </row>
    <row r="1233" spans="1:9" x14ac:dyDescent="0.25">
      <c r="A1233" s="190"/>
      <c r="B1233" s="190"/>
      <c r="C1233" s="190"/>
      <c r="D1233" s="190"/>
      <c r="E1233" s="190"/>
      <c r="F1233" s="190"/>
      <c r="G1233" s="190"/>
    </row>
    <row r="1234" spans="1:9" ht="33" customHeight="1" x14ac:dyDescent="0.25">
      <c r="A1234" s="566" t="s">
        <v>4668</v>
      </c>
      <c r="B1234" s="567"/>
      <c r="C1234" s="567"/>
      <c r="D1234" s="567"/>
      <c r="E1234" s="568"/>
      <c r="F1234" s="150" t="s">
        <v>2110</v>
      </c>
      <c r="G1234" s="405"/>
    </row>
    <row r="1235" spans="1:9" ht="30" x14ac:dyDescent="0.25">
      <c r="A1235" s="404" t="s">
        <v>2120</v>
      </c>
      <c r="B1235" s="405"/>
      <c r="C1235" s="404" t="s">
        <v>3</v>
      </c>
      <c r="D1235" s="404" t="s">
        <v>4</v>
      </c>
      <c r="E1235" s="404" t="s">
        <v>1598</v>
      </c>
      <c r="F1235" s="404" t="s">
        <v>1103</v>
      </c>
      <c r="G1235" s="404" t="s">
        <v>1104</v>
      </c>
    </row>
    <row r="1236" spans="1:9" ht="30" x14ac:dyDescent="0.25">
      <c r="A1236" s="152" t="s">
        <v>2298</v>
      </c>
      <c r="B1236" s="153" t="s">
        <v>2365</v>
      </c>
      <c r="C1236" s="152" t="s">
        <v>2141</v>
      </c>
      <c r="D1236" s="153" t="s">
        <v>16</v>
      </c>
      <c r="E1236" s="153">
        <v>1</v>
      </c>
      <c r="F1236" s="153">
        <f t="shared" ref="F1236:F1237" si="286">H1236</f>
        <v>355.94499999999999</v>
      </c>
      <c r="G1236" s="153">
        <f t="shared" ref="G1236:G1237" si="287">ROUND(F1236*E1236,2)</f>
        <v>355.95</v>
      </c>
      <c r="H1236" s="187">
        <v>355.94499999999999</v>
      </c>
    </row>
    <row r="1237" spans="1:9" ht="30" x14ac:dyDescent="0.25">
      <c r="A1237" s="152">
        <v>88264</v>
      </c>
      <c r="B1237" s="153" t="s">
        <v>1115</v>
      </c>
      <c r="C1237" s="153" t="s">
        <v>11</v>
      </c>
      <c r="D1237" s="153" t="s">
        <v>18</v>
      </c>
      <c r="E1237" s="153">
        <v>0.2</v>
      </c>
      <c r="F1237" s="153" t="str">
        <f t="shared" si="286"/>
        <v>20,28</v>
      </c>
      <c r="G1237" s="153">
        <f t="shared" si="287"/>
        <v>4.0599999999999996</v>
      </c>
      <c r="H1237" s="154" t="s">
        <v>2840</v>
      </c>
      <c r="I1237" s="154" t="s">
        <v>1115</v>
      </c>
    </row>
    <row r="1238" spans="1:9" x14ac:dyDescent="0.25">
      <c r="A1238" s="561" t="s">
        <v>1813</v>
      </c>
      <c r="B1238" s="561"/>
      <c r="C1238" s="561"/>
      <c r="D1238" s="561"/>
      <c r="E1238" s="561"/>
      <c r="F1238" s="561"/>
      <c r="G1238" s="409">
        <f>ROUND(SUM(G1236:G1237),2)</f>
        <v>360.01</v>
      </c>
    </row>
    <row r="1239" spans="1:9" x14ac:dyDescent="0.25">
      <c r="A1239" s="190"/>
      <c r="B1239" s="190"/>
      <c r="C1239" s="190"/>
      <c r="D1239" s="190"/>
      <c r="E1239" s="190"/>
      <c r="F1239" s="190"/>
      <c r="G1239" s="190"/>
    </row>
    <row r="1240" spans="1:9" x14ac:dyDescent="0.25">
      <c r="A1240" s="190"/>
      <c r="B1240" s="190"/>
      <c r="C1240" s="190"/>
      <c r="D1240" s="190"/>
      <c r="E1240" s="190"/>
      <c r="F1240" s="190"/>
      <c r="G1240" s="190"/>
    </row>
    <row r="1241" spans="1:9" ht="30.75" customHeight="1" x14ac:dyDescent="0.25">
      <c r="A1241" s="566" t="s">
        <v>2366</v>
      </c>
      <c r="B1241" s="567"/>
      <c r="C1241" s="567"/>
      <c r="D1241" s="567"/>
      <c r="E1241" s="568"/>
      <c r="F1241" s="150" t="s">
        <v>2110</v>
      </c>
      <c r="G1241" s="405"/>
    </row>
    <row r="1242" spans="1:9" ht="30" x14ac:dyDescent="0.25">
      <c r="A1242" s="404" t="s">
        <v>2120</v>
      </c>
      <c r="B1242" s="405"/>
      <c r="C1242" s="404" t="s">
        <v>3</v>
      </c>
      <c r="D1242" s="404" t="s">
        <v>4</v>
      </c>
      <c r="E1242" s="404" t="s">
        <v>1598</v>
      </c>
      <c r="F1242" s="404" t="s">
        <v>1103</v>
      </c>
      <c r="G1242" s="404" t="s">
        <v>1104</v>
      </c>
    </row>
    <row r="1243" spans="1:9" ht="30" x14ac:dyDescent="0.25">
      <c r="A1243" s="152" t="s">
        <v>2298</v>
      </c>
      <c r="B1243" s="153" t="s">
        <v>2367</v>
      </c>
      <c r="C1243" s="152" t="s">
        <v>2141</v>
      </c>
      <c r="D1243" s="153" t="s">
        <v>69</v>
      </c>
      <c r="E1243" s="153">
        <v>1.02</v>
      </c>
      <c r="F1243" s="153">
        <f t="shared" ref="F1243:F1245" si="288">H1243</f>
        <v>74.02</v>
      </c>
      <c r="G1243" s="153">
        <f t="shared" ref="G1243:G1245" si="289">ROUND(F1243*E1243,2)</f>
        <v>75.5</v>
      </c>
      <c r="H1243" s="187">
        <v>74.02</v>
      </c>
    </row>
    <row r="1244" spans="1:9" x14ac:dyDescent="0.25">
      <c r="A1244" s="152">
        <v>88316</v>
      </c>
      <c r="B1244" s="153" t="s">
        <v>1114</v>
      </c>
      <c r="C1244" s="153" t="s">
        <v>11</v>
      </c>
      <c r="D1244" s="153" t="s">
        <v>18</v>
      </c>
      <c r="E1244" s="153">
        <v>0.1</v>
      </c>
      <c r="F1244" s="153" t="str">
        <f t="shared" si="288"/>
        <v>15,81</v>
      </c>
      <c r="G1244" s="153">
        <f t="shared" si="289"/>
        <v>1.58</v>
      </c>
      <c r="H1244" s="154" t="s">
        <v>1860</v>
      </c>
      <c r="I1244" s="154" t="s">
        <v>1114</v>
      </c>
    </row>
    <row r="1245" spans="1:9" ht="30" x14ac:dyDescent="0.25">
      <c r="A1245" s="152">
        <v>88264</v>
      </c>
      <c r="B1245" s="153" t="s">
        <v>1115</v>
      </c>
      <c r="C1245" s="153" t="s">
        <v>11</v>
      </c>
      <c r="D1245" s="153" t="s">
        <v>18</v>
      </c>
      <c r="E1245" s="153">
        <v>0.1</v>
      </c>
      <c r="F1245" s="153" t="str">
        <f t="shared" si="288"/>
        <v>20,28</v>
      </c>
      <c r="G1245" s="153">
        <f t="shared" si="289"/>
        <v>2.0299999999999998</v>
      </c>
      <c r="H1245" s="154" t="s">
        <v>2840</v>
      </c>
      <c r="I1245" s="154" t="s">
        <v>1115</v>
      </c>
    </row>
    <row r="1246" spans="1:9" x14ac:dyDescent="0.25">
      <c r="A1246" s="561" t="s">
        <v>1813</v>
      </c>
      <c r="B1246" s="561"/>
      <c r="C1246" s="561"/>
      <c r="D1246" s="561"/>
      <c r="E1246" s="561"/>
      <c r="F1246" s="561"/>
      <c r="G1246" s="409">
        <f>ROUND(SUM(G1243:G1245),2)</f>
        <v>79.11</v>
      </c>
    </row>
    <row r="1247" spans="1:9" x14ac:dyDescent="0.25">
      <c r="A1247" s="190"/>
      <c r="B1247" s="190"/>
      <c r="C1247" s="190"/>
      <c r="D1247" s="190"/>
      <c r="E1247" s="190"/>
      <c r="F1247" s="190"/>
      <c r="G1247" s="190"/>
    </row>
    <row r="1248" spans="1:9" x14ac:dyDescent="0.25">
      <c r="A1248" s="190"/>
      <c r="B1248" s="190"/>
      <c r="C1248" s="190"/>
      <c r="D1248" s="190"/>
      <c r="E1248" s="190"/>
      <c r="F1248" s="190"/>
      <c r="G1248" s="190"/>
    </row>
    <row r="1249" spans="1:9" ht="15" customHeight="1" x14ac:dyDescent="0.25">
      <c r="A1249" s="636" t="s">
        <v>2368</v>
      </c>
      <c r="B1249" s="637"/>
      <c r="C1249" s="637"/>
      <c r="D1249" s="637"/>
      <c r="E1249" s="638"/>
      <c r="F1249" s="408" t="s">
        <v>2110</v>
      </c>
      <c r="G1249" s="408" t="s">
        <v>2369</v>
      </c>
      <c r="H1249" s="188"/>
      <c r="I1249" s="188"/>
    </row>
    <row r="1250" spans="1:9" ht="30" x14ac:dyDescent="0.25">
      <c r="A1250" s="404" t="s">
        <v>2120</v>
      </c>
      <c r="B1250" s="405"/>
      <c r="C1250" s="404" t="s">
        <v>3</v>
      </c>
      <c r="D1250" s="404" t="s">
        <v>4</v>
      </c>
      <c r="E1250" s="404" t="s">
        <v>1598</v>
      </c>
      <c r="F1250" s="404" t="s">
        <v>1103</v>
      </c>
      <c r="G1250" s="404" t="s">
        <v>1104</v>
      </c>
      <c r="H1250" s="189"/>
      <c r="I1250" s="189"/>
    </row>
    <row r="1251" spans="1:9" x14ac:dyDescent="0.25">
      <c r="A1251" s="190" t="s">
        <v>2298</v>
      </c>
      <c r="B1251" s="191" t="s">
        <v>2370</v>
      </c>
      <c r="C1251" s="191" t="s">
        <v>2371</v>
      </c>
      <c r="D1251" s="192" t="s">
        <v>2372</v>
      </c>
      <c r="E1251" s="193">
        <v>1</v>
      </c>
      <c r="F1251" s="420">
        <v>233.94</v>
      </c>
      <c r="G1251" s="421">
        <f>ROUND((E1251*F1251),2)</f>
        <v>233.94</v>
      </c>
      <c r="H1251" s="188"/>
      <c r="I1251" s="188"/>
    </row>
    <row r="1252" spans="1:9" x14ac:dyDescent="0.25">
      <c r="A1252" s="571" t="s">
        <v>1813</v>
      </c>
      <c r="B1252" s="572"/>
      <c r="C1252" s="572"/>
      <c r="D1252" s="572"/>
      <c r="E1252" s="572"/>
      <c r="F1252" s="573"/>
      <c r="G1252" s="207">
        <f>ROUND(SUM(G1251:G1251),2)</f>
        <v>233.94</v>
      </c>
      <c r="H1252" s="188"/>
      <c r="I1252" s="194"/>
    </row>
    <row r="1253" spans="1:9" ht="21" customHeight="1" x14ac:dyDescent="0.25">
      <c r="A1253" s="268"/>
      <c r="B1253" s="268"/>
      <c r="C1253" s="268"/>
      <c r="D1253" s="268"/>
      <c r="E1253" s="268"/>
      <c r="F1253" s="268"/>
      <c r="G1253" s="422"/>
      <c r="H1253" s="188"/>
      <c r="I1253" s="194"/>
    </row>
    <row r="1254" spans="1:9" ht="15" customHeight="1" x14ac:dyDescent="0.25">
      <c r="A1254" s="595" t="s">
        <v>26</v>
      </c>
      <c r="B1254" s="596"/>
      <c r="C1254" s="596"/>
      <c r="D1254" s="596"/>
      <c r="E1254" s="597"/>
      <c r="F1254" s="408" t="s">
        <v>50</v>
      </c>
      <c r="G1254" s="195">
        <v>51</v>
      </c>
      <c r="H1254" s="188"/>
      <c r="I1254" s="188"/>
    </row>
    <row r="1255" spans="1:9" ht="30" x14ac:dyDescent="0.25">
      <c r="A1255" s="404" t="s">
        <v>2120</v>
      </c>
      <c r="B1255" s="405"/>
      <c r="C1255" s="404" t="s">
        <v>3</v>
      </c>
      <c r="D1255" s="404" t="s">
        <v>4</v>
      </c>
      <c r="E1255" s="404" t="s">
        <v>1598</v>
      </c>
      <c r="F1255" s="404" t="s">
        <v>1103</v>
      </c>
      <c r="G1255" s="404" t="s">
        <v>1104</v>
      </c>
      <c r="H1255" s="189"/>
      <c r="I1255" s="189"/>
    </row>
    <row r="1256" spans="1:9" ht="45" x14ac:dyDescent="0.25">
      <c r="A1256" s="196">
        <v>4417</v>
      </c>
      <c r="B1256" s="191" t="s">
        <v>2373</v>
      </c>
      <c r="C1256" s="153" t="s">
        <v>11</v>
      </c>
      <c r="D1256" s="196" t="s">
        <v>69</v>
      </c>
      <c r="E1256" s="197">
        <v>1</v>
      </c>
      <c r="F1256" s="192" t="str">
        <f t="shared" ref="F1256:F1262" si="290">H1256</f>
        <v>3,81</v>
      </c>
      <c r="G1256" s="206">
        <f t="shared" ref="G1256:G1262" si="291">ROUND((E1256*F1256),2)</f>
        <v>3.81</v>
      </c>
      <c r="H1256" s="154" t="s">
        <v>1696</v>
      </c>
      <c r="I1256" s="154" t="s">
        <v>3319</v>
      </c>
    </row>
    <row r="1257" spans="1:9" ht="45" x14ac:dyDescent="0.25">
      <c r="A1257" s="196">
        <v>4491</v>
      </c>
      <c r="B1257" s="191" t="s">
        <v>2374</v>
      </c>
      <c r="C1257" s="153" t="s">
        <v>11</v>
      </c>
      <c r="D1257" s="196" t="s">
        <v>69</v>
      </c>
      <c r="E1257" s="197">
        <v>4</v>
      </c>
      <c r="F1257" s="192" t="str">
        <f t="shared" si="290"/>
        <v>10,21</v>
      </c>
      <c r="G1257" s="206">
        <f t="shared" si="291"/>
        <v>40.840000000000003</v>
      </c>
      <c r="H1257" s="154" t="s">
        <v>2916</v>
      </c>
      <c r="I1257" s="154" t="s">
        <v>3306</v>
      </c>
    </row>
    <row r="1258" spans="1:9" ht="45" x14ac:dyDescent="0.25">
      <c r="A1258" s="196">
        <v>4813</v>
      </c>
      <c r="B1258" s="191" t="s">
        <v>2375</v>
      </c>
      <c r="C1258" s="153" t="s">
        <v>11</v>
      </c>
      <c r="D1258" s="196" t="s">
        <v>27</v>
      </c>
      <c r="E1258" s="197">
        <v>1</v>
      </c>
      <c r="F1258" s="192" t="str">
        <f t="shared" si="290"/>
        <v>430,00</v>
      </c>
      <c r="G1258" s="206">
        <f t="shared" si="291"/>
        <v>430</v>
      </c>
      <c r="H1258" s="154" t="s">
        <v>3492</v>
      </c>
      <c r="I1258" s="154" t="s">
        <v>3303</v>
      </c>
    </row>
    <row r="1259" spans="1:9" ht="30" x14ac:dyDescent="0.25">
      <c r="A1259" s="196">
        <v>5075</v>
      </c>
      <c r="B1259" s="191" t="s">
        <v>1112</v>
      </c>
      <c r="C1259" s="153" t="s">
        <v>11</v>
      </c>
      <c r="D1259" s="196" t="s">
        <v>52</v>
      </c>
      <c r="E1259" s="197">
        <v>0.15</v>
      </c>
      <c r="F1259" s="192" t="str">
        <f t="shared" si="290"/>
        <v>21,93</v>
      </c>
      <c r="G1259" s="206">
        <f t="shared" si="291"/>
        <v>3.29</v>
      </c>
      <c r="H1259" s="154" t="s">
        <v>3344</v>
      </c>
      <c r="I1259" s="154" t="s">
        <v>1112</v>
      </c>
    </row>
    <row r="1260" spans="1:9" ht="60" x14ac:dyDescent="0.25">
      <c r="A1260" s="196">
        <v>94962</v>
      </c>
      <c r="B1260" s="191" t="s">
        <v>2376</v>
      </c>
      <c r="C1260" s="153" t="s">
        <v>11</v>
      </c>
      <c r="D1260" s="196" t="s">
        <v>40</v>
      </c>
      <c r="E1260" s="197">
        <v>0.01</v>
      </c>
      <c r="F1260" s="192" t="str">
        <f t="shared" si="290"/>
        <v>421,54</v>
      </c>
      <c r="G1260" s="206">
        <f t="shared" si="291"/>
        <v>4.22</v>
      </c>
      <c r="H1260" s="154" t="s">
        <v>3584</v>
      </c>
      <c r="I1260" s="154" t="s">
        <v>1892</v>
      </c>
    </row>
    <row r="1261" spans="1:9" ht="30" x14ac:dyDescent="0.25">
      <c r="A1261" s="196">
        <v>88262</v>
      </c>
      <c r="B1261" s="191" t="s">
        <v>1113</v>
      </c>
      <c r="C1261" s="153" t="s">
        <v>11</v>
      </c>
      <c r="D1261" s="192" t="s">
        <v>18</v>
      </c>
      <c r="E1261" s="198">
        <v>1</v>
      </c>
      <c r="F1261" s="192" t="str">
        <f t="shared" si="290"/>
        <v>19,85</v>
      </c>
      <c r="G1261" s="206">
        <f t="shared" si="291"/>
        <v>19.850000000000001</v>
      </c>
      <c r="H1261" s="154" t="s">
        <v>3210</v>
      </c>
      <c r="I1261" s="154" t="s">
        <v>1113</v>
      </c>
    </row>
    <row r="1262" spans="1:9" x14ac:dyDescent="0.25">
      <c r="A1262" s="196">
        <v>88316</v>
      </c>
      <c r="B1262" s="191" t="s">
        <v>1114</v>
      </c>
      <c r="C1262" s="153" t="s">
        <v>11</v>
      </c>
      <c r="D1262" s="192" t="s">
        <v>18</v>
      </c>
      <c r="E1262" s="198">
        <v>2</v>
      </c>
      <c r="F1262" s="192" t="str">
        <f t="shared" si="290"/>
        <v>15,81</v>
      </c>
      <c r="G1262" s="206">
        <f t="shared" si="291"/>
        <v>31.62</v>
      </c>
      <c r="H1262" s="154" t="s">
        <v>1860</v>
      </c>
      <c r="I1262" s="154" t="s">
        <v>1114</v>
      </c>
    </row>
    <row r="1263" spans="1:9" x14ac:dyDescent="0.25">
      <c r="A1263" s="563" t="s">
        <v>1813</v>
      </c>
      <c r="B1263" s="564"/>
      <c r="C1263" s="564"/>
      <c r="D1263" s="564"/>
      <c r="E1263" s="564"/>
      <c r="F1263" s="565"/>
      <c r="G1263" s="207">
        <f>ROUND(SUM(G1256:G1262),2)</f>
        <v>533.63</v>
      </c>
      <c r="H1263" s="188"/>
      <c r="I1263" s="188"/>
    </row>
    <row r="1264" spans="1:9" ht="26.25" customHeight="1" x14ac:dyDescent="0.25">
      <c r="A1264" s="190"/>
      <c r="B1264" s="190"/>
      <c r="C1264" s="190"/>
      <c r="D1264" s="190"/>
      <c r="E1264" s="190"/>
      <c r="F1264" s="190"/>
      <c r="G1264" s="190"/>
    </row>
    <row r="1265" spans="1:9" ht="34.5" customHeight="1" x14ac:dyDescent="0.25">
      <c r="A1265" s="636" t="s">
        <v>2377</v>
      </c>
      <c r="B1265" s="637"/>
      <c r="C1265" s="637"/>
      <c r="D1265" s="637"/>
      <c r="E1265" s="638"/>
      <c r="F1265" s="408" t="s">
        <v>50</v>
      </c>
      <c r="G1265" s="199">
        <v>9502</v>
      </c>
      <c r="H1265" s="188"/>
      <c r="I1265" s="188"/>
    </row>
    <row r="1266" spans="1:9" ht="30" x14ac:dyDescent="0.25">
      <c r="A1266" s="404" t="s">
        <v>2120</v>
      </c>
      <c r="B1266" s="405"/>
      <c r="C1266" s="404" t="s">
        <v>3</v>
      </c>
      <c r="D1266" s="404" t="s">
        <v>4</v>
      </c>
      <c r="E1266" s="404" t="s">
        <v>1598</v>
      </c>
      <c r="F1266" s="404" t="s">
        <v>1103</v>
      </c>
      <c r="G1266" s="404" t="s">
        <v>1104</v>
      </c>
      <c r="H1266" s="188"/>
      <c r="I1266" s="188"/>
    </row>
    <row r="1267" spans="1:9" x14ac:dyDescent="0.25">
      <c r="A1267" s="180" t="s">
        <v>3379</v>
      </c>
      <c r="B1267" s="191" t="s">
        <v>2969</v>
      </c>
      <c r="C1267" s="153" t="s">
        <v>50</v>
      </c>
      <c r="D1267" s="180" t="s">
        <v>69</v>
      </c>
      <c r="E1267" s="200">
        <v>0.42</v>
      </c>
      <c r="F1267" s="192">
        <f>H1267</f>
        <v>0.21</v>
      </c>
      <c r="G1267" s="206">
        <f>ROUND((E1267*F1267),2)</f>
        <v>0.09</v>
      </c>
      <c r="H1267" s="154">
        <v>0.21</v>
      </c>
      <c r="I1267" s="154" t="e">
        <v>#N/A</v>
      </c>
    </row>
    <row r="1268" spans="1:9" ht="30" x14ac:dyDescent="0.25">
      <c r="A1268" s="180" t="s">
        <v>3378</v>
      </c>
      <c r="B1268" s="191" t="s">
        <v>3048</v>
      </c>
      <c r="C1268" s="153" t="s">
        <v>50</v>
      </c>
      <c r="D1268" s="180" t="s">
        <v>16</v>
      </c>
      <c r="E1268" s="200">
        <v>1</v>
      </c>
      <c r="F1268" s="192">
        <f>H1268</f>
        <v>241.85</v>
      </c>
      <c r="G1268" s="206">
        <f>ROUND((E1268*F1268),2)</f>
        <v>241.85</v>
      </c>
      <c r="H1268" s="148">
        <v>241.85</v>
      </c>
      <c r="I1268" s="148" t="e">
        <v>#N/A</v>
      </c>
    </row>
    <row r="1269" spans="1:9" ht="30" x14ac:dyDescent="0.25">
      <c r="A1269" s="180">
        <v>88267</v>
      </c>
      <c r="B1269" s="423" t="str">
        <f>I1269</f>
        <v>ENCANADOR OU BOMBEIRO HIDRÁULICO COM ENCARGOS COMPLEMENTARES</v>
      </c>
      <c r="C1269" s="153" t="s">
        <v>11</v>
      </c>
      <c r="D1269" s="180" t="s">
        <v>18</v>
      </c>
      <c r="E1269" s="200">
        <v>0.5</v>
      </c>
      <c r="F1269" s="192" t="str">
        <f>H1269</f>
        <v>19,47</v>
      </c>
      <c r="G1269" s="206">
        <f>ROUND((E1269*F1269),2)</f>
        <v>9.74</v>
      </c>
      <c r="H1269" s="154" t="s">
        <v>1768</v>
      </c>
      <c r="I1269" s="154" t="s">
        <v>1162</v>
      </c>
    </row>
    <row r="1270" spans="1:9" x14ac:dyDescent="0.25">
      <c r="A1270" s="563" t="s">
        <v>1813</v>
      </c>
      <c r="B1270" s="564"/>
      <c r="C1270" s="564"/>
      <c r="D1270" s="564"/>
      <c r="E1270" s="564"/>
      <c r="F1270" s="565"/>
      <c r="G1270" s="207">
        <f>ROUND(SUM(G1267:G1269),2)</f>
        <v>251.68</v>
      </c>
      <c r="H1270" s="188"/>
      <c r="I1270" s="188"/>
    </row>
    <row r="1271" spans="1:9" ht="24.75" customHeight="1" x14ac:dyDescent="0.25">
      <c r="A1271" s="190"/>
      <c r="B1271" s="190"/>
      <c r="C1271" s="190"/>
      <c r="D1271" s="190"/>
      <c r="E1271" s="190"/>
      <c r="F1271" s="190"/>
      <c r="G1271" s="190"/>
    </row>
    <row r="1272" spans="1:9" ht="15" customHeight="1" x14ac:dyDescent="0.25">
      <c r="A1272" s="595" t="s">
        <v>2378</v>
      </c>
      <c r="B1272" s="596"/>
      <c r="C1272" s="596"/>
      <c r="D1272" s="596"/>
      <c r="E1272" s="597"/>
      <c r="F1272" s="408" t="s">
        <v>50</v>
      </c>
      <c r="G1272" s="195">
        <v>9041</v>
      </c>
      <c r="H1272" s="188"/>
      <c r="I1272" s="188"/>
    </row>
    <row r="1273" spans="1:9" ht="30" x14ac:dyDescent="0.25">
      <c r="A1273" s="404" t="s">
        <v>2120</v>
      </c>
      <c r="B1273" s="405"/>
      <c r="C1273" s="404" t="s">
        <v>3</v>
      </c>
      <c r="D1273" s="404" t="s">
        <v>4</v>
      </c>
      <c r="E1273" s="404" t="s">
        <v>1598</v>
      </c>
      <c r="F1273" s="404" t="s">
        <v>1103</v>
      </c>
      <c r="G1273" s="404" t="s">
        <v>1104</v>
      </c>
      <c r="H1273" s="188"/>
      <c r="I1273" s="188"/>
    </row>
    <row r="1274" spans="1:9" s="158" customFormat="1" ht="30" x14ac:dyDescent="0.25">
      <c r="A1274" s="180">
        <v>9225</v>
      </c>
      <c r="B1274" s="191" t="s">
        <v>2379</v>
      </c>
      <c r="C1274" s="153" t="s">
        <v>50</v>
      </c>
      <c r="D1274" s="180" t="s">
        <v>16</v>
      </c>
      <c r="E1274" s="200">
        <v>1</v>
      </c>
      <c r="F1274" s="228">
        <f>H1274</f>
        <v>97.9</v>
      </c>
      <c r="G1274" s="201">
        <f>ROUND((E1274*F1274),2)</f>
        <v>97.9</v>
      </c>
      <c r="H1274" s="158">
        <v>97.9</v>
      </c>
      <c r="I1274" s="158" t="s">
        <v>3042</v>
      </c>
    </row>
    <row r="1275" spans="1:9" s="158" customFormat="1" ht="30" x14ac:dyDescent="0.25">
      <c r="A1275" s="180">
        <v>88247</v>
      </c>
      <c r="B1275" s="191" t="s">
        <v>1170</v>
      </c>
      <c r="C1275" s="153" t="s">
        <v>11</v>
      </c>
      <c r="D1275" s="180" t="s">
        <v>18</v>
      </c>
      <c r="E1275" s="200">
        <v>0.3</v>
      </c>
      <c r="F1275" s="192" t="str">
        <f>H1275</f>
        <v>16,74</v>
      </c>
      <c r="G1275" s="206">
        <f>ROUND((E1275*F1275),2)</f>
        <v>5.0199999999999996</v>
      </c>
      <c r="H1275" s="154" t="s">
        <v>3570</v>
      </c>
      <c r="I1275" s="154" t="s">
        <v>1170</v>
      </c>
    </row>
    <row r="1276" spans="1:9" s="158" customFormat="1" ht="30" x14ac:dyDescent="0.25">
      <c r="A1276" s="180">
        <v>88264</v>
      </c>
      <c r="B1276" s="191" t="s">
        <v>1115</v>
      </c>
      <c r="C1276" s="153" t="s">
        <v>11</v>
      </c>
      <c r="D1276" s="180" t="s">
        <v>18</v>
      </c>
      <c r="E1276" s="200">
        <v>0.3</v>
      </c>
      <c r="F1276" s="192" t="str">
        <f>H1276</f>
        <v>20,28</v>
      </c>
      <c r="G1276" s="206">
        <f>ROUND((E1276*F1276),2)</f>
        <v>6.08</v>
      </c>
      <c r="H1276" s="154" t="s">
        <v>2840</v>
      </c>
      <c r="I1276" s="154" t="s">
        <v>1115</v>
      </c>
    </row>
    <row r="1277" spans="1:9" x14ac:dyDescent="0.25">
      <c r="A1277" s="563" t="s">
        <v>1813</v>
      </c>
      <c r="B1277" s="564"/>
      <c r="C1277" s="564"/>
      <c r="D1277" s="564"/>
      <c r="E1277" s="564"/>
      <c r="F1277" s="565"/>
      <c r="G1277" s="202">
        <f>ROUND(SUM(G1274:G1276),2)</f>
        <v>109</v>
      </c>
      <c r="H1277" s="188"/>
      <c r="I1277" s="188"/>
    </row>
    <row r="1278" spans="1:9" x14ac:dyDescent="0.25">
      <c r="A1278" s="204"/>
      <c r="B1278" s="204"/>
      <c r="C1278" s="204"/>
      <c r="D1278" s="204"/>
      <c r="E1278" s="204"/>
      <c r="F1278" s="204"/>
      <c r="G1278" s="204"/>
      <c r="H1278" s="188"/>
      <c r="I1278" s="188"/>
    </row>
    <row r="1279" spans="1:9" x14ac:dyDescent="0.25">
      <c r="A1279" s="204"/>
      <c r="B1279" s="204"/>
      <c r="C1279" s="204"/>
      <c r="D1279" s="204"/>
      <c r="E1279" s="204"/>
      <c r="F1279" s="204"/>
      <c r="G1279" s="204"/>
      <c r="H1279" s="188"/>
      <c r="I1279" s="188"/>
    </row>
    <row r="1280" spans="1:9" ht="33" customHeight="1" x14ac:dyDescent="0.25">
      <c r="A1280" s="595" t="s">
        <v>2380</v>
      </c>
      <c r="B1280" s="596"/>
      <c r="C1280" s="596"/>
      <c r="D1280" s="596"/>
      <c r="E1280" s="597"/>
      <c r="F1280" s="408" t="s">
        <v>50</v>
      </c>
      <c r="G1280" s="195">
        <v>7996</v>
      </c>
      <c r="H1280" s="188"/>
      <c r="I1280" s="188"/>
    </row>
    <row r="1281" spans="1:9" ht="30" x14ac:dyDescent="0.25">
      <c r="A1281" s="404" t="s">
        <v>2120</v>
      </c>
      <c r="B1281" s="405"/>
      <c r="C1281" s="404" t="s">
        <v>3</v>
      </c>
      <c r="D1281" s="404" t="s">
        <v>4</v>
      </c>
      <c r="E1281" s="404" t="s">
        <v>1598</v>
      </c>
      <c r="F1281" s="404" t="s">
        <v>1103</v>
      </c>
      <c r="G1281" s="404" t="s">
        <v>1104</v>
      </c>
      <c r="H1281" s="188"/>
      <c r="I1281" s="188"/>
    </row>
    <row r="1282" spans="1:9" s="158" customFormat="1" ht="30" x14ac:dyDescent="0.25">
      <c r="A1282" s="180">
        <v>7943</v>
      </c>
      <c r="B1282" s="191" t="s">
        <v>2381</v>
      </c>
      <c r="C1282" s="153" t="s">
        <v>50</v>
      </c>
      <c r="D1282" s="180" t="s">
        <v>16</v>
      </c>
      <c r="E1282" s="200">
        <v>1</v>
      </c>
      <c r="F1282" s="192">
        <f>H1282</f>
        <v>148.61000000000001</v>
      </c>
      <c r="G1282" s="206">
        <f>ROUND((E1282*F1282),2)</f>
        <v>148.61000000000001</v>
      </c>
      <c r="H1282" s="158">
        <v>148.61000000000001</v>
      </c>
      <c r="I1282" s="158" t="s">
        <v>3032</v>
      </c>
    </row>
    <row r="1283" spans="1:9" ht="30" x14ac:dyDescent="0.25">
      <c r="A1283" s="180">
        <v>88247</v>
      </c>
      <c r="B1283" s="191" t="s">
        <v>1170</v>
      </c>
      <c r="C1283" s="153" t="s">
        <v>11</v>
      </c>
      <c r="D1283" s="180" t="s">
        <v>18</v>
      </c>
      <c r="E1283" s="200">
        <v>0.6</v>
      </c>
      <c r="F1283" s="192" t="str">
        <f>H1283</f>
        <v>16,74</v>
      </c>
      <c r="G1283" s="206">
        <f>ROUND((E1283*F1283),2)</f>
        <v>10.039999999999999</v>
      </c>
      <c r="H1283" s="154" t="s">
        <v>3570</v>
      </c>
      <c r="I1283" s="154" t="s">
        <v>1170</v>
      </c>
    </row>
    <row r="1284" spans="1:9" ht="30" x14ac:dyDescent="0.25">
      <c r="A1284" s="180">
        <v>88264</v>
      </c>
      <c r="B1284" s="191" t="s">
        <v>1115</v>
      </c>
      <c r="C1284" s="153" t="s">
        <v>11</v>
      </c>
      <c r="D1284" s="180" t="s">
        <v>18</v>
      </c>
      <c r="E1284" s="200">
        <v>0.6</v>
      </c>
      <c r="F1284" s="192" t="str">
        <f>H1284</f>
        <v>20,28</v>
      </c>
      <c r="G1284" s="206">
        <f>ROUND((E1284*F1284),2)</f>
        <v>12.17</v>
      </c>
      <c r="H1284" s="154" t="s">
        <v>2840</v>
      </c>
      <c r="I1284" s="154" t="s">
        <v>1115</v>
      </c>
    </row>
    <row r="1285" spans="1:9" x14ac:dyDescent="0.25">
      <c r="A1285" s="563" t="s">
        <v>1813</v>
      </c>
      <c r="B1285" s="564"/>
      <c r="C1285" s="564"/>
      <c r="D1285" s="564"/>
      <c r="E1285" s="564"/>
      <c r="F1285" s="565"/>
      <c r="G1285" s="202">
        <f>ROUND(SUM(G1282:G1284),2)</f>
        <v>170.82</v>
      </c>
      <c r="H1285" s="188"/>
      <c r="I1285" s="188"/>
    </row>
    <row r="1286" spans="1:9" x14ac:dyDescent="0.25">
      <c r="A1286" s="204"/>
      <c r="B1286" s="204"/>
      <c r="C1286" s="204"/>
      <c r="D1286" s="204"/>
      <c r="E1286" s="204"/>
      <c r="F1286" s="204"/>
      <c r="G1286" s="204"/>
      <c r="H1286" s="188"/>
      <c r="I1286" s="188"/>
    </row>
    <row r="1287" spans="1:9" x14ac:dyDescent="0.25">
      <c r="A1287" s="204"/>
      <c r="B1287" s="204"/>
      <c r="C1287" s="204"/>
      <c r="D1287" s="204"/>
      <c r="E1287" s="204"/>
      <c r="F1287" s="204"/>
      <c r="G1287" s="204"/>
      <c r="H1287" s="188"/>
      <c r="I1287" s="188"/>
    </row>
    <row r="1288" spans="1:9" ht="30.75" customHeight="1" x14ac:dyDescent="0.25">
      <c r="A1288" s="636" t="s">
        <v>2947</v>
      </c>
      <c r="B1288" s="637"/>
      <c r="C1288" s="637"/>
      <c r="D1288" s="637"/>
      <c r="E1288" s="638"/>
      <c r="F1288" s="408" t="s">
        <v>50</v>
      </c>
      <c r="G1288" s="195">
        <v>539</v>
      </c>
      <c r="H1288" s="188"/>
      <c r="I1288" s="188"/>
    </row>
    <row r="1289" spans="1:9" ht="30" x14ac:dyDescent="0.25">
      <c r="A1289" s="404" t="s">
        <v>2120</v>
      </c>
      <c r="B1289" s="405"/>
      <c r="C1289" s="404" t="s">
        <v>3</v>
      </c>
      <c r="D1289" s="404" t="s">
        <v>4</v>
      </c>
      <c r="E1289" s="404" t="s">
        <v>1598</v>
      </c>
      <c r="F1289" s="404" t="s">
        <v>1103</v>
      </c>
      <c r="G1289" s="404" t="s">
        <v>1104</v>
      </c>
      <c r="H1289" s="188"/>
      <c r="I1289" s="188"/>
    </row>
    <row r="1290" spans="1:9" x14ac:dyDescent="0.25">
      <c r="A1290" s="180">
        <v>39387</v>
      </c>
      <c r="B1290" s="191" t="s">
        <v>2382</v>
      </c>
      <c r="C1290" s="153" t="s">
        <v>11</v>
      </c>
      <c r="D1290" s="180" t="s">
        <v>16</v>
      </c>
      <c r="E1290" s="200">
        <v>2</v>
      </c>
      <c r="F1290" s="192" t="str">
        <f>H1290</f>
        <v>18,31</v>
      </c>
      <c r="G1290" s="201">
        <f>ROUND((E1290*F1290),2)</f>
        <v>36.619999999999997</v>
      </c>
      <c r="H1290" s="154" t="s">
        <v>3467</v>
      </c>
      <c r="I1290" s="154" t="s">
        <v>3287</v>
      </c>
    </row>
    <row r="1291" spans="1:9" s="158" customFormat="1" ht="30" x14ac:dyDescent="0.25">
      <c r="A1291" s="180">
        <v>1366</v>
      </c>
      <c r="B1291" s="191" t="s">
        <v>2383</v>
      </c>
      <c r="C1291" s="153" t="s">
        <v>50</v>
      </c>
      <c r="D1291" s="180" t="s">
        <v>16</v>
      </c>
      <c r="E1291" s="200">
        <v>1</v>
      </c>
      <c r="F1291" s="192">
        <f>H1291</f>
        <v>166.49</v>
      </c>
      <c r="G1291" s="206">
        <f>ROUND((E1291*F1291),2)</f>
        <v>166.49</v>
      </c>
      <c r="H1291" s="158">
        <v>166.49</v>
      </c>
      <c r="I1291" s="158" t="s">
        <v>2383</v>
      </c>
    </row>
    <row r="1292" spans="1:9" ht="30" x14ac:dyDescent="0.25">
      <c r="A1292" s="180">
        <v>88247</v>
      </c>
      <c r="B1292" s="191" t="s">
        <v>1170</v>
      </c>
      <c r="C1292" s="153" t="s">
        <v>11</v>
      </c>
      <c r="D1292" s="180" t="s">
        <v>18</v>
      </c>
      <c r="E1292" s="200">
        <v>1</v>
      </c>
      <c r="F1292" s="192" t="str">
        <f>H1292</f>
        <v>16,74</v>
      </c>
      <c r="G1292" s="206">
        <f>ROUND((E1292*F1292),2)</f>
        <v>16.739999999999998</v>
      </c>
      <c r="H1292" s="154" t="s">
        <v>3570</v>
      </c>
      <c r="I1292" s="154" t="s">
        <v>1170</v>
      </c>
    </row>
    <row r="1293" spans="1:9" ht="30" x14ac:dyDescent="0.25">
      <c r="A1293" s="180">
        <v>88264</v>
      </c>
      <c r="B1293" s="191" t="s">
        <v>1115</v>
      </c>
      <c r="C1293" s="153" t="s">
        <v>11</v>
      </c>
      <c r="D1293" s="180" t="s">
        <v>18</v>
      </c>
      <c r="E1293" s="200">
        <v>1</v>
      </c>
      <c r="F1293" s="192" t="str">
        <f>H1293</f>
        <v>20,28</v>
      </c>
      <c r="G1293" s="206">
        <f>ROUND((E1293*F1293),2)</f>
        <v>20.28</v>
      </c>
      <c r="H1293" s="154" t="s">
        <v>2840</v>
      </c>
      <c r="I1293" s="154" t="s">
        <v>1115</v>
      </c>
    </row>
    <row r="1294" spans="1:9" x14ac:dyDescent="0.25">
      <c r="A1294" s="571" t="s">
        <v>1813</v>
      </c>
      <c r="B1294" s="572"/>
      <c r="C1294" s="572"/>
      <c r="D1294" s="572"/>
      <c r="E1294" s="572"/>
      <c r="F1294" s="573"/>
      <c r="G1294" s="202">
        <f>ROUND(SUM(G1290:G1293),2)</f>
        <v>240.13</v>
      </c>
      <c r="H1294" s="188"/>
      <c r="I1294" s="188"/>
    </row>
    <row r="1295" spans="1:9" ht="30.75" customHeight="1" x14ac:dyDescent="0.25">
      <c r="A1295" s="190"/>
      <c r="B1295" s="190"/>
      <c r="C1295" s="190"/>
      <c r="D1295" s="190"/>
      <c r="E1295" s="190"/>
      <c r="F1295" s="190"/>
      <c r="G1295" s="190"/>
    </row>
    <row r="1296" spans="1:9" ht="15" customHeight="1" x14ac:dyDescent="0.25">
      <c r="A1296" s="595" t="s">
        <v>2384</v>
      </c>
      <c r="B1296" s="596"/>
      <c r="C1296" s="596"/>
      <c r="D1296" s="596"/>
      <c r="E1296" s="597"/>
      <c r="F1296" s="408" t="s">
        <v>50</v>
      </c>
      <c r="G1296" s="195">
        <v>780</v>
      </c>
      <c r="H1296" s="188"/>
      <c r="I1296" s="188"/>
    </row>
    <row r="1297" spans="1:9" ht="30" x14ac:dyDescent="0.25">
      <c r="A1297" s="404" t="s">
        <v>2120</v>
      </c>
      <c r="B1297" s="405"/>
      <c r="C1297" s="404" t="s">
        <v>3</v>
      </c>
      <c r="D1297" s="404" t="s">
        <v>4</v>
      </c>
      <c r="E1297" s="404" t="s">
        <v>1598</v>
      </c>
      <c r="F1297" s="404" t="s">
        <v>1103</v>
      </c>
      <c r="G1297" s="404" t="s">
        <v>1104</v>
      </c>
      <c r="H1297" s="188"/>
      <c r="I1297" s="188"/>
    </row>
    <row r="1298" spans="1:9" s="158" customFormat="1" ht="30" x14ac:dyDescent="0.25">
      <c r="A1298" s="180">
        <v>9101</v>
      </c>
      <c r="B1298" s="191" t="s">
        <v>2385</v>
      </c>
      <c r="C1298" s="153" t="s">
        <v>50</v>
      </c>
      <c r="D1298" s="180" t="s">
        <v>16</v>
      </c>
      <c r="E1298" s="205">
        <v>1</v>
      </c>
      <c r="F1298" s="228">
        <f>H1298</f>
        <v>52.1</v>
      </c>
      <c r="G1298" s="201">
        <f>ROUND((E1298*F1298),2)</f>
        <v>52.1</v>
      </c>
      <c r="H1298" s="158">
        <v>52.1</v>
      </c>
      <c r="I1298" s="158" t="s">
        <v>2385</v>
      </c>
    </row>
    <row r="1299" spans="1:9" ht="30" x14ac:dyDescent="0.25">
      <c r="A1299" s="180">
        <v>1872</v>
      </c>
      <c r="B1299" s="191" t="s">
        <v>2386</v>
      </c>
      <c r="C1299" s="153" t="s">
        <v>11</v>
      </c>
      <c r="D1299" s="180" t="s">
        <v>16</v>
      </c>
      <c r="E1299" s="205">
        <v>1</v>
      </c>
      <c r="F1299" s="192" t="str">
        <f>H1299</f>
        <v>2,45</v>
      </c>
      <c r="G1299" s="206">
        <f>ROUND((E1299*F1299),2)</f>
        <v>2.4500000000000002</v>
      </c>
      <c r="H1299" s="154" t="s">
        <v>1721</v>
      </c>
      <c r="I1299" s="154" t="s">
        <v>3250</v>
      </c>
    </row>
    <row r="1300" spans="1:9" x14ac:dyDescent="0.25">
      <c r="A1300" s="180">
        <v>88316</v>
      </c>
      <c r="B1300" s="191" t="s">
        <v>1114</v>
      </c>
      <c r="C1300" s="153" t="s">
        <v>11</v>
      </c>
      <c r="D1300" s="180" t="s">
        <v>18</v>
      </c>
      <c r="E1300" s="200">
        <v>0.7</v>
      </c>
      <c r="F1300" s="192" t="str">
        <f>H1300</f>
        <v>15,81</v>
      </c>
      <c r="G1300" s="206">
        <f>ROUND((E1300*F1300),2)</f>
        <v>11.07</v>
      </c>
      <c r="H1300" s="154" t="s">
        <v>1860</v>
      </c>
      <c r="I1300" s="154" t="s">
        <v>1114</v>
      </c>
    </row>
    <row r="1301" spans="1:9" ht="30" x14ac:dyDescent="0.25">
      <c r="A1301" s="180">
        <v>88264</v>
      </c>
      <c r="B1301" s="191" t="s">
        <v>1115</v>
      </c>
      <c r="C1301" s="153" t="s">
        <v>11</v>
      </c>
      <c r="D1301" s="180" t="s">
        <v>18</v>
      </c>
      <c r="E1301" s="200">
        <v>0.7</v>
      </c>
      <c r="F1301" s="192" t="str">
        <f>H1301</f>
        <v>20,28</v>
      </c>
      <c r="G1301" s="206">
        <f>ROUND((E1301*F1301),2)</f>
        <v>14.2</v>
      </c>
      <c r="H1301" s="154" t="s">
        <v>2840</v>
      </c>
      <c r="I1301" s="154" t="s">
        <v>1115</v>
      </c>
    </row>
    <row r="1302" spans="1:9" x14ac:dyDescent="0.25">
      <c r="A1302" s="563" t="s">
        <v>1813</v>
      </c>
      <c r="B1302" s="564"/>
      <c r="C1302" s="564"/>
      <c r="D1302" s="564"/>
      <c r="E1302" s="564"/>
      <c r="F1302" s="565"/>
      <c r="G1302" s="202">
        <f>ROUND(SUM(G1298:G1301),2)</f>
        <v>79.819999999999993</v>
      </c>
      <c r="H1302" s="188"/>
      <c r="I1302" s="188"/>
    </row>
    <row r="1303" spans="1:9" ht="23.25" customHeight="1" x14ac:dyDescent="0.25">
      <c r="A1303" s="190"/>
      <c r="B1303" s="190"/>
      <c r="C1303" s="190"/>
      <c r="D1303" s="190"/>
      <c r="E1303" s="190"/>
      <c r="F1303" s="190"/>
      <c r="G1303" s="190"/>
    </row>
    <row r="1304" spans="1:9" ht="15" customHeight="1" x14ac:dyDescent="0.25">
      <c r="A1304" s="636" t="s">
        <v>2387</v>
      </c>
      <c r="B1304" s="637"/>
      <c r="C1304" s="637"/>
      <c r="D1304" s="637"/>
      <c r="E1304" s="638"/>
      <c r="F1304" s="408" t="s">
        <v>50</v>
      </c>
      <c r="G1304" s="199">
        <v>10694</v>
      </c>
      <c r="H1304" s="188"/>
      <c r="I1304" s="188"/>
    </row>
    <row r="1305" spans="1:9" ht="30" x14ac:dyDescent="0.25">
      <c r="A1305" s="404" t="s">
        <v>2120</v>
      </c>
      <c r="B1305" s="405"/>
      <c r="C1305" s="404" t="s">
        <v>3</v>
      </c>
      <c r="D1305" s="404" t="s">
        <v>4</v>
      </c>
      <c r="E1305" s="404" t="s">
        <v>1598</v>
      </c>
      <c r="F1305" s="404" t="s">
        <v>1103</v>
      </c>
      <c r="G1305" s="404" t="s">
        <v>1104</v>
      </c>
      <c r="H1305" s="188"/>
      <c r="I1305" s="188"/>
    </row>
    <row r="1306" spans="1:9" s="158" customFormat="1" ht="30" x14ac:dyDescent="0.25">
      <c r="A1306" s="180">
        <v>11379</v>
      </c>
      <c r="B1306" s="191" t="s">
        <v>2387</v>
      </c>
      <c r="C1306" s="153" t="s">
        <v>50</v>
      </c>
      <c r="D1306" s="180" t="s">
        <v>16</v>
      </c>
      <c r="E1306" s="200">
        <v>1</v>
      </c>
      <c r="F1306" s="192">
        <f>H1306</f>
        <v>23.91</v>
      </c>
      <c r="G1306" s="206">
        <f>ROUND((E1306*F1306),2)</f>
        <v>23.91</v>
      </c>
      <c r="H1306" s="158">
        <v>23.91</v>
      </c>
      <c r="I1306" s="158" t="s">
        <v>3063</v>
      </c>
    </row>
    <row r="1307" spans="1:9" ht="30" x14ac:dyDescent="0.25">
      <c r="A1307" s="180">
        <v>88264</v>
      </c>
      <c r="B1307" s="191" t="s">
        <v>1115</v>
      </c>
      <c r="C1307" s="153" t="s">
        <v>11</v>
      </c>
      <c r="D1307" s="180" t="s">
        <v>18</v>
      </c>
      <c r="E1307" s="200">
        <v>0.08</v>
      </c>
      <c r="F1307" s="192" t="str">
        <f>H1307</f>
        <v>20,28</v>
      </c>
      <c r="G1307" s="206">
        <f>ROUND((E1307*F1307),2)</f>
        <v>1.62</v>
      </c>
      <c r="H1307" s="154" t="s">
        <v>2840</v>
      </c>
      <c r="I1307" s="154" t="s">
        <v>1115</v>
      </c>
    </row>
    <row r="1308" spans="1:9" x14ac:dyDescent="0.25">
      <c r="A1308" s="571" t="s">
        <v>1813</v>
      </c>
      <c r="B1308" s="572"/>
      <c r="C1308" s="572"/>
      <c r="D1308" s="572"/>
      <c r="E1308" s="572"/>
      <c r="F1308" s="573"/>
      <c r="G1308" s="207">
        <f>ROUND(SUM(G1306:G1307),2)</f>
        <v>25.53</v>
      </c>
      <c r="H1308" s="188"/>
      <c r="I1308" s="188"/>
    </row>
    <row r="1309" spans="1:9" ht="24" customHeight="1" x14ac:dyDescent="0.25">
      <c r="A1309" s="204"/>
      <c r="B1309" s="204"/>
      <c r="C1309" s="204"/>
      <c r="D1309" s="204"/>
      <c r="E1309" s="204"/>
      <c r="F1309" s="204"/>
      <c r="G1309" s="204"/>
      <c r="H1309" s="188"/>
      <c r="I1309" s="188"/>
    </row>
    <row r="1310" spans="1:9" s="158" customFormat="1" ht="15" customHeight="1" x14ac:dyDescent="0.25">
      <c r="A1310" s="636" t="s">
        <v>2388</v>
      </c>
      <c r="B1310" s="637"/>
      <c r="C1310" s="637"/>
      <c r="D1310" s="637"/>
      <c r="E1310" s="638"/>
      <c r="F1310" s="408" t="s">
        <v>50</v>
      </c>
      <c r="G1310" s="199">
        <v>416</v>
      </c>
      <c r="H1310" s="208"/>
      <c r="I1310" s="208"/>
    </row>
    <row r="1311" spans="1:9" s="158" customFormat="1" ht="30" x14ac:dyDescent="0.25">
      <c r="A1311" s="404" t="s">
        <v>2120</v>
      </c>
      <c r="B1311" s="405"/>
      <c r="C1311" s="404" t="s">
        <v>3</v>
      </c>
      <c r="D1311" s="404" t="s">
        <v>4</v>
      </c>
      <c r="E1311" s="404" t="s">
        <v>1598</v>
      </c>
      <c r="F1311" s="404" t="s">
        <v>1103</v>
      </c>
      <c r="G1311" s="404" t="s">
        <v>1104</v>
      </c>
      <c r="H1311" s="208"/>
      <c r="I1311" s="208"/>
    </row>
    <row r="1312" spans="1:9" s="158" customFormat="1" ht="45" x14ac:dyDescent="0.25">
      <c r="A1312" s="180">
        <v>11891</v>
      </c>
      <c r="B1312" s="191" t="s">
        <v>2389</v>
      </c>
      <c r="C1312" s="153" t="s">
        <v>11</v>
      </c>
      <c r="D1312" s="180" t="s">
        <v>2390</v>
      </c>
      <c r="E1312" s="180">
        <v>1.05</v>
      </c>
      <c r="F1312" s="192" t="str">
        <f>H1312</f>
        <v>4,72</v>
      </c>
      <c r="G1312" s="206">
        <f>ROUND((E1312*F1312),2)</f>
        <v>4.96</v>
      </c>
      <c r="H1312" s="154" t="s">
        <v>1654</v>
      </c>
      <c r="I1312" s="154" t="s">
        <v>3270</v>
      </c>
    </row>
    <row r="1313" spans="1:9" s="158" customFormat="1" ht="30" x14ac:dyDescent="0.25">
      <c r="A1313" s="180">
        <v>88247</v>
      </c>
      <c r="B1313" s="191" t="s">
        <v>1170</v>
      </c>
      <c r="C1313" s="153" t="s">
        <v>11</v>
      </c>
      <c r="D1313" s="180" t="s">
        <v>18</v>
      </c>
      <c r="E1313" s="180">
        <v>0.12</v>
      </c>
      <c r="F1313" s="192" t="str">
        <f>H1313</f>
        <v>16,74</v>
      </c>
      <c r="G1313" s="206">
        <f>ROUND((E1313*F1313),2)</f>
        <v>2.0099999999999998</v>
      </c>
      <c r="H1313" s="154" t="s">
        <v>3570</v>
      </c>
      <c r="I1313" s="154" t="s">
        <v>1170</v>
      </c>
    </row>
    <row r="1314" spans="1:9" s="158" customFormat="1" ht="30" x14ac:dyDescent="0.25">
      <c r="A1314" s="180">
        <v>88264</v>
      </c>
      <c r="B1314" s="191" t="s">
        <v>1115</v>
      </c>
      <c r="C1314" s="153" t="s">
        <v>11</v>
      </c>
      <c r="D1314" s="180" t="s">
        <v>18</v>
      </c>
      <c r="E1314" s="180">
        <v>0.12</v>
      </c>
      <c r="F1314" s="192" t="str">
        <f>H1314</f>
        <v>20,28</v>
      </c>
      <c r="G1314" s="206">
        <f>ROUND((E1314*F1314),2)</f>
        <v>2.4300000000000002</v>
      </c>
      <c r="H1314" s="154" t="s">
        <v>2840</v>
      </c>
      <c r="I1314" s="154" t="s">
        <v>1115</v>
      </c>
    </row>
    <row r="1315" spans="1:9" s="158" customFormat="1" x14ac:dyDescent="0.25">
      <c r="A1315" s="571" t="s">
        <v>1813</v>
      </c>
      <c r="B1315" s="572"/>
      <c r="C1315" s="572"/>
      <c r="D1315" s="572"/>
      <c r="E1315" s="572"/>
      <c r="F1315" s="573"/>
      <c r="G1315" s="207">
        <f>ROUND(SUM(G1312:G1314),2)</f>
        <v>9.4</v>
      </c>
      <c r="H1315" s="208"/>
      <c r="I1315" s="208"/>
    </row>
    <row r="1316" spans="1:9" ht="26.25" customHeight="1" x14ac:dyDescent="0.25">
      <c r="A1316" s="204"/>
      <c r="B1316" s="204"/>
      <c r="C1316" s="204"/>
      <c r="D1316" s="204"/>
      <c r="E1316" s="204"/>
      <c r="F1316" s="204"/>
      <c r="G1316" s="204"/>
      <c r="H1316" s="188"/>
      <c r="I1316" s="188"/>
    </row>
    <row r="1317" spans="1:9" s="158" customFormat="1" ht="15" customHeight="1" x14ac:dyDescent="0.25">
      <c r="A1317" s="636" t="s">
        <v>2391</v>
      </c>
      <c r="B1317" s="637"/>
      <c r="C1317" s="637"/>
      <c r="D1317" s="637"/>
      <c r="E1317" s="638"/>
      <c r="F1317" s="408" t="s">
        <v>50</v>
      </c>
      <c r="G1317" s="199">
        <v>11419</v>
      </c>
      <c r="H1317" s="208"/>
      <c r="I1317" s="208"/>
    </row>
    <row r="1318" spans="1:9" s="158" customFormat="1" ht="30" x14ac:dyDescent="0.25">
      <c r="A1318" s="404" t="s">
        <v>2120</v>
      </c>
      <c r="B1318" s="405"/>
      <c r="C1318" s="404" t="s">
        <v>3</v>
      </c>
      <c r="D1318" s="404" t="s">
        <v>4</v>
      </c>
      <c r="E1318" s="404" t="s">
        <v>1598</v>
      </c>
      <c r="F1318" s="404" t="s">
        <v>1103</v>
      </c>
      <c r="G1318" s="404" t="s">
        <v>1104</v>
      </c>
      <c r="H1318" s="208"/>
      <c r="I1318" s="208"/>
    </row>
    <row r="1319" spans="1:9" s="158" customFormat="1" x14ac:dyDescent="0.25">
      <c r="A1319" s="180">
        <v>6766</v>
      </c>
      <c r="B1319" s="424" t="s">
        <v>2392</v>
      </c>
      <c r="C1319" s="153" t="s">
        <v>50</v>
      </c>
      <c r="D1319" s="180" t="s">
        <v>16</v>
      </c>
      <c r="E1319" s="200">
        <v>1</v>
      </c>
      <c r="F1319" s="200">
        <v>21.15</v>
      </c>
      <c r="G1319" s="206">
        <f>ROUND((E1319*F1319),2)</f>
        <v>21.15</v>
      </c>
      <c r="H1319" s="158">
        <v>21.15</v>
      </c>
      <c r="I1319" s="158" t="s">
        <v>3014</v>
      </c>
    </row>
    <row r="1320" spans="1:9" s="158" customFormat="1" x14ac:dyDescent="0.25">
      <c r="A1320" s="563" t="s">
        <v>1813</v>
      </c>
      <c r="B1320" s="564"/>
      <c r="C1320" s="564"/>
      <c r="D1320" s="564"/>
      <c r="E1320" s="564"/>
      <c r="F1320" s="565"/>
      <c r="G1320" s="207">
        <f>ROUND(SUM(G1319:G1319),2)</f>
        <v>21.15</v>
      </c>
      <c r="H1320" s="208"/>
      <c r="I1320" s="208"/>
    </row>
    <row r="1321" spans="1:9" ht="27.75" customHeight="1" x14ac:dyDescent="0.25">
      <c r="A1321" s="204"/>
      <c r="B1321" s="204"/>
      <c r="C1321" s="204"/>
      <c r="D1321" s="204"/>
      <c r="E1321" s="204"/>
      <c r="F1321" s="204"/>
      <c r="G1321" s="204"/>
      <c r="H1321" s="188"/>
      <c r="I1321" s="188"/>
    </row>
    <row r="1322" spans="1:9" s="158" customFormat="1" ht="15" customHeight="1" x14ac:dyDescent="0.25">
      <c r="A1322" s="636" t="s">
        <v>2393</v>
      </c>
      <c r="B1322" s="637"/>
      <c r="C1322" s="637"/>
      <c r="D1322" s="637"/>
      <c r="E1322" s="638"/>
      <c r="F1322" s="408" t="s">
        <v>50</v>
      </c>
      <c r="G1322" s="199">
        <v>8681</v>
      </c>
      <c r="H1322" s="208"/>
      <c r="I1322" s="208"/>
    </row>
    <row r="1323" spans="1:9" s="158" customFormat="1" ht="30" x14ac:dyDescent="0.25">
      <c r="A1323" s="404" t="s">
        <v>2120</v>
      </c>
      <c r="B1323" s="405"/>
      <c r="C1323" s="404" t="s">
        <v>3</v>
      </c>
      <c r="D1323" s="404" t="s">
        <v>4</v>
      </c>
      <c r="E1323" s="404" t="s">
        <v>1598</v>
      </c>
      <c r="F1323" s="404" t="s">
        <v>1103</v>
      </c>
      <c r="G1323" s="404" t="s">
        <v>1104</v>
      </c>
      <c r="H1323" s="208"/>
      <c r="I1323" s="208"/>
    </row>
    <row r="1324" spans="1:9" s="158" customFormat="1" ht="30" x14ac:dyDescent="0.25">
      <c r="A1324" s="180">
        <v>8943</v>
      </c>
      <c r="B1324" s="191" t="s">
        <v>2394</v>
      </c>
      <c r="C1324" s="153" t="s">
        <v>50</v>
      </c>
      <c r="D1324" s="180" t="s">
        <v>2372</v>
      </c>
      <c r="E1324" s="200">
        <v>1</v>
      </c>
      <c r="F1324" s="192">
        <f>H1324</f>
        <v>367.9</v>
      </c>
      <c r="G1324" s="206">
        <f>ROUND((E1324*F1324),2)</f>
        <v>367.9</v>
      </c>
      <c r="H1324" s="158">
        <v>367.9</v>
      </c>
      <c r="I1324" s="158" t="s">
        <v>3038</v>
      </c>
    </row>
    <row r="1325" spans="1:9" s="158" customFormat="1" x14ac:dyDescent="0.25">
      <c r="A1325" s="180">
        <v>88316</v>
      </c>
      <c r="B1325" s="191" t="s">
        <v>1114</v>
      </c>
      <c r="C1325" s="153" t="s">
        <v>11</v>
      </c>
      <c r="D1325" s="180" t="s">
        <v>18</v>
      </c>
      <c r="E1325" s="200">
        <v>2</v>
      </c>
      <c r="F1325" s="192" t="str">
        <f>H1325</f>
        <v>15,81</v>
      </c>
      <c r="G1325" s="206">
        <f>ROUND((E1325*F1325),2)</f>
        <v>31.62</v>
      </c>
      <c r="H1325" s="154" t="s">
        <v>1860</v>
      </c>
      <c r="I1325" s="154" t="s">
        <v>1114</v>
      </c>
    </row>
    <row r="1326" spans="1:9" s="158" customFormat="1" ht="30" x14ac:dyDescent="0.25">
      <c r="A1326" s="180">
        <v>88266</v>
      </c>
      <c r="B1326" s="191" t="s">
        <v>1171</v>
      </c>
      <c r="C1326" s="153" t="s">
        <v>11</v>
      </c>
      <c r="D1326" s="180" t="s">
        <v>18</v>
      </c>
      <c r="E1326" s="200">
        <v>2</v>
      </c>
      <c r="F1326" s="192" t="str">
        <f>H1326</f>
        <v>25,90</v>
      </c>
      <c r="G1326" s="206">
        <f>ROUND((E1326*F1326),2)</f>
        <v>51.8</v>
      </c>
      <c r="H1326" s="154" t="s">
        <v>3777</v>
      </c>
      <c r="I1326" s="154" t="s">
        <v>1171</v>
      </c>
    </row>
    <row r="1327" spans="1:9" s="158" customFormat="1" x14ac:dyDescent="0.25">
      <c r="A1327" s="563" t="s">
        <v>1813</v>
      </c>
      <c r="B1327" s="564"/>
      <c r="C1327" s="564"/>
      <c r="D1327" s="564"/>
      <c r="E1327" s="564"/>
      <c r="F1327" s="565"/>
      <c r="G1327" s="207">
        <f>ROUND(SUM(G1324:G1326),2)</f>
        <v>451.32</v>
      </c>
      <c r="H1327" s="208"/>
      <c r="I1327" s="208"/>
    </row>
    <row r="1328" spans="1:9" ht="27.75" customHeight="1" x14ac:dyDescent="0.25">
      <c r="A1328" s="204"/>
      <c r="B1328" s="204"/>
      <c r="C1328" s="204"/>
      <c r="D1328" s="204"/>
      <c r="E1328" s="204"/>
      <c r="F1328" s="204"/>
      <c r="G1328" s="204"/>
      <c r="H1328" s="188"/>
      <c r="I1328" s="188"/>
    </row>
    <row r="1329" spans="1:9" s="158" customFormat="1" ht="15" customHeight="1" x14ac:dyDescent="0.25">
      <c r="A1329" s="636" t="s">
        <v>2395</v>
      </c>
      <c r="B1329" s="637"/>
      <c r="C1329" s="637"/>
      <c r="D1329" s="637"/>
      <c r="E1329" s="638"/>
      <c r="F1329" s="408" t="s">
        <v>50</v>
      </c>
      <c r="G1329" s="199">
        <v>13247</v>
      </c>
      <c r="H1329" s="208"/>
      <c r="I1329" s="208"/>
    </row>
    <row r="1330" spans="1:9" s="158" customFormat="1" ht="30" x14ac:dyDescent="0.25">
      <c r="A1330" s="404" t="s">
        <v>2120</v>
      </c>
      <c r="B1330" s="405"/>
      <c r="C1330" s="404" t="s">
        <v>3</v>
      </c>
      <c r="D1330" s="404" t="s">
        <v>4</v>
      </c>
      <c r="E1330" s="404" t="s">
        <v>1598</v>
      </c>
      <c r="F1330" s="404" t="s">
        <v>1103</v>
      </c>
      <c r="G1330" s="404" t="s">
        <v>1104</v>
      </c>
      <c r="H1330" s="208"/>
      <c r="I1330" s="208"/>
    </row>
    <row r="1331" spans="1:9" s="158" customFormat="1" ht="30" x14ac:dyDescent="0.25">
      <c r="A1331" s="180">
        <v>13247</v>
      </c>
      <c r="B1331" s="191" t="s">
        <v>2396</v>
      </c>
      <c r="C1331" s="153" t="s">
        <v>50</v>
      </c>
      <c r="D1331" s="180" t="s">
        <v>2372</v>
      </c>
      <c r="E1331" s="200">
        <v>1</v>
      </c>
      <c r="F1331" s="192">
        <f>H1331</f>
        <v>846.63</v>
      </c>
      <c r="G1331" s="206">
        <f>ROUND((E1331*F1331),2)</f>
        <v>846.63</v>
      </c>
      <c r="H1331" s="158">
        <v>846.63</v>
      </c>
      <c r="I1331" s="158" t="s">
        <v>3089</v>
      </c>
    </row>
    <row r="1332" spans="1:9" s="158" customFormat="1" ht="30" x14ac:dyDescent="0.25">
      <c r="A1332" s="180">
        <v>88243</v>
      </c>
      <c r="B1332" s="191" t="s">
        <v>1137</v>
      </c>
      <c r="C1332" s="153" t="s">
        <v>11</v>
      </c>
      <c r="D1332" s="180" t="s">
        <v>18</v>
      </c>
      <c r="E1332" s="193">
        <v>1</v>
      </c>
      <c r="F1332" s="192" t="str">
        <f>H1332</f>
        <v>16,42</v>
      </c>
      <c r="G1332" s="206">
        <f>ROUND((E1332*F1332),2)</f>
        <v>16.420000000000002</v>
      </c>
      <c r="H1332" s="154" t="s">
        <v>2849</v>
      </c>
      <c r="I1332" s="154" t="s">
        <v>1137</v>
      </c>
    </row>
    <row r="1333" spans="1:9" s="158" customFormat="1" ht="30" x14ac:dyDescent="0.25">
      <c r="A1333" s="180">
        <v>88266</v>
      </c>
      <c r="B1333" s="191" t="s">
        <v>1171</v>
      </c>
      <c r="C1333" s="153" t="s">
        <v>11</v>
      </c>
      <c r="D1333" s="180" t="s">
        <v>18</v>
      </c>
      <c r="E1333" s="193">
        <v>1</v>
      </c>
      <c r="F1333" s="192" t="str">
        <f>H1333</f>
        <v>25,90</v>
      </c>
      <c r="G1333" s="206">
        <f>ROUND((E1333*F1333),2)</f>
        <v>25.9</v>
      </c>
      <c r="H1333" s="154" t="s">
        <v>3777</v>
      </c>
      <c r="I1333" s="154" t="s">
        <v>1171</v>
      </c>
    </row>
    <row r="1334" spans="1:9" s="158" customFormat="1" x14ac:dyDescent="0.25">
      <c r="A1334" s="563" t="s">
        <v>1813</v>
      </c>
      <c r="B1334" s="564"/>
      <c r="C1334" s="564"/>
      <c r="D1334" s="564"/>
      <c r="E1334" s="564"/>
      <c r="F1334" s="565"/>
      <c r="G1334" s="207">
        <f>ROUND(SUM(G1331:G1333),2)</f>
        <v>888.95</v>
      </c>
      <c r="H1334" s="208"/>
      <c r="I1334" s="208"/>
    </row>
    <row r="1335" spans="1:9" ht="29.25" customHeight="1" x14ac:dyDescent="0.25">
      <c r="A1335" s="204"/>
      <c r="B1335" s="204"/>
      <c r="C1335" s="204"/>
      <c r="D1335" s="204"/>
      <c r="E1335" s="204"/>
      <c r="F1335" s="204"/>
      <c r="G1335" s="204"/>
      <c r="H1335" s="188"/>
      <c r="I1335" s="188"/>
    </row>
    <row r="1336" spans="1:9" s="158" customFormat="1" ht="15" customHeight="1" x14ac:dyDescent="0.25">
      <c r="A1336" s="636" t="s">
        <v>2946</v>
      </c>
      <c r="B1336" s="637"/>
      <c r="C1336" s="637"/>
      <c r="D1336" s="637"/>
      <c r="E1336" s="638"/>
      <c r="F1336" s="408" t="s">
        <v>50</v>
      </c>
      <c r="G1336" s="199">
        <v>13246</v>
      </c>
      <c r="H1336" s="208"/>
      <c r="I1336" s="208"/>
    </row>
    <row r="1337" spans="1:9" s="158" customFormat="1" ht="30" x14ac:dyDescent="0.25">
      <c r="A1337" s="404" t="s">
        <v>2120</v>
      </c>
      <c r="B1337" s="405"/>
      <c r="C1337" s="404" t="s">
        <v>3</v>
      </c>
      <c r="D1337" s="404" t="s">
        <v>4</v>
      </c>
      <c r="E1337" s="404" t="s">
        <v>1598</v>
      </c>
      <c r="F1337" s="404" t="s">
        <v>1103</v>
      </c>
      <c r="G1337" s="404" t="s">
        <v>1104</v>
      </c>
      <c r="H1337" s="208"/>
      <c r="I1337" s="208"/>
    </row>
    <row r="1338" spans="1:9" s="158" customFormat="1" ht="30" x14ac:dyDescent="0.25">
      <c r="A1338" s="180">
        <v>13246</v>
      </c>
      <c r="B1338" s="191" t="s">
        <v>2946</v>
      </c>
      <c r="C1338" s="153" t="s">
        <v>50</v>
      </c>
      <c r="D1338" s="180" t="s">
        <v>2372</v>
      </c>
      <c r="E1338" s="200">
        <v>1</v>
      </c>
      <c r="F1338" s="228">
        <f>H1338</f>
        <v>3076.08</v>
      </c>
      <c r="G1338" s="206">
        <f>ROUND((E1338*F1338),2)</f>
        <v>3076.08</v>
      </c>
      <c r="H1338" s="158">
        <v>3076.08</v>
      </c>
      <c r="I1338" s="158" t="s">
        <v>3088</v>
      </c>
    </row>
    <row r="1339" spans="1:9" s="158" customFormat="1" ht="30" x14ac:dyDescent="0.25">
      <c r="A1339" s="180">
        <v>88266</v>
      </c>
      <c r="B1339" s="191" t="s">
        <v>1171</v>
      </c>
      <c r="C1339" s="153" t="s">
        <v>11</v>
      </c>
      <c r="D1339" s="180" t="s">
        <v>18</v>
      </c>
      <c r="E1339" s="193">
        <v>1</v>
      </c>
      <c r="F1339" s="192" t="str">
        <f>H1339</f>
        <v>25,90</v>
      </c>
      <c r="G1339" s="206">
        <f>ROUND((E1339*F1339),2)</f>
        <v>25.9</v>
      </c>
      <c r="H1339" s="154" t="s">
        <v>3777</v>
      </c>
      <c r="I1339" s="154" t="s">
        <v>1171</v>
      </c>
    </row>
    <row r="1340" spans="1:9" s="158" customFormat="1" x14ac:dyDescent="0.25">
      <c r="A1340" s="563" t="s">
        <v>1813</v>
      </c>
      <c r="B1340" s="564"/>
      <c r="C1340" s="564"/>
      <c r="D1340" s="564"/>
      <c r="E1340" s="564"/>
      <c r="F1340" s="565"/>
      <c r="G1340" s="207">
        <f>ROUND(SUM(G1338:G1339),2)</f>
        <v>3101.98</v>
      </c>
      <c r="H1340" s="208"/>
      <c r="I1340" s="208"/>
    </row>
    <row r="1341" spans="1:9" ht="30.75" customHeight="1" x14ac:dyDescent="0.25">
      <c r="A1341" s="204"/>
      <c r="B1341" s="204"/>
      <c r="C1341" s="204"/>
      <c r="D1341" s="204"/>
      <c r="E1341" s="204"/>
      <c r="F1341" s="204"/>
      <c r="G1341" s="204"/>
      <c r="H1341" s="188"/>
      <c r="I1341" s="188"/>
    </row>
    <row r="1342" spans="1:9" s="158" customFormat="1" ht="15" customHeight="1" x14ac:dyDescent="0.25">
      <c r="A1342" s="636" t="s">
        <v>2397</v>
      </c>
      <c r="B1342" s="637"/>
      <c r="C1342" s="637"/>
      <c r="D1342" s="637"/>
      <c r="E1342" s="638"/>
      <c r="F1342" s="408" t="s">
        <v>50</v>
      </c>
      <c r="G1342" s="199">
        <v>11752</v>
      </c>
      <c r="H1342" s="208"/>
      <c r="I1342" s="208"/>
    </row>
    <row r="1343" spans="1:9" s="158" customFormat="1" ht="30" x14ac:dyDescent="0.25">
      <c r="A1343" s="404" t="s">
        <v>2120</v>
      </c>
      <c r="B1343" s="405"/>
      <c r="C1343" s="404" t="s">
        <v>3</v>
      </c>
      <c r="D1343" s="404" t="s">
        <v>4</v>
      </c>
      <c r="E1343" s="404" t="s">
        <v>1598</v>
      </c>
      <c r="F1343" s="404" t="s">
        <v>1103</v>
      </c>
      <c r="G1343" s="404" t="s">
        <v>1104</v>
      </c>
      <c r="H1343" s="208"/>
      <c r="I1343" s="208"/>
    </row>
    <row r="1344" spans="1:9" s="158" customFormat="1" x14ac:dyDescent="0.25">
      <c r="A1344" s="180">
        <v>12617</v>
      </c>
      <c r="B1344" s="191" t="s">
        <v>2398</v>
      </c>
      <c r="C1344" s="153" t="s">
        <v>50</v>
      </c>
      <c r="D1344" s="180" t="s">
        <v>69</v>
      </c>
      <c r="E1344" s="200">
        <v>1.02</v>
      </c>
      <c r="F1344" s="192">
        <f>H1344</f>
        <v>6.17</v>
      </c>
      <c r="G1344" s="206">
        <f>ROUND((E1344*F1344),2)</f>
        <v>6.29</v>
      </c>
      <c r="H1344" s="158">
        <v>6.17</v>
      </c>
      <c r="I1344" s="158" t="s">
        <v>2398</v>
      </c>
    </row>
    <row r="1345" spans="1:9" s="158" customFormat="1" ht="30" x14ac:dyDescent="0.25">
      <c r="A1345" s="180" t="s">
        <v>3368</v>
      </c>
      <c r="B1345" s="191" t="s">
        <v>1115</v>
      </c>
      <c r="C1345" s="153" t="s">
        <v>50</v>
      </c>
      <c r="D1345" s="180" t="s">
        <v>18</v>
      </c>
      <c r="E1345" s="200">
        <v>0.13</v>
      </c>
      <c r="F1345" s="192">
        <f>H1345</f>
        <v>17.63</v>
      </c>
      <c r="G1345" s="206">
        <f>ROUND((E1345*F1345),2)</f>
        <v>2.29</v>
      </c>
      <c r="H1345" s="154">
        <v>17.63</v>
      </c>
      <c r="I1345" s="154" t="e">
        <v>#N/A</v>
      </c>
    </row>
    <row r="1346" spans="1:9" s="158" customFormat="1" x14ac:dyDescent="0.25">
      <c r="A1346" s="180" t="s">
        <v>3369</v>
      </c>
      <c r="B1346" s="191" t="s">
        <v>1114</v>
      </c>
      <c r="C1346" s="153" t="s">
        <v>50</v>
      </c>
      <c r="D1346" s="180" t="s">
        <v>18</v>
      </c>
      <c r="E1346" s="200">
        <v>0.13</v>
      </c>
      <c r="F1346" s="192">
        <f>H1346</f>
        <v>15.120000000000001</v>
      </c>
      <c r="G1346" s="206">
        <f>ROUND((E1346*F1346),2)-0.01</f>
        <v>1.96</v>
      </c>
      <c r="H1346" s="154">
        <v>15.120000000000001</v>
      </c>
      <c r="I1346" s="154" t="e">
        <v>#N/A</v>
      </c>
    </row>
    <row r="1347" spans="1:9" s="158" customFormat="1" x14ac:dyDescent="0.25">
      <c r="A1347" s="571" t="s">
        <v>1813</v>
      </c>
      <c r="B1347" s="572"/>
      <c r="C1347" s="572"/>
      <c r="D1347" s="572"/>
      <c r="E1347" s="572"/>
      <c r="F1347" s="573"/>
      <c r="G1347" s="207">
        <f>ROUND(SUM(G1344:G1346),2)</f>
        <v>10.54</v>
      </c>
      <c r="H1347" s="208"/>
      <c r="I1347" s="208"/>
    </row>
    <row r="1348" spans="1:9" ht="24.75" customHeight="1" x14ac:dyDescent="0.25">
      <c r="A1348" s="190"/>
      <c r="B1348" s="190"/>
      <c r="C1348" s="190"/>
      <c r="D1348" s="190"/>
      <c r="E1348" s="190"/>
      <c r="F1348" s="190"/>
      <c r="G1348" s="190"/>
    </row>
    <row r="1349" spans="1:9" s="158" customFormat="1" ht="15" customHeight="1" x14ac:dyDescent="0.25">
      <c r="A1349" s="636" t="s">
        <v>2399</v>
      </c>
      <c r="B1349" s="637"/>
      <c r="C1349" s="637"/>
      <c r="D1349" s="637"/>
      <c r="E1349" s="638"/>
      <c r="F1349" s="408" t="s">
        <v>50</v>
      </c>
      <c r="G1349" s="195">
        <v>758</v>
      </c>
      <c r="H1349" s="208"/>
      <c r="I1349" s="208"/>
    </row>
    <row r="1350" spans="1:9" s="158" customFormat="1" ht="30" x14ac:dyDescent="0.25">
      <c r="A1350" s="404" t="s">
        <v>2120</v>
      </c>
      <c r="B1350" s="405"/>
      <c r="C1350" s="404" t="s">
        <v>3</v>
      </c>
      <c r="D1350" s="404" t="s">
        <v>4</v>
      </c>
      <c r="E1350" s="404" t="s">
        <v>1598</v>
      </c>
      <c r="F1350" s="404" t="s">
        <v>1103</v>
      </c>
      <c r="G1350" s="404" t="s">
        <v>1104</v>
      </c>
      <c r="H1350" s="208"/>
      <c r="I1350" s="208"/>
    </row>
    <row r="1351" spans="1:9" s="158" customFormat="1" ht="30" x14ac:dyDescent="0.25">
      <c r="A1351" s="180">
        <v>39603</v>
      </c>
      <c r="B1351" s="191" t="s">
        <v>2400</v>
      </c>
      <c r="C1351" s="153" t="s">
        <v>11</v>
      </c>
      <c r="D1351" s="180" t="s">
        <v>16</v>
      </c>
      <c r="E1351" s="205">
        <v>1</v>
      </c>
      <c r="F1351" s="192" t="str">
        <f>H1351</f>
        <v>4,80</v>
      </c>
      <c r="G1351" s="206">
        <f>ROUND((E1351*F1351),2)</f>
        <v>4.8</v>
      </c>
      <c r="H1351" s="154" t="s">
        <v>1637</v>
      </c>
      <c r="I1351" s="154" t="s">
        <v>3447</v>
      </c>
    </row>
    <row r="1352" spans="1:9" s="158" customFormat="1" ht="30" x14ac:dyDescent="0.25">
      <c r="A1352" s="180">
        <v>88264</v>
      </c>
      <c r="B1352" s="191" t="s">
        <v>1115</v>
      </c>
      <c r="C1352" s="153" t="s">
        <v>11</v>
      </c>
      <c r="D1352" s="180" t="s">
        <v>18</v>
      </c>
      <c r="E1352" s="205">
        <v>0.1</v>
      </c>
      <c r="F1352" s="192" t="str">
        <f>H1352</f>
        <v>20,28</v>
      </c>
      <c r="G1352" s="206">
        <f>ROUND((E1352*F1352),2)</f>
        <v>2.0299999999999998</v>
      </c>
      <c r="H1352" s="154" t="s">
        <v>2840</v>
      </c>
      <c r="I1352" s="154" t="s">
        <v>1115</v>
      </c>
    </row>
    <row r="1353" spans="1:9" s="158" customFormat="1" x14ac:dyDescent="0.25">
      <c r="A1353" s="180">
        <v>88316</v>
      </c>
      <c r="B1353" s="191" t="s">
        <v>1114</v>
      </c>
      <c r="C1353" s="153" t="s">
        <v>11</v>
      </c>
      <c r="D1353" s="180" t="s">
        <v>18</v>
      </c>
      <c r="E1353" s="205">
        <v>0.1</v>
      </c>
      <c r="F1353" s="192" t="str">
        <f>H1353</f>
        <v>15,81</v>
      </c>
      <c r="G1353" s="206">
        <f>ROUND((E1353*F1353),2)</f>
        <v>1.58</v>
      </c>
      <c r="H1353" s="154" t="s">
        <v>1860</v>
      </c>
      <c r="I1353" s="154" t="s">
        <v>1114</v>
      </c>
    </row>
    <row r="1354" spans="1:9" s="158" customFormat="1" x14ac:dyDescent="0.25">
      <c r="A1354" s="563" t="s">
        <v>1813</v>
      </c>
      <c r="B1354" s="564"/>
      <c r="C1354" s="564"/>
      <c r="D1354" s="564"/>
      <c r="E1354" s="564"/>
      <c r="F1354" s="565"/>
      <c r="G1354" s="207">
        <f>ROUND(SUM(G1351:G1353),2)</f>
        <v>8.41</v>
      </c>
      <c r="H1354" s="208"/>
      <c r="I1354" s="208"/>
    </row>
    <row r="1355" spans="1:9" ht="29.25" customHeight="1" x14ac:dyDescent="0.25">
      <c r="A1355" s="204"/>
      <c r="B1355" s="204"/>
      <c r="C1355" s="204"/>
      <c r="D1355" s="204"/>
      <c r="E1355" s="204"/>
      <c r="F1355" s="204"/>
      <c r="G1355" s="204"/>
      <c r="H1355" s="188"/>
      <c r="I1355" s="188"/>
    </row>
    <row r="1356" spans="1:9" s="158" customFormat="1" ht="23.25" customHeight="1" x14ac:dyDescent="0.25">
      <c r="A1356" s="636" t="s">
        <v>2401</v>
      </c>
      <c r="B1356" s="637"/>
      <c r="C1356" s="637"/>
      <c r="D1356" s="637"/>
      <c r="E1356" s="638"/>
      <c r="F1356" s="408" t="s">
        <v>50</v>
      </c>
      <c r="G1356" s="199">
        <v>11234</v>
      </c>
      <c r="H1356" s="208"/>
      <c r="I1356" s="208"/>
    </row>
    <row r="1357" spans="1:9" s="158" customFormat="1" ht="30" x14ac:dyDescent="0.25">
      <c r="A1357" s="404" t="s">
        <v>2120</v>
      </c>
      <c r="B1357" s="405"/>
      <c r="C1357" s="404" t="s">
        <v>3</v>
      </c>
      <c r="D1357" s="404" t="s">
        <v>4</v>
      </c>
      <c r="E1357" s="404" t="s">
        <v>1598</v>
      </c>
      <c r="F1357" s="404" t="s">
        <v>1103</v>
      </c>
      <c r="G1357" s="404" t="s">
        <v>1104</v>
      </c>
      <c r="H1357" s="208"/>
      <c r="I1357" s="208"/>
    </row>
    <row r="1358" spans="1:9" s="158" customFormat="1" x14ac:dyDescent="0.25">
      <c r="A1358" s="180">
        <v>12113</v>
      </c>
      <c r="B1358" s="191" t="s">
        <v>2402</v>
      </c>
      <c r="C1358" s="153" t="s">
        <v>50</v>
      </c>
      <c r="D1358" s="180" t="s">
        <v>2372</v>
      </c>
      <c r="E1358" s="200">
        <v>2</v>
      </c>
      <c r="F1358" s="228">
        <f>H1358</f>
        <v>35.5</v>
      </c>
      <c r="G1358" s="206">
        <f>ROUND((E1358*F1358),2)</f>
        <v>71</v>
      </c>
      <c r="H1358" s="158">
        <v>35.5</v>
      </c>
      <c r="I1358" s="158" t="s">
        <v>3073</v>
      </c>
    </row>
    <row r="1359" spans="1:9" s="158" customFormat="1" ht="30" x14ac:dyDescent="0.25">
      <c r="A1359" s="180">
        <v>1872</v>
      </c>
      <c r="B1359" s="191" t="s">
        <v>2386</v>
      </c>
      <c r="C1359" s="153" t="s">
        <v>11</v>
      </c>
      <c r="D1359" s="180" t="s">
        <v>2372</v>
      </c>
      <c r="E1359" s="200">
        <v>1</v>
      </c>
      <c r="F1359" s="228" t="str">
        <f>H1359</f>
        <v>2,45</v>
      </c>
      <c r="G1359" s="206">
        <f>ROUND((E1359*F1359),2)</f>
        <v>2.4500000000000002</v>
      </c>
      <c r="H1359" s="154" t="s">
        <v>1721</v>
      </c>
      <c r="I1359" s="154" t="s">
        <v>3250</v>
      </c>
    </row>
    <row r="1360" spans="1:9" s="158" customFormat="1" ht="30" x14ac:dyDescent="0.25">
      <c r="A1360" s="180">
        <v>12114</v>
      </c>
      <c r="B1360" s="191" t="s">
        <v>2403</v>
      </c>
      <c r="C1360" s="153" t="s">
        <v>50</v>
      </c>
      <c r="D1360" s="180" t="s">
        <v>2372</v>
      </c>
      <c r="E1360" s="200">
        <v>1</v>
      </c>
      <c r="F1360" s="228">
        <f>H1360</f>
        <v>2.75</v>
      </c>
      <c r="G1360" s="206">
        <f>ROUND((E1360*F1360),2)</f>
        <v>2.75</v>
      </c>
      <c r="H1360" s="158">
        <v>2.75</v>
      </c>
      <c r="I1360" s="158" t="s">
        <v>3074</v>
      </c>
    </row>
    <row r="1361" spans="1:9" s="158" customFormat="1" x14ac:dyDescent="0.25">
      <c r="A1361" s="180">
        <v>88316</v>
      </c>
      <c r="B1361" s="191" t="s">
        <v>1114</v>
      </c>
      <c r="C1361" s="153" t="s">
        <v>11</v>
      </c>
      <c r="D1361" s="180" t="s">
        <v>18</v>
      </c>
      <c r="E1361" s="200">
        <v>0.4</v>
      </c>
      <c r="F1361" s="192" t="str">
        <f>H1361</f>
        <v>15,81</v>
      </c>
      <c r="G1361" s="206">
        <f>ROUND((E1361*F1361),2)</f>
        <v>6.32</v>
      </c>
      <c r="H1361" s="154" t="s">
        <v>1860</v>
      </c>
      <c r="I1361" s="154" t="s">
        <v>1114</v>
      </c>
    </row>
    <row r="1362" spans="1:9" s="158" customFormat="1" ht="30" x14ac:dyDescent="0.25">
      <c r="A1362" s="180">
        <v>88264</v>
      </c>
      <c r="B1362" s="191" t="str">
        <f>I1362</f>
        <v>ELETRICISTA COM ENCARGOS COMPLEMENTARES</v>
      </c>
      <c r="C1362" s="153" t="s">
        <v>11</v>
      </c>
      <c r="D1362" s="180" t="s">
        <v>18</v>
      </c>
      <c r="E1362" s="200">
        <v>0.8</v>
      </c>
      <c r="F1362" s="192" t="str">
        <f>H1362</f>
        <v>20,28</v>
      </c>
      <c r="G1362" s="206">
        <f>ROUND((E1362*F1362),2)</f>
        <v>16.22</v>
      </c>
      <c r="H1362" s="154" t="s">
        <v>2840</v>
      </c>
      <c r="I1362" s="154" t="s">
        <v>1115</v>
      </c>
    </row>
    <row r="1363" spans="1:9" s="158" customFormat="1" x14ac:dyDescent="0.25">
      <c r="A1363" s="563" t="s">
        <v>1813</v>
      </c>
      <c r="B1363" s="564"/>
      <c r="C1363" s="564"/>
      <c r="D1363" s="564"/>
      <c r="E1363" s="564"/>
      <c r="F1363" s="565"/>
      <c r="G1363" s="207">
        <f>ROUND(SUM(G1358:G1362),2)</f>
        <v>98.74</v>
      </c>
      <c r="H1363" s="208"/>
      <c r="I1363" s="208"/>
    </row>
    <row r="1364" spans="1:9" ht="27.75" customHeight="1" x14ac:dyDescent="0.25">
      <c r="A1364" s="204"/>
      <c r="B1364" s="204"/>
      <c r="C1364" s="204"/>
      <c r="D1364" s="204"/>
      <c r="E1364" s="204"/>
      <c r="F1364" s="204"/>
      <c r="G1364" s="204"/>
      <c r="H1364" s="188"/>
      <c r="I1364" s="188"/>
    </row>
    <row r="1365" spans="1:9" s="158" customFormat="1" ht="33.75" customHeight="1" x14ac:dyDescent="0.25">
      <c r="A1365" s="636" t="s">
        <v>2404</v>
      </c>
      <c r="B1365" s="637"/>
      <c r="C1365" s="637"/>
      <c r="D1365" s="637"/>
      <c r="E1365" s="638"/>
      <c r="F1365" s="408" t="s">
        <v>50</v>
      </c>
      <c r="G1365" s="195">
        <v>8362</v>
      </c>
      <c r="H1365" s="208"/>
      <c r="I1365" s="208"/>
    </row>
    <row r="1366" spans="1:9" s="158" customFormat="1" ht="30" x14ac:dyDescent="0.25">
      <c r="A1366" s="404" t="s">
        <v>2120</v>
      </c>
      <c r="B1366" s="405"/>
      <c r="C1366" s="404" t="s">
        <v>3</v>
      </c>
      <c r="D1366" s="404" t="s">
        <v>4</v>
      </c>
      <c r="E1366" s="404" t="s">
        <v>1598</v>
      </c>
      <c r="F1366" s="404" t="s">
        <v>1103</v>
      </c>
      <c r="G1366" s="404" t="s">
        <v>1104</v>
      </c>
      <c r="H1366" s="208"/>
      <c r="I1366" s="208"/>
    </row>
    <row r="1367" spans="1:9" s="158" customFormat="1" x14ac:dyDescent="0.25">
      <c r="A1367" s="180">
        <v>1089</v>
      </c>
      <c r="B1367" s="191" t="s">
        <v>2405</v>
      </c>
      <c r="C1367" s="153" t="s">
        <v>50</v>
      </c>
      <c r="D1367" s="180" t="s">
        <v>2406</v>
      </c>
      <c r="E1367" s="209">
        <v>1</v>
      </c>
      <c r="F1367" s="209">
        <f>H1367</f>
        <v>18.600000000000001</v>
      </c>
      <c r="G1367" s="209">
        <f>ROUND((E1367*F1367),2)</f>
        <v>18.600000000000001</v>
      </c>
      <c r="H1367" s="158">
        <v>18.600000000000001</v>
      </c>
      <c r="I1367" s="158" t="s">
        <v>2971</v>
      </c>
    </row>
    <row r="1368" spans="1:9" s="158" customFormat="1" ht="30" x14ac:dyDescent="0.25">
      <c r="A1368" s="180">
        <v>88264</v>
      </c>
      <c r="B1368" s="191" t="s">
        <v>1115</v>
      </c>
      <c r="C1368" s="153" t="s">
        <v>11</v>
      </c>
      <c r="D1368" s="180" t="s">
        <v>18</v>
      </c>
      <c r="E1368" s="200">
        <v>0.2</v>
      </c>
      <c r="F1368" s="192" t="str">
        <f>H1368</f>
        <v>20,28</v>
      </c>
      <c r="G1368" s="206">
        <f>ROUND((E1368*F1368),2)</f>
        <v>4.0599999999999996</v>
      </c>
      <c r="H1368" s="154" t="s">
        <v>2840</v>
      </c>
      <c r="I1368" s="154" t="s">
        <v>1115</v>
      </c>
    </row>
    <row r="1369" spans="1:9" s="158" customFormat="1" x14ac:dyDescent="0.25">
      <c r="A1369" s="571" t="s">
        <v>1813</v>
      </c>
      <c r="B1369" s="572"/>
      <c r="C1369" s="572"/>
      <c r="D1369" s="572"/>
      <c r="E1369" s="572"/>
      <c r="F1369" s="573"/>
      <c r="G1369" s="207">
        <f>ROUND(SUM(G1367:G1368),2)</f>
        <v>22.66</v>
      </c>
      <c r="H1369" s="208"/>
      <c r="I1369" s="208"/>
    </row>
    <row r="1370" spans="1:9" ht="25.5" customHeight="1" x14ac:dyDescent="0.25">
      <c r="A1370" s="204"/>
      <c r="B1370" s="204"/>
      <c r="C1370" s="204"/>
      <c r="D1370" s="204"/>
      <c r="E1370" s="204"/>
      <c r="F1370" s="204"/>
      <c r="G1370" s="204"/>
      <c r="H1370" s="188"/>
      <c r="I1370" s="188"/>
    </row>
    <row r="1371" spans="1:9" s="158" customFormat="1" ht="33" customHeight="1" x14ac:dyDescent="0.25">
      <c r="A1371" s="636" t="s">
        <v>2407</v>
      </c>
      <c r="B1371" s="637"/>
      <c r="C1371" s="637"/>
      <c r="D1371" s="637"/>
      <c r="E1371" s="638"/>
      <c r="F1371" s="408" t="s">
        <v>50</v>
      </c>
      <c r="G1371" s="195">
        <v>755</v>
      </c>
      <c r="H1371" s="208"/>
      <c r="I1371" s="208"/>
    </row>
    <row r="1372" spans="1:9" s="158" customFormat="1" ht="30" x14ac:dyDescent="0.25">
      <c r="A1372" s="404" t="s">
        <v>2120</v>
      </c>
      <c r="B1372" s="405"/>
      <c r="C1372" s="404" t="s">
        <v>3</v>
      </c>
      <c r="D1372" s="404" t="s">
        <v>4</v>
      </c>
      <c r="E1372" s="404" t="s">
        <v>1598</v>
      </c>
      <c r="F1372" s="404" t="s">
        <v>1103</v>
      </c>
      <c r="G1372" s="404" t="s">
        <v>1104</v>
      </c>
      <c r="H1372" s="208"/>
      <c r="I1372" s="208"/>
    </row>
    <row r="1373" spans="1:9" s="158" customFormat="1" ht="30" x14ac:dyDescent="0.25">
      <c r="A1373" s="180">
        <v>1649</v>
      </c>
      <c r="B1373" s="191" t="s">
        <v>2408</v>
      </c>
      <c r="C1373" s="153" t="s">
        <v>50</v>
      </c>
      <c r="D1373" s="180" t="s">
        <v>2372</v>
      </c>
      <c r="E1373" s="209">
        <v>1</v>
      </c>
      <c r="F1373" s="192">
        <f>H1373</f>
        <v>762.46</v>
      </c>
      <c r="G1373" s="209">
        <f>ROUND((E1373*F1373),2)</f>
        <v>762.46</v>
      </c>
      <c r="H1373" s="158">
        <v>762.46</v>
      </c>
      <c r="I1373" s="158" t="s">
        <v>2973</v>
      </c>
    </row>
    <row r="1374" spans="1:9" s="158" customFormat="1" ht="30" x14ac:dyDescent="0.25">
      <c r="A1374" s="180">
        <v>88247</v>
      </c>
      <c r="B1374" s="191" t="s">
        <v>1170</v>
      </c>
      <c r="C1374" s="153" t="s">
        <v>11</v>
      </c>
      <c r="D1374" s="180" t="s">
        <v>18</v>
      </c>
      <c r="E1374" s="209">
        <v>0.3</v>
      </c>
      <c r="F1374" s="192" t="str">
        <f>H1374</f>
        <v>16,74</v>
      </c>
      <c r="G1374" s="206">
        <f>ROUND((E1374*F1374),2)</f>
        <v>5.0199999999999996</v>
      </c>
      <c r="H1374" s="154" t="s">
        <v>3570</v>
      </c>
      <c r="I1374" s="154" t="s">
        <v>1170</v>
      </c>
    </row>
    <row r="1375" spans="1:9" s="158" customFormat="1" ht="30" x14ac:dyDescent="0.25">
      <c r="A1375" s="180">
        <v>88264</v>
      </c>
      <c r="B1375" s="191" t="s">
        <v>1115</v>
      </c>
      <c r="C1375" s="153" t="s">
        <v>11</v>
      </c>
      <c r="D1375" s="180" t="s">
        <v>18</v>
      </c>
      <c r="E1375" s="209">
        <v>0.3</v>
      </c>
      <c r="F1375" s="192" t="str">
        <f>H1375</f>
        <v>20,28</v>
      </c>
      <c r="G1375" s="206">
        <f>ROUND((E1375*F1375),2)</f>
        <v>6.08</v>
      </c>
      <c r="H1375" s="154" t="s">
        <v>2840</v>
      </c>
      <c r="I1375" s="154" t="s">
        <v>1115</v>
      </c>
    </row>
    <row r="1376" spans="1:9" s="158" customFormat="1" x14ac:dyDescent="0.25">
      <c r="A1376" s="571" t="s">
        <v>1813</v>
      </c>
      <c r="B1376" s="572"/>
      <c r="C1376" s="572"/>
      <c r="D1376" s="572"/>
      <c r="E1376" s="572"/>
      <c r="F1376" s="573"/>
      <c r="G1376" s="207">
        <f>ROUND(SUM(G1373:G1375),2)</f>
        <v>773.56</v>
      </c>
      <c r="H1376" s="208"/>
      <c r="I1376" s="208"/>
    </row>
    <row r="1377" spans="1:9" ht="33" customHeight="1" x14ac:dyDescent="0.25">
      <c r="A1377" s="204"/>
      <c r="B1377" s="204"/>
      <c r="C1377" s="204"/>
      <c r="D1377" s="204"/>
      <c r="E1377" s="204"/>
      <c r="F1377" s="204"/>
      <c r="G1377" s="204"/>
      <c r="H1377" s="188"/>
      <c r="I1377" s="188"/>
    </row>
    <row r="1378" spans="1:9" s="158" customFormat="1" ht="20.25" customHeight="1" x14ac:dyDescent="0.25">
      <c r="A1378" s="636" t="s">
        <v>2409</v>
      </c>
      <c r="B1378" s="637"/>
      <c r="C1378" s="637"/>
      <c r="D1378" s="637"/>
      <c r="E1378" s="638"/>
      <c r="F1378" s="408" t="s">
        <v>50</v>
      </c>
      <c r="G1378" s="195">
        <v>11623</v>
      </c>
      <c r="H1378" s="208"/>
      <c r="I1378" s="208"/>
    </row>
    <row r="1379" spans="1:9" s="158" customFormat="1" ht="30" x14ac:dyDescent="0.25">
      <c r="A1379" s="404" t="s">
        <v>2120</v>
      </c>
      <c r="B1379" s="405"/>
      <c r="C1379" s="404" t="s">
        <v>3</v>
      </c>
      <c r="D1379" s="404" t="s">
        <v>4</v>
      </c>
      <c r="E1379" s="404" t="s">
        <v>1598</v>
      </c>
      <c r="F1379" s="404" t="s">
        <v>1103</v>
      </c>
      <c r="G1379" s="404" t="s">
        <v>1104</v>
      </c>
      <c r="H1379" s="208"/>
      <c r="I1379" s="208"/>
    </row>
    <row r="1380" spans="1:9" s="158" customFormat="1" x14ac:dyDescent="0.25">
      <c r="A1380" s="180">
        <v>11623</v>
      </c>
      <c r="B1380" s="191" t="s">
        <v>2410</v>
      </c>
      <c r="C1380" s="153" t="s">
        <v>50</v>
      </c>
      <c r="D1380" s="180" t="s">
        <v>16</v>
      </c>
      <c r="E1380" s="209">
        <v>1</v>
      </c>
      <c r="F1380" s="228">
        <f>H1380</f>
        <v>399.7</v>
      </c>
      <c r="G1380" s="209">
        <f>ROUND((E1380*F1380),2)</f>
        <v>399.7</v>
      </c>
      <c r="H1380" s="158">
        <v>399.7</v>
      </c>
      <c r="I1380" s="158" t="s">
        <v>3067</v>
      </c>
    </row>
    <row r="1381" spans="1:9" s="158" customFormat="1" ht="30" x14ac:dyDescent="0.25">
      <c r="A1381" s="180">
        <v>88264</v>
      </c>
      <c r="B1381" s="191" t="s">
        <v>1115</v>
      </c>
      <c r="C1381" s="153" t="s">
        <v>11</v>
      </c>
      <c r="D1381" s="180" t="s">
        <v>18</v>
      </c>
      <c r="E1381" s="209">
        <v>1</v>
      </c>
      <c r="F1381" s="228" t="str">
        <f>H1381</f>
        <v>20,28</v>
      </c>
      <c r="G1381" s="206">
        <f>ROUND((E1381*F1381),2)</f>
        <v>20.28</v>
      </c>
      <c r="H1381" s="154" t="s">
        <v>2840</v>
      </c>
      <c r="I1381" s="154" t="s">
        <v>1115</v>
      </c>
    </row>
    <row r="1382" spans="1:9" s="158" customFormat="1" x14ac:dyDescent="0.25">
      <c r="A1382" s="563" t="s">
        <v>1813</v>
      </c>
      <c r="B1382" s="564"/>
      <c r="C1382" s="564"/>
      <c r="D1382" s="564"/>
      <c r="E1382" s="564"/>
      <c r="F1382" s="565"/>
      <c r="G1382" s="207">
        <f>ROUND(SUM(G1380:G1381),2)</f>
        <v>419.98</v>
      </c>
      <c r="H1382" s="208"/>
      <c r="I1382" s="208"/>
    </row>
    <row r="1383" spans="1:9" ht="24.75" customHeight="1" x14ac:dyDescent="0.25">
      <c r="A1383" s="204"/>
      <c r="B1383" s="204"/>
      <c r="C1383" s="204"/>
      <c r="D1383" s="204"/>
      <c r="E1383" s="204"/>
      <c r="F1383" s="204"/>
      <c r="G1383" s="204"/>
      <c r="H1383" s="188"/>
      <c r="I1383" s="188"/>
    </row>
    <row r="1384" spans="1:9" s="158" customFormat="1" ht="22.5" customHeight="1" x14ac:dyDescent="0.25">
      <c r="A1384" s="636" t="s">
        <v>2411</v>
      </c>
      <c r="B1384" s="637"/>
      <c r="C1384" s="637"/>
      <c r="D1384" s="637"/>
      <c r="E1384" s="638"/>
      <c r="F1384" s="408" t="s">
        <v>50</v>
      </c>
      <c r="G1384" s="199">
        <v>11420</v>
      </c>
      <c r="H1384" s="208"/>
      <c r="I1384" s="208"/>
    </row>
    <row r="1385" spans="1:9" s="158" customFormat="1" ht="30" x14ac:dyDescent="0.25">
      <c r="A1385" s="404" t="s">
        <v>2120</v>
      </c>
      <c r="B1385" s="405"/>
      <c r="C1385" s="404" t="s">
        <v>3</v>
      </c>
      <c r="D1385" s="404" t="s">
        <v>4</v>
      </c>
      <c r="E1385" s="404" t="s">
        <v>1598</v>
      </c>
      <c r="F1385" s="404" t="s">
        <v>1103</v>
      </c>
      <c r="G1385" s="404" t="s">
        <v>1104</v>
      </c>
      <c r="H1385" s="208"/>
      <c r="I1385" s="208"/>
    </row>
    <row r="1386" spans="1:9" s="158" customFormat="1" x14ac:dyDescent="0.25">
      <c r="A1386" s="180">
        <v>11980</v>
      </c>
      <c r="B1386" s="191" t="s">
        <v>2412</v>
      </c>
      <c r="C1386" s="153" t="s">
        <v>50</v>
      </c>
      <c r="D1386" s="180" t="s">
        <v>2372</v>
      </c>
      <c r="E1386" s="200">
        <v>1</v>
      </c>
      <c r="F1386" s="228">
        <f>H1386</f>
        <v>7.35</v>
      </c>
      <c r="G1386" s="206">
        <f>ROUND((E1386*F1386),2)</f>
        <v>7.35</v>
      </c>
      <c r="H1386" s="158">
        <v>7.35</v>
      </c>
      <c r="I1386" s="158" t="s">
        <v>2412</v>
      </c>
    </row>
    <row r="1387" spans="1:9" s="158" customFormat="1" x14ac:dyDescent="0.25">
      <c r="A1387" s="180">
        <v>88316</v>
      </c>
      <c r="B1387" s="191" t="s">
        <v>1114</v>
      </c>
      <c r="C1387" s="153" t="s">
        <v>11</v>
      </c>
      <c r="D1387" s="180" t="s">
        <v>18</v>
      </c>
      <c r="E1387" s="200">
        <v>0.2</v>
      </c>
      <c r="F1387" s="228" t="str">
        <f>H1387</f>
        <v>15,81</v>
      </c>
      <c r="G1387" s="206">
        <f>ROUND((E1387*F1387),2)</f>
        <v>3.16</v>
      </c>
      <c r="H1387" s="154" t="s">
        <v>1860</v>
      </c>
      <c r="I1387" s="154" t="s">
        <v>1114</v>
      </c>
    </row>
    <row r="1388" spans="1:9" s="158" customFormat="1" ht="30" x14ac:dyDescent="0.25">
      <c r="A1388" s="180">
        <v>88264</v>
      </c>
      <c r="B1388" s="191" t="str">
        <f>I1388</f>
        <v>ELETRICISTA COM ENCARGOS COMPLEMENTARES</v>
      </c>
      <c r="C1388" s="153" t="s">
        <v>11</v>
      </c>
      <c r="D1388" s="180" t="s">
        <v>18</v>
      </c>
      <c r="E1388" s="200">
        <v>0.2</v>
      </c>
      <c r="F1388" s="228" t="str">
        <f>H1388</f>
        <v>20,28</v>
      </c>
      <c r="G1388" s="206">
        <f>ROUND((E1388*F1388),2)</f>
        <v>4.0599999999999996</v>
      </c>
      <c r="H1388" s="154" t="s">
        <v>2840</v>
      </c>
      <c r="I1388" s="154" t="s">
        <v>1115</v>
      </c>
    </row>
    <row r="1389" spans="1:9" s="158" customFormat="1" x14ac:dyDescent="0.25">
      <c r="A1389" s="571" t="s">
        <v>1813</v>
      </c>
      <c r="B1389" s="572"/>
      <c r="C1389" s="572"/>
      <c r="D1389" s="572"/>
      <c r="E1389" s="572"/>
      <c r="F1389" s="573"/>
      <c r="G1389" s="207">
        <f>ROUND(SUM(G1386:G1388),2)</f>
        <v>14.57</v>
      </c>
      <c r="H1389" s="208"/>
      <c r="I1389" s="208"/>
    </row>
    <row r="1390" spans="1:9" ht="22.5" customHeight="1" x14ac:dyDescent="0.25">
      <c r="A1390" s="204"/>
      <c r="B1390" s="204"/>
      <c r="C1390" s="204"/>
      <c r="D1390" s="204"/>
      <c r="E1390" s="204"/>
      <c r="F1390" s="204"/>
      <c r="G1390" s="204"/>
      <c r="H1390" s="188"/>
      <c r="I1390" s="188"/>
    </row>
    <row r="1391" spans="1:9" s="158" customFormat="1" ht="30" customHeight="1" x14ac:dyDescent="0.25">
      <c r="A1391" s="636" t="s">
        <v>2413</v>
      </c>
      <c r="B1391" s="637"/>
      <c r="C1391" s="637"/>
      <c r="D1391" s="637"/>
      <c r="E1391" s="638"/>
      <c r="F1391" s="408" t="s">
        <v>50</v>
      </c>
      <c r="G1391" s="199">
        <v>12397</v>
      </c>
      <c r="H1391" s="208"/>
      <c r="I1391" s="208"/>
    </row>
    <row r="1392" spans="1:9" s="158" customFormat="1" ht="30" x14ac:dyDescent="0.25">
      <c r="A1392" s="404" t="s">
        <v>2120</v>
      </c>
      <c r="B1392" s="405"/>
      <c r="C1392" s="404" t="s">
        <v>3</v>
      </c>
      <c r="D1392" s="404" t="s">
        <v>4</v>
      </c>
      <c r="E1392" s="404" t="s">
        <v>1598</v>
      </c>
      <c r="F1392" s="404" t="s">
        <v>1103</v>
      </c>
      <c r="G1392" s="404" t="s">
        <v>1104</v>
      </c>
      <c r="H1392" s="208"/>
      <c r="I1392" s="208"/>
    </row>
    <row r="1393" spans="1:9" s="158" customFormat="1" ht="30" x14ac:dyDescent="0.25">
      <c r="A1393" s="180" t="s">
        <v>3377</v>
      </c>
      <c r="B1393" s="191" t="s">
        <v>2386</v>
      </c>
      <c r="C1393" s="153" t="s">
        <v>50</v>
      </c>
      <c r="D1393" s="180" t="s">
        <v>2372</v>
      </c>
      <c r="E1393" s="200">
        <v>1</v>
      </c>
      <c r="F1393" s="228">
        <f t="shared" ref="F1393:F1394" si="292">H1393</f>
        <v>2.14</v>
      </c>
      <c r="G1393" s="206">
        <f t="shared" ref="G1393:G1394" si="293">ROUND((E1393*F1393),2)</f>
        <v>2.14</v>
      </c>
      <c r="H1393" s="210">
        <v>2.14</v>
      </c>
      <c r="I1393" s="154" t="e">
        <v>#N/A</v>
      </c>
    </row>
    <row r="1394" spans="1:9" s="158" customFormat="1" x14ac:dyDescent="0.25">
      <c r="A1394" s="180">
        <v>13693</v>
      </c>
      <c r="B1394" s="191" t="s">
        <v>2414</v>
      </c>
      <c r="C1394" s="153" t="s">
        <v>50</v>
      </c>
      <c r="D1394" s="180" t="s">
        <v>2372</v>
      </c>
      <c r="E1394" s="200">
        <v>1</v>
      </c>
      <c r="F1394" s="228">
        <f t="shared" si="292"/>
        <v>33.65</v>
      </c>
      <c r="G1394" s="206">
        <f t="shared" si="293"/>
        <v>33.65</v>
      </c>
      <c r="H1394" s="158">
        <v>33.65</v>
      </c>
      <c r="I1394" s="158" t="s">
        <v>2414</v>
      </c>
    </row>
    <row r="1395" spans="1:9" s="158" customFormat="1" x14ac:dyDescent="0.25">
      <c r="A1395" s="180">
        <v>88316</v>
      </c>
      <c r="B1395" s="191" t="s">
        <v>1114</v>
      </c>
      <c r="C1395" s="153" t="s">
        <v>11</v>
      </c>
      <c r="D1395" s="180" t="s">
        <v>18</v>
      </c>
      <c r="E1395" s="200">
        <v>0.7</v>
      </c>
      <c r="F1395" s="228" t="str">
        <f>H1395</f>
        <v>15,81</v>
      </c>
      <c r="G1395" s="206">
        <f>ROUND((E1395*F1395),2)</f>
        <v>11.07</v>
      </c>
      <c r="H1395" s="154" t="s">
        <v>1860</v>
      </c>
      <c r="I1395" s="154" t="s">
        <v>1114</v>
      </c>
    </row>
    <row r="1396" spans="1:9" s="158" customFormat="1" ht="30" x14ac:dyDescent="0.25">
      <c r="A1396" s="180">
        <v>88264</v>
      </c>
      <c r="B1396" s="191" t="str">
        <f>I1396</f>
        <v>ELETRICISTA COM ENCARGOS COMPLEMENTARES</v>
      </c>
      <c r="C1396" s="153" t="s">
        <v>11</v>
      </c>
      <c r="D1396" s="180" t="s">
        <v>18</v>
      </c>
      <c r="E1396" s="200">
        <v>0.7</v>
      </c>
      <c r="F1396" s="228" t="str">
        <f>H1396</f>
        <v>20,28</v>
      </c>
      <c r="G1396" s="206">
        <f>ROUND((E1396*F1396),2)</f>
        <v>14.2</v>
      </c>
      <c r="H1396" s="154" t="s">
        <v>2840</v>
      </c>
      <c r="I1396" s="154" t="s">
        <v>1115</v>
      </c>
    </row>
    <row r="1397" spans="1:9" s="158" customFormat="1" x14ac:dyDescent="0.25">
      <c r="A1397" s="571" t="s">
        <v>1813</v>
      </c>
      <c r="B1397" s="572"/>
      <c r="C1397" s="572"/>
      <c r="D1397" s="572"/>
      <c r="E1397" s="572"/>
      <c r="F1397" s="573"/>
      <c r="G1397" s="207">
        <f>ROUND(SUM(G1393:G1396),2)</f>
        <v>61.06</v>
      </c>
      <c r="H1397" s="208"/>
      <c r="I1397" s="208"/>
    </row>
    <row r="1398" spans="1:9" ht="25.5" customHeight="1" x14ac:dyDescent="0.25">
      <c r="A1398" s="190"/>
      <c r="B1398" s="190"/>
      <c r="C1398" s="190"/>
      <c r="D1398" s="190"/>
      <c r="E1398" s="190"/>
      <c r="F1398" s="190"/>
      <c r="G1398" s="190"/>
    </row>
    <row r="1399" spans="1:9" s="158" customFormat="1" ht="27" customHeight="1" x14ac:dyDescent="0.25">
      <c r="A1399" s="636" t="s">
        <v>2415</v>
      </c>
      <c r="B1399" s="637"/>
      <c r="C1399" s="637"/>
      <c r="D1399" s="637"/>
      <c r="E1399" s="638"/>
      <c r="F1399" s="408" t="s">
        <v>50</v>
      </c>
      <c r="G1399" s="195">
        <v>12895</v>
      </c>
      <c r="H1399" s="208"/>
      <c r="I1399" s="208"/>
    </row>
    <row r="1400" spans="1:9" s="158" customFormat="1" ht="30" x14ac:dyDescent="0.25">
      <c r="A1400" s="404" t="s">
        <v>2120</v>
      </c>
      <c r="B1400" s="405"/>
      <c r="C1400" s="404" t="s">
        <v>3</v>
      </c>
      <c r="D1400" s="404" t="s">
        <v>4</v>
      </c>
      <c r="E1400" s="404" t="s">
        <v>1598</v>
      </c>
      <c r="F1400" s="404" t="s">
        <v>1103</v>
      </c>
      <c r="G1400" s="404" t="s">
        <v>1104</v>
      </c>
      <c r="H1400" s="208"/>
      <c r="I1400" s="208"/>
    </row>
    <row r="1401" spans="1:9" s="158" customFormat="1" ht="30" x14ac:dyDescent="0.25">
      <c r="A1401" s="180">
        <v>13660</v>
      </c>
      <c r="B1401" s="191" t="s">
        <v>2416</v>
      </c>
      <c r="C1401" s="153" t="s">
        <v>50</v>
      </c>
      <c r="D1401" s="180" t="s">
        <v>16</v>
      </c>
      <c r="E1401" s="205">
        <v>1</v>
      </c>
      <c r="F1401" s="228">
        <f>H1401</f>
        <v>10</v>
      </c>
      <c r="G1401" s="201">
        <f>ROUND((E1401*F1401),2)</f>
        <v>10</v>
      </c>
      <c r="H1401" s="158">
        <v>10</v>
      </c>
      <c r="I1401" s="158" t="s">
        <v>2416</v>
      </c>
    </row>
    <row r="1402" spans="1:9" s="158" customFormat="1" x14ac:dyDescent="0.25">
      <c r="A1402" s="180">
        <v>88316</v>
      </c>
      <c r="B1402" s="191" t="s">
        <v>1114</v>
      </c>
      <c r="C1402" s="153" t="s">
        <v>11</v>
      </c>
      <c r="D1402" s="180" t="s">
        <v>18</v>
      </c>
      <c r="E1402" s="200">
        <v>0.2</v>
      </c>
      <c r="F1402" s="192" t="str">
        <f>H1402</f>
        <v>15,81</v>
      </c>
      <c r="G1402" s="206">
        <f>ROUND((E1402*F1402),2)</f>
        <v>3.16</v>
      </c>
      <c r="H1402" s="154" t="s">
        <v>1860</v>
      </c>
      <c r="I1402" s="154" t="s">
        <v>1114</v>
      </c>
    </row>
    <row r="1403" spans="1:9" s="158" customFormat="1" x14ac:dyDescent="0.25">
      <c r="A1403" s="571" t="s">
        <v>1813</v>
      </c>
      <c r="B1403" s="572"/>
      <c r="C1403" s="572"/>
      <c r="D1403" s="572"/>
      <c r="E1403" s="572"/>
      <c r="F1403" s="573"/>
      <c r="G1403" s="202">
        <f>ROUND(SUM(G1401:G1402),2)</f>
        <v>13.16</v>
      </c>
      <c r="H1403" s="208"/>
      <c r="I1403" s="208"/>
    </row>
    <row r="1404" spans="1:9" ht="25.5" customHeight="1" x14ac:dyDescent="0.25">
      <c r="A1404" s="190"/>
      <c r="B1404" s="190"/>
      <c r="C1404" s="190"/>
      <c r="D1404" s="190"/>
      <c r="E1404" s="190"/>
      <c r="F1404" s="190"/>
      <c r="G1404" s="190"/>
    </row>
    <row r="1405" spans="1:9" s="158" customFormat="1" ht="30.75" customHeight="1" x14ac:dyDescent="0.25">
      <c r="A1405" s="636" t="s">
        <v>2417</v>
      </c>
      <c r="B1405" s="637"/>
      <c r="C1405" s="637"/>
      <c r="D1405" s="637"/>
      <c r="E1405" s="638"/>
      <c r="F1405" s="408" t="s">
        <v>50</v>
      </c>
      <c r="G1405" s="199">
        <v>11824</v>
      </c>
      <c r="H1405" s="208"/>
      <c r="I1405" s="208"/>
    </row>
    <row r="1406" spans="1:9" s="158" customFormat="1" ht="30" x14ac:dyDescent="0.25">
      <c r="A1406" s="404" t="s">
        <v>2120</v>
      </c>
      <c r="B1406" s="405"/>
      <c r="C1406" s="404" t="s">
        <v>3</v>
      </c>
      <c r="D1406" s="404" t="s">
        <v>4</v>
      </c>
      <c r="E1406" s="404" t="s">
        <v>1598</v>
      </c>
      <c r="F1406" s="404" t="s">
        <v>1103</v>
      </c>
      <c r="G1406" s="404" t="s">
        <v>1104</v>
      </c>
      <c r="H1406" s="208"/>
      <c r="I1406" s="208"/>
    </row>
    <row r="1407" spans="1:9" s="158" customFormat="1" ht="30" x14ac:dyDescent="0.25">
      <c r="A1407" s="211">
        <v>12665</v>
      </c>
      <c r="B1407" s="191" t="s">
        <v>2418</v>
      </c>
      <c r="C1407" s="153" t="s">
        <v>50</v>
      </c>
      <c r="D1407" s="211" t="s">
        <v>16</v>
      </c>
      <c r="E1407" s="425">
        <v>1</v>
      </c>
      <c r="F1407" s="192">
        <f>H1407</f>
        <v>176.62</v>
      </c>
      <c r="G1407" s="206">
        <f>ROUND((E1407*F1407),2)</f>
        <v>176.62</v>
      </c>
      <c r="H1407" s="158">
        <v>176.62</v>
      </c>
      <c r="I1407" s="158" t="s">
        <v>3080</v>
      </c>
    </row>
    <row r="1408" spans="1:9" s="158" customFormat="1" ht="30" x14ac:dyDescent="0.25">
      <c r="A1408" s="180">
        <v>88264</v>
      </c>
      <c r="B1408" s="191" t="s">
        <v>1115</v>
      </c>
      <c r="C1408" s="153" t="s">
        <v>11</v>
      </c>
      <c r="D1408" s="180" t="s">
        <v>18</v>
      </c>
      <c r="E1408" s="426">
        <v>0.7</v>
      </c>
      <c r="F1408" s="192" t="str">
        <f>H1408</f>
        <v>20,28</v>
      </c>
      <c r="G1408" s="206">
        <f>ROUND((E1408*F1408),2)</f>
        <v>14.2</v>
      </c>
      <c r="H1408" s="154" t="s">
        <v>2840</v>
      </c>
      <c r="I1408" s="154" t="s">
        <v>1115</v>
      </c>
    </row>
    <row r="1409" spans="1:9" s="158" customFormat="1" ht="30" x14ac:dyDescent="0.25">
      <c r="A1409" s="180">
        <v>88247</v>
      </c>
      <c r="B1409" s="191" t="s">
        <v>1170</v>
      </c>
      <c r="C1409" s="153" t="s">
        <v>11</v>
      </c>
      <c r="D1409" s="180" t="s">
        <v>18</v>
      </c>
      <c r="E1409" s="426">
        <v>0.7</v>
      </c>
      <c r="F1409" s="192" t="str">
        <f>H1409</f>
        <v>16,74</v>
      </c>
      <c r="G1409" s="206">
        <f>ROUND((E1409*F1409),2)</f>
        <v>11.72</v>
      </c>
      <c r="H1409" s="154" t="s">
        <v>3570</v>
      </c>
      <c r="I1409" s="154" t="s">
        <v>1170</v>
      </c>
    </row>
    <row r="1410" spans="1:9" s="158" customFormat="1" x14ac:dyDescent="0.25">
      <c r="A1410" s="571" t="s">
        <v>1813</v>
      </c>
      <c r="B1410" s="572"/>
      <c r="C1410" s="572"/>
      <c r="D1410" s="572"/>
      <c r="E1410" s="572"/>
      <c r="F1410" s="573"/>
      <c r="G1410" s="207">
        <f>ROUND(SUM(G1407:G1409),2)</f>
        <v>202.54</v>
      </c>
      <c r="H1410" s="208"/>
      <c r="I1410" s="208"/>
    </row>
    <row r="1411" spans="1:9" ht="29.25" customHeight="1" x14ac:dyDescent="0.25">
      <c r="A1411" s="204"/>
      <c r="B1411" s="204"/>
      <c r="C1411" s="204"/>
      <c r="D1411" s="204"/>
      <c r="E1411" s="204"/>
      <c r="F1411" s="204"/>
      <c r="G1411" s="204"/>
      <c r="H1411" s="188"/>
      <c r="I1411" s="188"/>
    </row>
    <row r="1412" spans="1:9" s="158" customFormat="1" ht="27" customHeight="1" x14ac:dyDescent="0.25">
      <c r="A1412" s="636" t="s">
        <v>2419</v>
      </c>
      <c r="B1412" s="637"/>
      <c r="C1412" s="637"/>
      <c r="D1412" s="637"/>
      <c r="E1412" s="638"/>
      <c r="F1412" s="408" t="s">
        <v>50</v>
      </c>
      <c r="G1412" s="199">
        <v>8691</v>
      </c>
      <c r="H1412" s="208"/>
      <c r="I1412" s="208"/>
    </row>
    <row r="1413" spans="1:9" s="158" customFormat="1" ht="30" x14ac:dyDescent="0.25">
      <c r="A1413" s="404" t="s">
        <v>2120</v>
      </c>
      <c r="B1413" s="405"/>
      <c r="C1413" s="404" t="s">
        <v>3</v>
      </c>
      <c r="D1413" s="404" t="s">
        <v>4</v>
      </c>
      <c r="E1413" s="404" t="s">
        <v>1598</v>
      </c>
      <c r="F1413" s="404" t="s">
        <v>1103</v>
      </c>
      <c r="G1413" s="404" t="s">
        <v>1104</v>
      </c>
      <c r="H1413" s="208"/>
      <c r="I1413" s="208"/>
    </row>
    <row r="1414" spans="1:9" s="158" customFormat="1" x14ac:dyDescent="0.25">
      <c r="A1414" s="211">
        <v>8950</v>
      </c>
      <c r="B1414" s="191" t="s">
        <v>2420</v>
      </c>
      <c r="C1414" s="153" t="s">
        <v>50</v>
      </c>
      <c r="D1414" s="211" t="s">
        <v>16</v>
      </c>
      <c r="E1414" s="425">
        <v>1</v>
      </c>
      <c r="F1414" s="192">
        <f>H1414</f>
        <v>645</v>
      </c>
      <c r="G1414" s="206">
        <f>ROUND((E1414*F1414),2)</f>
        <v>645</v>
      </c>
      <c r="H1414" s="158">
        <v>645</v>
      </c>
      <c r="I1414" s="158" t="s">
        <v>2420</v>
      </c>
    </row>
    <row r="1415" spans="1:9" s="158" customFormat="1" ht="30" x14ac:dyDescent="0.25">
      <c r="A1415" s="180">
        <v>88264</v>
      </c>
      <c r="B1415" s="191" t="s">
        <v>1115</v>
      </c>
      <c r="C1415" s="153" t="s">
        <v>11</v>
      </c>
      <c r="D1415" s="180" t="s">
        <v>18</v>
      </c>
      <c r="E1415" s="426">
        <v>0.7</v>
      </c>
      <c r="F1415" s="192" t="str">
        <f>H1415</f>
        <v>20,28</v>
      </c>
      <c r="G1415" s="206">
        <f>ROUND((E1415*F1415),2)</f>
        <v>14.2</v>
      </c>
      <c r="H1415" s="154" t="s">
        <v>2840</v>
      </c>
      <c r="I1415" s="154" t="s">
        <v>1115</v>
      </c>
    </row>
    <row r="1416" spans="1:9" s="158" customFormat="1" ht="30" x14ac:dyDescent="0.25">
      <c r="A1416" s="180">
        <v>88247</v>
      </c>
      <c r="B1416" s="191" t="s">
        <v>1170</v>
      </c>
      <c r="C1416" s="153" t="s">
        <v>11</v>
      </c>
      <c r="D1416" s="180" t="s">
        <v>18</v>
      </c>
      <c r="E1416" s="426">
        <v>0.7</v>
      </c>
      <c r="F1416" s="192" t="str">
        <f>H1416</f>
        <v>16,74</v>
      </c>
      <c r="G1416" s="206">
        <f>ROUND((E1416*F1416),2)</f>
        <v>11.72</v>
      </c>
      <c r="H1416" s="154" t="s">
        <v>3570</v>
      </c>
      <c r="I1416" s="154" t="s">
        <v>1170</v>
      </c>
    </row>
    <row r="1417" spans="1:9" s="158" customFormat="1" x14ac:dyDescent="0.25">
      <c r="A1417" s="571" t="s">
        <v>1813</v>
      </c>
      <c r="B1417" s="572"/>
      <c r="C1417" s="572"/>
      <c r="D1417" s="572"/>
      <c r="E1417" s="572"/>
      <c r="F1417" s="573"/>
      <c r="G1417" s="207">
        <f>ROUND(SUM(G1414:G1416),2)</f>
        <v>670.92</v>
      </c>
      <c r="H1417" s="208"/>
      <c r="I1417" s="208"/>
    </row>
    <row r="1418" spans="1:9" ht="29.25" customHeight="1" x14ac:dyDescent="0.25">
      <c r="A1418" s="190"/>
      <c r="B1418" s="190"/>
      <c r="C1418" s="190"/>
      <c r="D1418" s="190"/>
      <c r="E1418" s="190"/>
      <c r="F1418" s="190"/>
      <c r="G1418" s="190"/>
    </row>
    <row r="1419" spans="1:9" s="158" customFormat="1" ht="36.75" customHeight="1" x14ac:dyDescent="0.25">
      <c r="A1419" s="595" t="s">
        <v>2421</v>
      </c>
      <c r="B1419" s="596"/>
      <c r="C1419" s="596"/>
      <c r="D1419" s="596"/>
      <c r="E1419" s="597"/>
      <c r="F1419" s="408" t="s">
        <v>50</v>
      </c>
      <c r="G1419" s="195">
        <v>11946</v>
      </c>
      <c r="H1419" s="208"/>
      <c r="I1419" s="208"/>
    </row>
    <row r="1420" spans="1:9" s="158" customFormat="1" ht="30" x14ac:dyDescent="0.25">
      <c r="A1420" s="404" t="s">
        <v>2120</v>
      </c>
      <c r="B1420" s="405"/>
      <c r="C1420" s="404" t="s">
        <v>3</v>
      </c>
      <c r="D1420" s="404" t="s">
        <v>4</v>
      </c>
      <c r="E1420" s="404" t="s">
        <v>1598</v>
      </c>
      <c r="F1420" s="404" t="s">
        <v>1103</v>
      </c>
      <c r="G1420" s="404" t="s">
        <v>1104</v>
      </c>
      <c r="H1420" s="208"/>
      <c r="I1420" s="208"/>
    </row>
    <row r="1421" spans="1:9" s="158" customFormat="1" ht="60" x14ac:dyDescent="0.25">
      <c r="A1421" s="180">
        <v>12806</v>
      </c>
      <c r="B1421" s="191" t="s">
        <v>2422</v>
      </c>
      <c r="C1421" s="153" t="s">
        <v>50</v>
      </c>
      <c r="D1421" s="180" t="s">
        <v>27</v>
      </c>
      <c r="E1421" s="197">
        <v>1</v>
      </c>
      <c r="F1421" s="228">
        <f>H1421</f>
        <v>280</v>
      </c>
      <c r="G1421" s="206">
        <f>ROUND((E1421*F1421),2)</f>
        <v>280</v>
      </c>
      <c r="H1421" s="158">
        <v>280</v>
      </c>
      <c r="I1421" s="158" t="s">
        <v>3084</v>
      </c>
    </row>
    <row r="1422" spans="1:9" s="158" customFormat="1" ht="60" x14ac:dyDescent="0.25">
      <c r="A1422" s="180">
        <v>1903</v>
      </c>
      <c r="B1422" s="191" t="s">
        <v>2423</v>
      </c>
      <c r="C1422" s="153" t="s">
        <v>50</v>
      </c>
      <c r="D1422" s="180" t="s">
        <v>40</v>
      </c>
      <c r="E1422" s="197">
        <v>3.0000000000000001E-3</v>
      </c>
      <c r="F1422" s="192">
        <f>H1422</f>
        <v>498.96</v>
      </c>
      <c r="G1422" s="206">
        <f>ROUND((E1422*F1422),2)</f>
        <v>1.5</v>
      </c>
      <c r="H1422" s="212">
        <v>498.96</v>
      </c>
      <c r="I1422" s="208"/>
    </row>
    <row r="1423" spans="1:9" s="158" customFormat="1" x14ac:dyDescent="0.25">
      <c r="A1423" s="180">
        <v>88309</v>
      </c>
      <c r="B1423" s="191" t="s">
        <v>1123</v>
      </c>
      <c r="C1423" s="153" t="s">
        <v>11</v>
      </c>
      <c r="D1423" s="192" t="s">
        <v>18</v>
      </c>
      <c r="E1423" s="198">
        <v>1</v>
      </c>
      <c r="F1423" s="192" t="str">
        <f>H1423</f>
        <v>20,08</v>
      </c>
      <c r="G1423" s="206">
        <f>ROUND((E1423*F1423),2)</f>
        <v>20.079999999999998</v>
      </c>
      <c r="H1423" s="154" t="s">
        <v>1735</v>
      </c>
      <c r="I1423" s="154" t="s">
        <v>1123</v>
      </c>
    </row>
    <row r="1424" spans="1:9" s="158" customFormat="1" x14ac:dyDescent="0.25">
      <c r="A1424" s="180">
        <v>88316</v>
      </c>
      <c r="B1424" s="191" t="s">
        <v>1114</v>
      </c>
      <c r="C1424" s="153" t="s">
        <v>11</v>
      </c>
      <c r="D1424" s="192" t="s">
        <v>18</v>
      </c>
      <c r="E1424" s="198">
        <v>1</v>
      </c>
      <c r="F1424" s="192" t="str">
        <f>H1424</f>
        <v>15,81</v>
      </c>
      <c r="G1424" s="206">
        <f>ROUND((E1424*F1424),2)</f>
        <v>15.81</v>
      </c>
      <c r="H1424" s="154" t="s">
        <v>1860</v>
      </c>
      <c r="I1424" s="154" t="s">
        <v>1114</v>
      </c>
    </row>
    <row r="1425" spans="1:9" s="158" customFormat="1" x14ac:dyDescent="0.25">
      <c r="A1425" s="563" t="s">
        <v>1813</v>
      </c>
      <c r="B1425" s="564"/>
      <c r="C1425" s="564"/>
      <c r="D1425" s="564"/>
      <c r="E1425" s="564"/>
      <c r="F1425" s="565"/>
      <c r="G1425" s="207">
        <f>ROUND(SUM(G1421:G1424),2)</f>
        <v>317.39</v>
      </c>
      <c r="H1425" s="208"/>
      <c r="I1425" s="208"/>
    </row>
    <row r="1426" spans="1:9" ht="28.5" customHeight="1" x14ac:dyDescent="0.25">
      <c r="A1426" s="190"/>
      <c r="B1426" s="190"/>
      <c r="C1426" s="190"/>
      <c r="D1426" s="190"/>
      <c r="E1426" s="190"/>
      <c r="F1426" s="190"/>
      <c r="G1426" s="190"/>
    </row>
    <row r="1427" spans="1:9" s="158" customFormat="1" ht="33" customHeight="1" x14ac:dyDescent="0.25">
      <c r="A1427" s="636" t="s">
        <v>2425</v>
      </c>
      <c r="B1427" s="637"/>
      <c r="C1427" s="637"/>
      <c r="D1427" s="637"/>
      <c r="E1427" s="638"/>
      <c r="F1427" s="408" t="s">
        <v>50</v>
      </c>
      <c r="G1427" s="195">
        <v>12122</v>
      </c>
      <c r="H1427" s="208"/>
      <c r="I1427" s="208"/>
    </row>
    <row r="1428" spans="1:9" s="158" customFormat="1" ht="30" x14ac:dyDescent="0.25">
      <c r="A1428" s="404" t="s">
        <v>2120</v>
      </c>
      <c r="B1428" s="405"/>
      <c r="C1428" s="404" t="s">
        <v>3</v>
      </c>
      <c r="D1428" s="404" t="s">
        <v>4</v>
      </c>
      <c r="E1428" s="404" t="s">
        <v>1598</v>
      </c>
      <c r="F1428" s="404" t="s">
        <v>1103</v>
      </c>
      <c r="G1428" s="404" t="s">
        <v>1104</v>
      </c>
      <c r="H1428" s="208"/>
      <c r="I1428" s="208"/>
    </row>
    <row r="1429" spans="1:9" s="158" customFormat="1" ht="30" x14ac:dyDescent="0.25">
      <c r="A1429" s="196">
        <v>2062</v>
      </c>
      <c r="B1429" s="191" t="s">
        <v>2426</v>
      </c>
      <c r="C1429" s="153" t="s">
        <v>50</v>
      </c>
      <c r="D1429" s="196" t="s">
        <v>2424</v>
      </c>
      <c r="E1429" s="197">
        <v>1</v>
      </c>
      <c r="F1429" s="192">
        <f>H1429</f>
        <v>222.09</v>
      </c>
      <c r="G1429" s="206">
        <f>ROUND((E1429*F1429),2)</f>
        <v>222.09</v>
      </c>
      <c r="H1429" s="158">
        <v>222.09</v>
      </c>
      <c r="I1429" s="158" t="s">
        <v>2980</v>
      </c>
    </row>
    <row r="1430" spans="1:9" s="158" customFormat="1" x14ac:dyDescent="0.25">
      <c r="A1430" s="196">
        <v>88309</v>
      </c>
      <c r="B1430" s="191" t="s">
        <v>1123</v>
      </c>
      <c r="C1430" s="153" t="s">
        <v>11</v>
      </c>
      <c r="D1430" s="192" t="s">
        <v>18</v>
      </c>
      <c r="E1430" s="213">
        <v>0.3</v>
      </c>
      <c r="F1430" s="192" t="str">
        <f>H1430</f>
        <v>20,08</v>
      </c>
      <c r="G1430" s="206">
        <f>ROUND((E1430*F1430),2)</f>
        <v>6.02</v>
      </c>
      <c r="H1430" s="214" t="s">
        <v>1735</v>
      </c>
      <c r="I1430" s="214" t="s">
        <v>1123</v>
      </c>
    </row>
    <row r="1431" spans="1:9" s="158" customFormat="1" x14ac:dyDescent="0.25">
      <c r="A1431" s="563" t="s">
        <v>1813</v>
      </c>
      <c r="B1431" s="564"/>
      <c r="C1431" s="564"/>
      <c r="D1431" s="564"/>
      <c r="E1431" s="564"/>
      <c r="F1431" s="565"/>
      <c r="G1431" s="207">
        <f>ROUND(SUM(G1429:G1430),2)</f>
        <v>228.11</v>
      </c>
      <c r="H1431" s="208"/>
      <c r="I1431" s="208"/>
    </row>
    <row r="1432" spans="1:9" ht="23.25" customHeight="1" x14ac:dyDescent="0.25">
      <c r="A1432" s="190"/>
      <c r="B1432" s="190"/>
      <c r="C1432" s="190"/>
      <c r="D1432" s="190"/>
      <c r="E1432" s="190"/>
      <c r="F1432" s="190"/>
      <c r="G1432" s="190"/>
    </row>
    <row r="1433" spans="1:9" s="158" customFormat="1" ht="36" customHeight="1" x14ac:dyDescent="0.25">
      <c r="A1433" s="636" t="s">
        <v>2427</v>
      </c>
      <c r="B1433" s="637"/>
      <c r="C1433" s="637"/>
      <c r="D1433" s="637"/>
      <c r="E1433" s="638"/>
      <c r="F1433" s="408" t="s">
        <v>50</v>
      </c>
      <c r="G1433" s="195">
        <v>2024</v>
      </c>
      <c r="H1433" s="208"/>
      <c r="I1433" s="208"/>
    </row>
    <row r="1434" spans="1:9" s="158" customFormat="1" ht="30" x14ac:dyDescent="0.25">
      <c r="A1434" s="404" t="s">
        <v>2120</v>
      </c>
      <c r="B1434" s="405"/>
      <c r="C1434" s="404" t="s">
        <v>3</v>
      </c>
      <c r="D1434" s="404" t="s">
        <v>4</v>
      </c>
      <c r="E1434" s="404" t="s">
        <v>1598</v>
      </c>
      <c r="F1434" s="404" t="s">
        <v>1103</v>
      </c>
      <c r="G1434" s="404" t="s">
        <v>1104</v>
      </c>
      <c r="H1434" s="208"/>
      <c r="I1434" s="208"/>
    </row>
    <row r="1435" spans="1:9" s="158" customFormat="1" ht="30" x14ac:dyDescent="0.25">
      <c r="A1435" s="196">
        <v>38190</v>
      </c>
      <c r="B1435" s="191" t="s">
        <v>2428</v>
      </c>
      <c r="C1435" s="153" t="s">
        <v>11</v>
      </c>
      <c r="D1435" s="196" t="s">
        <v>2424</v>
      </c>
      <c r="E1435" s="215">
        <v>1</v>
      </c>
      <c r="F1435" s="192" t="str">
        <f>H1435</f>
        <v>338,82</v>
      </c>
      <c r="G1435" s="206">
        <f>ROUND((E1435*F1435),2)</f>
        <v>338.82</v>
      </c>
      <c r="H1435" s="216" t="s">
        <v>3454</v>
      </c>
      <c r="I1435" s="216" t="s">
        <v>3278</v>
      </c>
    </row>
    <row r="1436" spans="1:9" s="158" customFormat="1" ht="30" x14ac:dyDescent="0.25">
      <c r="A1436" s="196">
        <v>3146</v>
      </c>
      <c r="B1436" s="191" t="s">
        <v>1161</v>
      </c>
      <c r="C1436" s="153" t="s">
        <v>11</v>
      </c>
      <c r="D1436" s="196" t="s">
        <v>2429</v>
      </c>
      <c r="E1436" s="213">
        <v>0.84</v>
      </c>
      <c r="F1436" s="192" t="str">
        <f>H1436</f>
        <v>4,06</v>
      </c>
      <c r="G1436" s="206">
        <f>ROUND((E1436*F1436),2)</f>
        <v>3.41</v>
      </c>
      <c r="H1436" s="216" t="s">
        <v>3459</v>
      </c>
      <c r="I1436" s="216" t="s">
        <v>1161</v>
      </c>
    </row>
    <row r="1437" spans="1:9" s="158" customFormat="1" ht="45" x14ac:dyDescent="0.25">
      <c r="A1437" s="196">
        <v>6006</v>
      </c>
      <c r="B1437" s="427" t="s">
        <v>2430</v>
      </c>
      <c r="C1437" s="153" t="s">
        <v>11</v>
      </c>
      <c r="D1437" s="196" t="s">
        <v>2424</v>
      </c>
      <c r="E1437" s="213">
        <v>1</v>
      </c>
      <c r="F1437" s="192" t="str">
        <f>H1437</f>
        <v>76,28</v>
      </c>
      <c r="G1437" s="206">
        <f>ROUND((E1437*F1437),2)</f>
        <v>76.28</v>
      </c>
      <c r="H1437" s="216" t="s">
        <v>3496</v>
      </c>
      <c r="I1437" s="216" t="s">
        <v>3313</v>
      </c>
    </row>
    <row r="1438" spans="1:9" s="158" customFormat="1" ht="30" x14ac:dyDescent="0.25">
      <c r="A1438" s="196">
        <v>88267</v>
      </c>
      <c r="B1438" s="191" t="s">
        <v>1162</v>
      </c>
      <c r="C1438" s="153" t="s">
        <v>11</v>
      </c>
      <c r="D1438" s="192" t="s">
        <v>18</v>
      </c>
      <c r="E1438" s="213">
        <v>1</v>
      </c>
      <c r="F1438" s="192" t="str">
        <f>H1438</f>
        <v>19,47</v>
      </c>
      <c r="G1438" s="206">
        <f>ROUND((E1438*F1438),2)</f>
        <v>19.47</v>
      </c>
      <c r="H1438" s="216" t="s">
        <v>1768</v>
      </c>
      <c r="I1438" s="216" t="s">
        <v>1162</v>
      </c>
    </row>
    <row r="1439" spans="1:9" s="158" customFormat="1" x14ac:dyDescent="0.25">
      <c r="A1439" s="196">
        <v>88316</v>
      </c>
      <c r="B1439" s="191" t="s">
        <v>1114</v>
      </c>
      <c r="C1439" s="153" t="s">
        <v>11</v>
      </c>
      <c r="D1439" s="192" t="s">
        <v>18</v>
      </c>
      <c r="E1439" s="217">
        <v>1</v>
      </c>
      <c r="F1439" s="192" t="str">
        <f>H1439</f>
        <v>15,81</v>
      </c>
      <c r="G1439" s="206">
        <f>ROUND((E1439*F1439),2)</f>
        <v>15.81</v>
      </c>
      <c r="H1439" s="216" t="s">
        <v>1860</v>
      </c>
      <c r="I1439" s="216" t="s">
        <v>1114</v>
      </c>
    </row>
    <row r="1440" spans="1:9" s="158" customFormat="1" x14ac:dyDescent="0.25">
      <c r="A1440" s="563" t="s">
        <v>1813</v>
      </c>
      <c r="B1440" s="564"/>
      <c r="C1440" s="564"/>
      <c r="D1440" s="564"/>
      <c r="E1440" s="564"/>
      <c r="F1440" s="565"/>
      <c r="G1440" s="207">
        <f>ROUND(SUM(G1435:G1439),2)</f>
        <v>453.79</v>
      </c>
      <c r="H1440" s="208"/>
      <c r="I1440" s="208"/>
    </row>
    <row r="1441" spans="1:9" ht="27.75" customHeight="1" x14ac:dyDescent="0.25">
      <c r="A1441" s="204"/>
      <c r="B1441" s="204"/>
      <c r="C1441" s="204"/>
      <c r="D1441" s="204"/>
      <c r="E1441" s="204"/>
      <c r="F1441" s="204"/>
      <c r="G1441" s="204"/>
      <c r="H1441" s="188"/>
      <c r="I1441" s="188"/>
    </row>
    <row r="1442" spans="1:9" s="158" customFormat="1" ht="45" customHeight="1" x14ac:dyDescent="0.25">
      <c r="A1442" s="636" t="s">
        <v>2431</v>
      </c>
      <c r="B1442" s="637"/>
      <c r="C1442" s="637"/>
      <c r="D1442" s="637"/>
      <c r="E1442" s="638"/>
      <c r="F1442" s="408" t="s">
        <v>50</v>
      </c>
      <c r="G1442" s="195">
        <v>5057</v>
      </c>
      <c r="H1442" s="208"/>
      <c r="I1442" s="208"/>
    </row>
    <row r="1443" spans="1:9" s="158" customFormat="1" ht="30" x14ac:dyDescent="0.25">
      <c r="A1443" s="404" t="s">
        <v>2120</v>
      </c>
      <c r="B1443" s="405"/>
      <c r="C1443" s="404" t="s">
        <v>3</v>
      </c>
      <c r="D1443" s="404" t="s">
        <v>4</v>
      </c>
      <c r="E1443" s="404" t="s">
        <v>1598</v>
      </c>
      <c r="F1443" s="404" t="s">
        <v>1103</v>
      </c>
      <c r="G1443" s="404" t="s">
        <v>1104</v>
      </c>
      <c r="H1443" s="208"/>
      <c r="I1443" s="208"/>
    </row>
    <row r="1444" spans="1:9" s="158" customFormat="1" ht="75" x14ac:dyDescent="0.25">
      <c r="A1444" s="196">
        <v>4974</v>
      </c>
      <c r="B1444" s="191" t="s">
        <v>2432</v>
      </c>
      <c r="C1444" s="153" t="s">
        <v>50</v>
      </c>
      <c r="D1444" s="192" t="s">
        <v>27</v>
      </c>
      <c r="E1444" s="213">
        <v>1</v>
      </c>
      <c r="F1444" s="192">
        <f>H1444</f>
        <v>505.25</v>
      </c>
      <c r="G1444" s="206">
        <f>ROUND((E1444*F1444),2)</f>
        <v>505.25</v>
      </c>
      <c r="H1444" s="158">
        <v>505.25</v>
      </c>
      <c r="I1444" s="158" t="s">
        <v>3008</v>
      </c>
    </row>
    <row r="1445" spans="1:9" s="158" customFormat="1" x14ac:dyDescent="0.25">
      <c r="A1445" s="571" t="s">
        <v>1813</v>
      </c>
      <c r="B1445" s="572"/>
      <c r="C1445" s="572"/>
      <c r="D1445" s="572"/>
      <c r="E1445" s="572"/>
      <c r="F1445" s="573"/>
      <c r="G1445" s="207">
        <f>ROUND(SUM(G1444:G1444),2)</f>
        <v>505.25</v>
      </c>
      <c r="H1445" s="208"/>
      <c r="I1445" s="208"/>
    </row>
    <row r="1446" spans="1:9" x14ac:dyDescent="0.25">
      <c r="A1446" s="204"/>
      <c r="B1446" s="204"/>
      <c r="C1446" s="204"/>
      <c r="D1446" s="204"/>
      <c r="E1446" s="204"/>
      <c r="F1446" s="204"/>
      <c r="G1446" s="204"/>
      <c r="H1446" s="188"/>
      <c r="I1446" s="188"/>
    </row>
    <row r="1447" spans="1:9" x14ac:dyDescent="0.25">
      <c r="A1447" s="204"/>
      <c r="B1447" s="204"/>
      <c r="C1447" s="204"/>
      <c r="D1447" s="204"/>
      <c r="E1447" s="204"/>
      <c r="F1447" s="204"/>
      <c r="G1447" s="204"/>
      <c r="H1447" s="188"/>
      <c r="I1447" s="188"/>
    </row>
    <row r="1448" spans="1:9" s="158" customFormat="1" ht="47.25" customHeight="1" x14ac:dyDescent="0.25">
      <c r="A1448" s="636" t="s">
        <v>2433</v>
      </c>
      <c r="B1448" s="637"/>
      <c r="C1448" s="637"/>
      <c r="D1448" s="637"/>
      <c r="E1448" s="638"/>
      <c r="F1448" s="408" t="s">
        <v>50</v>
      </c>
      <c r="G1448" s="195">
        <v>7967</v>
      </c>
      <c r="H1448" s="208"/>
      <c r="I1448" s="208"/>
    </row>
    <row r="1449" spans="1:9" s="158" customFormat="1" ht="30" x14ac:dyDescent="0.25">
      <c r="A1449" s="404" t="s">
        <v>2120</v>
      </c>
      <c r="B1449" s="405"/>
      <c r="C1449" s="404" t="s">
        <v>3</v>
      </c>
      <c r="D1449" s="404" t="s">
        <v>4</v>
      </c>
      <c r="E1449" s="404" t="s">
        <v>1598</v>
      </c>
      <c r="F1449" s="404" t="s">
        <v>1103</v>
      </c>
      <c r="G1449" s="404" t="s">
        <v>1104</v>
      </c>
      <c r="H1449" s="208"/>
      <c r="I1449" s="208"/>
    </row>
    <row r="1450" spans="1:9" s="158" customFormat="1" ht="30" x14ac:dyDescent="0.25">
      <c r="A1450" s="196">
        <v>1689</v>
      </c>
      <c r="B1450" s="191" t="s">
        <v>1211</v>
      </c>
      <c r="C1450" s="153" t="s">
        <v>50</v>
      </c>
      <c r="D1450" s="196" t="s">
        <v>1119</v>
      </c>
      <c r="E1450" s="213">
        <v>8</v>
      </c>
      <c r="F1450" s="192">
        <f>H1450</f>
        <v>0.96</v>
      </c>
      <c r="G1450" s="206">
        <f>ROUND((E1450*F1450),2)</f>
        <v>7.68</v>
      </c>
      <c r="H1450" s="158">
        <v>0.96</v>
      </c>
      <c r="I1450" s="158" t="s">
        <v>2974</v>
      </c>
    </row>
    <row r="1451" spans="1:9" s="158" customFormat="1" ht="60" x14ac:dyDescent="0.25">
      <c r="A1451" s="196">
        <v>7938</v>
      </c>
      <c r="B1451" s="191" t="s">
        <v>2434</v>
      </c>
      <c r="C1451" s="153" t="s">
        <v>50</v>
      </c>
      <c r="D1451" s="196" t="s">
        <v>69</v>
      </c>
      <c r="E1451" s="213">
        <v>1</v>
      </c>
      <c r="F1451" s="192">
        <f>H1451</f>
        <v>692.33</v>
      </c>
      <c r="G1451" s="206">
        <f>ROUND((E1451*F1451),2)</f>
        <v>692.33</v>
      </c>
      <c r="H1451" s="158">
        <v>692.33</v>
      </c>
      <c r="I1451" s="158" t="s">
        <v>3031</v>
      </c>
    </row>
    <row r="1452" spans="1:9" s="158" customFormat="1" x14ac:dyDescent="0.25">
      <c r="A1452" s="196">
        <v>88316</v>
      </c>
      <c r="B1452" s="191" t="s">
        <v>1114</v>
      </c>
      <c r="C1452" s="153" t="s">
        <v>11</v>
      </c>
      <c r="D1452" s="192" t="s">
        <v>18</v>
      </c>
      <c r="E1452" s="213">
        <v>1</v>
      </c>
      <c r="F1452" s="192" t="str">
        <f>H1452</f>
        <v>15,81</v>
      </c>
      <c r="G1452" s="206">
        <f>ROUND((E1452*F1452),2)</f>
        <v>15.81</v>
      </c>
      <c r="H1452" s="216" t="s">
        <v>1860</v>
      </c>
      <c r="I1452" s="216" t="s">
        <v>1114</v>
      </c>
    </row>
    <row r="1453" spans="1:9" s="158" customFormat="1" x14ac:dyDescent="0.25">
      <c r="A1453" s="196">
        <v>88309</v>
      </c>
      <c r="B1453" s="191" t="s">
        <v>1123</v>
      </c>
      <c r="C1453" s="153" t="s">
        <v>11</v>
      </c>
      <c r="D1453" s="192" t="s">
        <v>18</v>
      </c>
      <c r="E1453" s="213">
        <v>1</v>
      </c>
      <c r="F1453" s="192" t="str">
        <f>H1453</f>
        <v>20,08</v>
      </c>
      <c r="G1453" s="206">
        <f>ROUND((E1453*F1453),2)</f>
        <v>20.079999999999998</v>
      </c>
      <c r="H1453" s="216" t="s">
        <v>1735</v>
      </c>
      <c r="I1453" s="216" t="s">
        <v>1123</v>
      </c>
    </row>
    <row r="1454" spans="1:9" s="158" customFormat="1" x14ac:dyDescent="0.25">
      <c r="A1454" s="563" t="s">
        <v>1813</v>
      </c>
      <c r="B1454" s="564"/>
      <c r="C1454" s="564"/>
      <c r="D1454" s="564"/>
      <c r="E1454" s="564"/>
      <c r="F1454" s="565"/>
      <c r="G1454" s="207">
        <f>ROUND(SUM(G1450:G1453),2)</f>
        <v>735.9</v>
      </c>
      <c r="H1454" s="208"/>
      <c r="I1454" s="208"/>
    </row>
    <row r="1455" spans="1:9" x14ac:dyDescent="0.25">
      <c r="A1455" s="204"/>
      <c r="B1455" s="204"/>
      <c r="C1455" s="204"/>
      <c r="D1455" s="204"/>
      <c r="E1455" s="204"/>
      <c r="F1455" s="204"/>
      <c r="G1455" s="204"/>
      <c r="H1455" s="188"/>
      <c r="I1455" s="188"/>
    </row>
    <row r="1456" spans="1:9" x14ac:dyDescent="0.25">
      <c r="A1456" s="204"/>
      <c r="B1456" s="204"/>
      <c r="C1456" s="204"/>
      <c r="D1456" s="204"/>
      <c r="E1456" s="204"/>
      <c r="F1456" s="204"/>
      <c r="G1456" s="204"/>
      <c r="H1456" s="188"/>
      <c r="I1456" s="188"/>
    </row>
    <row r="1457" spans="1:9" s="158" customFormat="1" ht="30.75" customHeight="1" x14ac:dyDescent="0.25">
      <c r="A1457" s="636" t="s">
        <v>2435</v>
      </c>
      <c r="B1457" s="637"/>
      <c r="C1457" s="637"/>
      <c r="D1457" s="637"/>
      <c r="E1457" s="638"/>
      <c r="F1457" s="195" t="s">
        <v>50</v>
      </c>
      <c r="G1457" s="195">
        <v>7285</v>
      </c>
      <c r="H1457" s="208"/>
      <c r="I1457" s="208"/>
    </row>
    <row r="1458" spans="1:9" s="158" customFormat="1" ht="30" x14ac:dyDescent="0.25">
      <c r="A1458" s="404" t="s">
        <v>2120</v>
      </c>
      <c r="B1458" s="405"/>
      <c r="C1458" s="404" t="s">
        <v>3</v>
      </c>
      <c r="D1458" s="404" t="s">
        <v>4</v>
      </c>
      <c r="E1458" s="404" t="s">
        <v>1598</v>
      </c>
      <c r="F1458" s="404" t="s">
        <v>1103</v>
      </c>
      <c r="G1458" s="404" t="s">
        <v>1104</v>
      </c>
      <c r="H1458" s="208"/>
      <c r="I1458" s="208"/>
    </row>
    <row r="1459" spans="1:9" s="158" customFormat="1" ht="30" x14ac:dyDescent="0.25">
      <c r="A1459" s="196">
        <v>6853</v>
      </c>
      <c r="B1459" s="191" t="s">
        <v>2436</v>
      </c>
      <c r="C1459" s="153" t="s">
        <v>50</v>
      </c>
      <c r="D1459" s="196" t="s">
        <v>69</v>
      </c>
      <c r="E1459" s="218">
        <v>1</v>
      </c>
      <c r="F1459" s="192">
        <f>H1459</f>
        <v>78.13</v>
      </c>
      <c r="G1459" s="206">
        <f>ROUND((E1459*F1459),2)</f>
        <v>78.13</v>
      </c>
      <c r="H1459" s="158">
        <v>78.13</v>
      </c>
      <c r="I1459" s="158" t="s">
        <v>3017</v>
      </c>
    </row>
    <row r="1460" spans="1:9" s="158" customFormat="1" x14ac:dyDescent="0.25">
      <c r="A1460" s="196">
        <v>37595</v>
      </c>
      <c r="B1460" s="191" t="s">
        <v>1153</v>
      </c>
      <c r="C1460" s="153" t="s">
        <v>11</v>
      </c>
      <c r="D1460" s="196" t="s">
        <v>52</v>
      </c>
      <c r="E1460" s="217">
        <v>1.29</v>
      </c>
      <c r="F1460" s="192" t="str">
        <f>H1460</f>
        <v>2,06</v>
      </c>
      <c r="G1460" s="206">
        <f>ROUND((E1460*F1460),2)</f>
        <v>2.66</v>
      </c>
      <c r="H1460" s="216" t="s">
        <v>1662</v>
      </c>
      <c r="I1460" s="216" t="s">
        <v>3230</v>
      </c>
    </row>
    <row r="1461" spans="1:9" s="158" customFormat="1" x14ac:dyDescent="0.25">
      <c r="A1461" s="196">
        <v>88316</v>
      </c>
      <c r="B1461" s="191" t="s">
        <v>1114</v>
      </c>
      <c r="C1461" s="153" t="s">
        <v>11</v>
      </c>
      <c r="D1461" s="192" t="s">
        <v>18</v>
      </c>
      <c r="E1461" s="217">
        <v>0.6</v>
      </c>
      <c r="F1461" s="192" t="str">
        <f>H1461</f>
        <v>15,81</v>
      </c>
      <c r="G1461" s="206">
        <f>ROUND((E1461*F1461),2)</f>
        <v>9.49</v>
      </c>
      <c r="H1461" s="216" t="s">
        <v>1860</v>
      </c>
      <c r="I1461" s="216" t="s">
        <v>1114</v>
      </c>
    </row>
    <row r="1462" spans="1:9" s="158" customFormat="1" x14ac:dyDescent="0.25">
      <c r="A1462" s="571" t="s">
        <v>1813</v>
      </c>
      <c r="B1462" s="572"/>
      <c r="C1462" s="572"/>
      <c r="D1462" s="572"/>
      <c r="E1462" s="572"/>
      <c r="F1462" s="573"/>
      <c r="G1462" s="207">
        <f>ROUND(SUM(G1459:G1461),2)</f>
        <v>90.28</v>
      </c>
      <c r="H1462" s="208"/>
      <c r="I1462" s="208"/>
    </row>
    <row r="1463" spans="1:9" ht="27" customHeight="1" x14ac:dyDescent="0.25">
      <c r="A1463" s="204"/>
      <c r="B1463" s="204"/>
      <c r="C1463" s="204"/>
      <c r="D1463" s="204"/>
      <c r="E1463" s="204"/>
      <c r="F1463" s="204"/>
      <c r="G1463" s="204"/>
      <c r="H1463" s="188"/>
      <c r="I1463" s="188"/>
    </row>
    <row r="1464" spans="1:9" s="158" customFormat="1" ht="32.25" customHeight="1" x14ac:dyDescent="0.25">
      <c r="A1464" s="595" t="s">
        <v>2437</v>
      </c>
      <c r="B1464" s="596"/>
      <c r="C1464" s="596"/>
      <c r="D1464" s="596"/>
      <c r="E1464" s="597"/>
      <c r="F1464" s="408" t="s">
        <v>50</v>
      </c>
      <c r="G1464" s="195">
        <v>7284</v>
      </c>
      <c r="H1464" s="208"/>
      <c r="I1464" s="208"/>
    </row>
    <row r="1465" spans="1:9" s="158" customFormat="1" ht="30" x14ac:dyDescent="0.25">
      <c r="A1465" s="404" t="s">
        <v>2120</v>
      </c>
      <c r="B1465" s="405"/>
      <c r="C1465" s="404" t="s">
        <v>3</v>
      </c>
      <c r="D1465" s="404" t="s">
        <v>4</v>
      </c>
      <c r="E1465" s="404" t="s">
        <v>1598</v>
      </c>
      <c r="F1465" s="404" t="s">
        <v>1103</v>
      </c>
      <c r="G1465" s="404" t="s">
        <v>1104</v>
      </c>
      <c r="H1465" s="208"/>
      <c r="I1465" s="208"/>
    </row>
    <row r="1466" spans="1:9" s="158" customFormat="1" x14ac:dyDescent="0.25">
      <c r="A1466" s="196">
        <v>6852</v>
      </c>
      <c r="B1466" s="191" t="s">
        <v>3381</v>
      </c>
      <c r="C1466" s="153" t="s">
        <v>50</v>
      </c>
      <c r="D1466" s="196" t="s">
        <v>69</v>
      </c>
      <c r="E1466" s="218">
        <v>1</v>
      </c>
      <c r="F1466" s="192">
        <f t="shared" ref="F1466:F1467" si="294">H1466</f>
        <v>121.26</v>
      </c>
      <c r="G1466" s="206">
        <f t="shared" ref="G1466:G1467" si="295">ROUND((E1466*F1466),2)</f>
        <v>121.26</v>
      </c>
      <c r="H1466" s="216">
        <v>121.26</v>
      </c>
      <c r="I1466" s="216" t="s">
        <v>3016</v>
      </c>
    </row>
    <row r="1467" spans="1:9" s="179" customFormat="1" ht="45" x14ac:dyDescent="0.25">
      <c r="A1467" s="196">
        <v>1903</v>
      </c>
      <c r="B1467" s="191" t="s">
        <v>2486</v>
      </c>
      <c r="C1467" s="153" t="s">
        <v>50</v>
      </c>
      <c r="D1467" s="196" t="s">
        <v>3380</v>
      </c>
      <c r="E1467" s="219">
        <v>2E-3</v>
      </c>
      <c r="F1467" s="192">
        <f t="shared" si="294"/>
        <v>498.96</v>
      </c>
      <c r="G1467" s="206">
        <f t="shared" si="295"/>
        <v>1</v>
      </c>
      <c r="H1467" s="220">
        <v>498.96</v>
      </c>
      <c r="I1467" s="220" t="e">
        <v>#N/A</v>
      </c>
    </row>
    <row r="1468" spans="1:9" s="158" customFormat="1" x14ac:dyDescent="0.25">
      <c r="A1468" s="196">
        <v>88309</v>
      </c>
      <c r="B1468" s="191" t="s">
        <v>1123</v>
      </c>
      <c r="C1468" s="153" t="s">
        <v>11</v>
      </c>
      <c r="D1468" s="192" t="s">
        <v>18</v>
      </c>
      <c r="E1468" s="193">
        <v>0.8</v>
      </c>
      <c r="F1468" s="192" t="str">
        <f>H1468</f>
        <v>20,08</v>
      </c>
      <c r="G1468" s="206">
        <f>ROUND((E1468*F1468),2)</f>
        <v>16.059999999999999</v>
      </c>
      <c r="H1468" s="216" t="s">
        <v>1735</v>
      </c>
      <c r="I1468" s="216" t="s">
        <v>1123</v>
      </c>
    </row>
    <row r="1469" spans="1:9" s="158" customFormat="1" x14ac:dyDescent="0.25">
      <c r="A1469" s="196">
        <v>88316</v>
      </c>
      <c r="B1469" s="191" t="s">
        <v>1114</v>
      </c>
      <c r="C1469" s="153" t="s">
        <v>11</v>
      </c>
      <c r="D1469" s="192" t="s">
        <v>18</v>
      </c>
      <c r="E1469" s="193">
        <v>0.8</v>
      </c>
      <c r="F1469" s="192" t="str">
        <f>H1469</f>
        <v>15,81</v>
      </c>
      <c r="G1469" s="206">
        <f>ROUND((E1469*F1469),2)</f>
        <v>12.65</v>
      </c>
      <c r="H1469" s="216" t="s">
        <v>1860</v>
      </c>
      <c r="I1469" s="216" t="s">
        <v>1114</v>
      </c>
    </row>
    <row r="1470" spans="1:9" s="158" customFormat="1" x14ac:dyDescent="0.25">
      <c r="A1470" s="563" t="s">
        <v>1813</v>
      </c>
      <c r="B1470" s="564"/>
      <c r="C1470" s="564"/>
      <c r="D1470" s="564"/>
      <c r="E1470" s="564"/>
      <c r="F1470" s="565"/>
      <c r="G1470" s="207">
        <f>ROUND(SUM(G1466:G1469),2)</f>
        <v>150.97</v>
      </c>
      <c r="H1470" s="208"/>
      <c r="I1470" s="208"/>
    </row>
    <row r="1471" spans="1:9" ht="33.75" customHeight="1" x14ac:dyDescent="0.25">
      <c r="A1471" s="190"/>
      <c r="B1471" s="190"/>
      <c r="C1471" s="190"/>
      <c r="D1471" s="190"/>
      <c r="E1471" s="190"/>
      <c r="F1471" s="190"/>
      <c r="G1471" s="190"/>
    </row>
    <row r="1472" spans="1:9" s="158" customFormat="1" ht="39" customHeight="1" x14ac:dyDescent="0.25">
      <c r="A1472" s="636" t="s">
        <v>1210</v>
      </c>
      <c r="B1472" s="637"/>
      <c r="C1472" s="637"/>
      <c r="D1472" s="637"/>
      <c r="E1472" s="638"/>
      <c r="F1472" s="408" t="s">
        <v>50</v>
      </c>
      <c r="G1472" s="199">
        <v>8914</v>
      </c>
      <c r="H1472" s="208"/>
      <c r="I1472" s="208"/>
    </row>
    <row r="1473" spans="1:9" s="158" customFormat="1" ht="30" x14ac:dyDescent="0.25">
      <c r="A1473" s="404" t="s">
        <v>2120</v>
      </c>
      <c r="B1473" s="405"/>
      <c r="C1473" s="404" t="s">
        <v>3</v>
      </c>
      <c r="D1473" s="404" t="s">
        <v>4</v>
      </c>
      <c r="E1473" s="404" t="s">
        <v>1598</v>
      </c>
      <c r="F1473" s="404" t="s">
        <v>1103</v>
      </c>
      <c r="G1473" s="404" t="s">
        <v>1104</v>
      </c>
      <c r="H1473" s="208"/>
      <c r="I1473" s="208"/>
    </row>
    <row r="1474" spans="1:9" s="158" customFormat="1" ht="30" x14ac:dyDescent="0.25">
      <c r="A1474" s="180">
        <v>8914</v>
      </c>
      <c r="B1474" s="191" t="s">
        <v>2438</v>
      </c>
      <c r="C1474" s="153" t="s">
        <v>50</v>
      </c>
      <c r="D1474" s="180" t="s">
        <v>2372</v>
      </c>
      <c r="E1474" s="205">
        <v>1</v>
      </c>
      <c r="F1474" s="228">
        <f>H1474</f>
        <v>438</v>
      </c>
      <c r="G1474" s="206">
        <f>ROUND((E1474*F1474),2)</f>
        <v>438</v>
      </c>
      <c r="H1474" s="158">
        <v>438</v>
      </c>
      <c r="I1474" s="158" t="s">
        <v>2438</v>
      </c>
    </row>
    <row r="1475" spans="1:9" s="158" customFormat="1" ht="30" x14ac:dyDescent="0.25">
      <c r="A1475" s="180">
        <v>88243</v>
      </c>
      <c r="B1475" s="191" t="s">
        <v>1137</v>
      </c>
      <c r="C1475" s="153" t="s">
        <v>11</v>
      </c>
      <c r="D1475" s="180" t="s">
        <v>18</v>
      </c>
      <c r="E1475" s="213">
        <v>1</v>
      </c>
      <c r="F1475" s="192" t="str">
        <f>H1475</f>
        <v>16,42</v>
      </c>
      <c r="G1475" s="206">
        <f>ROUND((E1475*F1475),2)</f>
        <v>16.420000000000002</v>
      </c>
      <c r="H1475" s="216" t="s">
        <v>2849</v>
      </c>
      <c r="I1475" s="216" t="s">
        <v>1137</v>
      </c>
    </row>
    <row r="1476" spans="1:9" s="158" customFormat="1" ht="30" x14ac:dyDescent="0.25">
      <c r="A1476" s="180">
        <v>88264</v>
      </c>
      <c r="B1476" s="191" t="s">
        <v>1115</v>
      </c>
      <c r="C1476" s="153" t="s">
        <v>11</v>
      </c>
      <c r="D1476" s="180" t="s">
        <v>18</v>
      </c>
      <c r="E1476" s="213">
        <v>1</v>
      </c>
      <c r="F1476" s="192" t="str">
        <f>H1476</f>
        <v>20,28</v>
      </c>
      <c r="G1476" s="206">
        <f>ROUND((E1476*F1476),2)</f>
        <v>20.28</v>
      </c>
      <c r="H1476" s="216" t="s">
        <v>2840</v>
      </c>
      <c r="I1476" s="216" t="s">
        <v>1115</v>
      </c>
    </row>
    <row r="1477" spans="1:9" s="158" customFormat="1" x14ac:dyDescent="0.25">
      <c r="A1477" s="563" t="s">
        <v>1813</v>
      </c>
      <c r="B1477" s="564"/>
      <c r="C1477" s="564"/>
      <c r="D1477" s="564"/>
      <c r="E1477" s="564"/>
      <c r="F1477" s="565"/>
      <c r="G1477" s="207">
        <f>ROUND(SUM(G1474:G1476),2)</f>
        <v>474.7</v>
      </c>
      <c r="H1477" s="208"/>
      <c r="I1477" s="208"/>
    </row>
    <row r="1478" spans="1:9" ht="27.75" customHeight="1" x14ac:dyDescent="0.25">
      <c r="A1478" s="204"/>
      <c r="B1478" s="204"/>
      <c r="C1478" s="204"/>
      <c r="D1478" s="204"/>
      <c r="E1478" s="204"/>
      <c r="F1478" s="204"/>
      <c r="G1478" s="204"/>
      <c r="H1478" s="188"/>
      <c r="I1478" s="188"/>
    </row>
    <row r="1479" spans="1:9" s="158" customFormat="1" ht="27.75" customHeight="1" x14ac:dyDescent="0.25">
      <c r="A1479" s="636" t="s">
        <v>2439</v>
      </c>
      <c r="B1479" s="637"/>
      <c r="C1479" s="637"/>
      <c r="D1479" s="637"/>
      <c r="E1479" s="638"/>
      <c r="F1479" s="408" t="s">
        <v>50</v>
      </c>
      <c r="G1479" s="195">
        <v>8795</v>
      </c>
      <c r="H1479" s="208"/>
      <c r="I1479" s="208"/>
    </row>
    <row r="1480" spans="1:9" s="158" customFormat="1" ht="30" x14ac:dyDescent="0.25">
      <c r="A1480" s="404" t="s">
        <v>2120</v>
      </c>
      <c r="B1480" s="405"/>
      <c r="C1480" s="404" t="s">
        <v>3</v>
      </c>
      <c r="D1480" s="404" t="s">
        <v>4</v>
      </c>
      <c r="E1480" s="404" t="s">
        <v>1598</v>
      </c>
      <c r="F1480" s="404" t="s">
        <v>1103</v>
      </c>
      <c r="G1480" s="404" t="s">
        <v>1104</v>
      </c>
      <c r="H1480" s="208"/>
      <c r="I1480" s="208"/>
    </row>
    <row r="1481" spans="1:9" s="158" customFormat="1" ht="30" x14ac:dyDescent="0.25">
      <c r="A1481" s="180">
        <v>9086</v>
      </c>
      <c r="B1481" s="191" t="s">
        <v>2440</v>
      </c>
      <c r="C1481" s="153" t="s">
        <v>50</v>
      </c>
      <c r="D1481" s="180" t="s">
        <v>16</v>
      </c>
      <c r="E1481" s="205">
        <v>1</v>
      </c>
      <c r="F1481" s="228">
        <f>H1481</f>
        <v>7</v>
      </c>
      <c r="G1481" s="201">
        <f>ROUND((E1481*F1481),2)</f>
        <v>7</v>
      </c>
      <c r="H1481" s="158">
        <v>7</v>
      </c>
      <c r="I1481" s="158" t="s">
        <v>3040</v>
      </c>
    </row>
    <row r="1482" spans="1:9" s="158" customFormat="1" x14ac:dyDescent="0.25">
      <c r="A1482" s="180">
        <v>88316</v>
      </c>
      <c r="B1482" s="191" t="s">
        <v>1114</v>
      </c>
      <c r="C1482" s="153" t="s">
        <v>11</v>
      </c>
      <c r="D1482" s="180" t="s">
        <v>18</v>
      </c>
      <c r="E1482" s="200">
        <v>0.5</v>
      </c>
      <c r="F1482" s="192" t="str">
        <f>H1482</f>
        <v>15,81</v>
      </c>
      <c r="G1482" s="206">
        <f>ROUND((E1482*F1482),2)</f>
        <v>7.91</v>
      </c>
      <c r="H1482" s="216" t="s">
        <v>1860</v>
      </c>
      <c r="I1482" s="216" t="s">
        <v>1114</v>
      </c>
    </row>
    <row r="1483" spans="1:9" s="158" customFormat="1" ht="30" x14ac:dyDescent="0.25">
      <c r="A1483" s="180">
        <v>88264</v>
      </c>
      <c r="B1483" s="191" t="s">
        <v>1115</v>
      </c>
      <c r="C1483" s="153" t="s">
        <v>11</v>
      </c>
      <c r="D1483" s="180" t="s">
        <v>18</v>
      </c>
      <c r="E1483" s="200">
        <v>0.5</v>
      </c>
      <c r="F1483" s="192" t="str">
        <f>H1483</f>
        <v>20,28</v>
      </c>
      <c r="G1483" s="206">
        <f>ROUND((E1483*F1483),2)</f>
        <v>10.14</v>
      </c>
      <c r="H1483" s="216" t="s">
        <v>2840</v>
      </c>
      <c r="I1483" s="216" t="s">
        <v>1115</v>
      </c>
    </row>
    <row r="1484" spans="1:9" s="158" customFormat="1" x14ac:dyDescent="0.25">
      <c r="A1484" s="571" t="s">
        <v>1813</v>
      </c>
      <c r="B1484" s="572"/>
      <c r="C1484" s="572"/>
      <c r="D1484" s="572"/>
      <c r="E1484" s="572"/>
      <c r="F1484" s="573"/>
      <c r="G1484" s="202">
        <f>ROUND(SUM(G1481:G1483),2)</f>
        <v>25.05</v>
      </c>
      <c r="H1484" s="208"/>
      <c r="I1484" s="208"/>
    </row>
    <row r="1485" spans="1:9" ht="24.75" customHeight="1" x14ac:dyDescent="0.25">
      <c r="A1485" s="190"/>
      <c r="B1485" s="190"/>
      <c r="C1485" s="190"/>
      <c r="D1485" s="190"/>
      <c r="E1485" s="190"/>
      <c r="F1485" s="190"/>
      <c r="G1485" s="190"/>
    </row>
    <row r="1486" spans="1:9" s="158" customFormat="1" ht="42.75" customHeight="1" x14ac:dyDescent="0.25">
      <c r="A1486" s="595" t="s">
        <v>2441</v>
      </c>
      <c r="B1486" s="596"/>
      <c r="C1486" s="596"/>
      <c r="D1486" s="596"/>
      <c r="E1486" s="597"/>
      <c r="F1486" s="408" t="s">
        <v>2110</v>
      </c>
      <c r="G1486" s="195">
        <v>9744</v>
      </c>
      <c r="H1486" s="208"/>
    </row>
    <row r="1487" spans="1:9" s="158" customFormat="1" ht="30" x14ac:dyDescent="0.25">
      <c r="A1487" s="404" t="s">
        <v>2120</v>
      </c>
      <c r="B1487" s="405"/>
      <c r="C1487" s="404" t="s">
        <v>3</v>
      </c>
      <c r="D1487" s="404" t="s">
        <v>4</v>
      </c>
      <c r="E1487" s="404" t="s">
        <v>1598</v>
      </c>
      <c r="F1487" s="404" t="s">
        <v>1103</v>
      </c>
      <c r="G1487" s="404" t="s">
        <v>1104</v>
      </c>
      <c r="H1487" s="208"/>
    </row>
    <row r="1488" spans="1:9" s="158" customFormat="1" ht="75" x14ac:dyDescent="0.25">
      <c r="A1488" s="196" t="s">
        <v>2298</v>
      </c>
      <c r="B1488" s="191" t="s">
        <v>2441</v>
      </c>
      <c r="C1488" s="153" t="s">
        <v>2141</v>
      </c>
      <c r="D1488" s="192" t="s">
        <v>16</v>
      </c>
      <c r="E1488" s="193">
        <v>1</v>
      </c>
      <c r="F1488" s="209">
        <f>H1488</f>
        <v>149666.66666666666</v>
      </c>
      <c r="G1488" s="206">
        <f>ROUND((E1488*F1488),2)</f>
        <v>149666.67000000001</v>
      </c>
      <c r="H1488" s="158">
        <v>149666.66666666666</v>
      </c>
      <c r="I1488" s="158" t="e">
        <v>#N/A</v>
      </c>
    </row>
    <row r="1489" spans="1:9" s="158" customFormat="1" x14ac:dyDescent="0.25">
      <c r="A1489" s="571" t="s">
        <v>1813</v>
      </c>
      <c r="B1489" s="572"/>
      <c r="C1489" s="572"/>
      <c r="D1489" s="572"/>
      <c r="E1489" s="572"/>
      <c r="F1489" s="573"/>
      <c r="G1489" s="207">
        <f>ROUND(SUM(G1488:G1488),2)</f>
        <v>149666.67000000001</v>
      </c>
      <c r="H1489" s="208"/>
    </row>
    <row r="1490" spans="1:9" ht="28.5" customHeight="1" x14ac:dyDescent="0.25">
      <c r="A1490" s="204"/>
      <c r="B1490" s="204"/>
      <c r="C1490" s="204"/>
      <c r="D1490" s="204"/>
      <c r="E1490" s="204"/>
      <c r="F1490" s="204"/>
      <c r="G1490" s="204"/>
      <c r="H1490" s="188"/>
    </row>
    <row r="1491" spans="1:9" s="158" customFormat="1" ht="15" hidden="1" customHeight="1" x14ac:dyDescent="0.25">
      <c r="A1491" s="636"/>
      <c r="B1491" s="637"/>
      <c r="C1491" s="637"/>
      <c r="D1491" s="637"/>
      <c r="E1491" s="638"/>
      <c r="F1491" s="408"/>
      <c r="G1491" s="195"/>
      <c r="H1491" s="208"/>
    </row>
    <row r="1492" spans="1:9" s="158" customFormat="1" hidden="1" x14ac:dyDescent="0.25">
      <c r="A1492" s="404"/>
      <c r="B1492" s="405"/>
      <c r="C1492" s="404"/>
      <c r="D1492" s="404"/>
      <c r="E1492" s="404"/>
      <c r="F1492" s="404"/>
      <c r="G1492" s="404"/>
      <c r="H1492" s="208"/>
    </row>
    <row r="1493" spans="1:9" s="158" customFormat="1" hidden="1" x14ac:dyDescent="0.25">
      <c r="A1493" s="196"/>
      <c r="B1493" s="191"/>
      <c r="C1493" s="153"/>
      <c r="D1493" s="192"/>
      <c r="E1493" s="193"/>
      <c r="F1493" s="192"/>
      <c r="G1493" s="206"/>
    </row>
    <row r="1494" spans="1:9" s="158" customFormat="1" hidden="1" x14ac:dyDescent="0.25">
      <c r="A1494" s="563"/>
      <c r="B1494" s="564"/>
      <c r="C1494" s="564"/>
      <c r="D1494" s="564"/>
      <c r="E1494" s="564"/>
      <c r="F1494" s="565"/>
      <c r="G1494" s="207"/>
      <c r="H1494" s="208"/>
    </row>
    <row r="1495" spans="1:9" ht="27.75" hidden="1" customHeight="1" x14ac:dyDescent="0.25">
      <c r="A1495" s="204"/>
      <c r="B1495" s="204"/>
      <c r="C1495" s="204"/>
      <c r="D1495" s="204"/>
      <c r="E1495" s="204"/>
      <c r="F1495" s="204"/>
      <c r="G1495" s="204"/>
      <c r="H1495" s="188"/>
    </row>
    <row r="1496" spans="1:9" s="158" customFormat="1" ht="49.5" customHeight="1" x14ac:dyDescent="0.25">
      <c r="A1496" s="636" t="s">
        <v>2444</v>
      </c>
      <c r="B1496" s="637"/>
      <c r="C1496" s="637"/>
      <c r="D1496" s="637"/>
      <c r="E1496" s="638"/>
      <c r="F1496" s="408" t="s">
        <v>50</v>
      </c>
      <c r="G1496" s="195">
        <v>11064</v>
      </c>
      <c r="H1496" s="208"/>
    </row>
    <row r="1497" spans="1:9" s="158" customFormat="1" ht="30" x14ac:dyDescent="0.25">
      <c r="A1497" s="404" t="s">
        <v>2120</v>
      </c>
      <c r="B1497" s="405"/>
      <c r="C1497" s="404" t="s">
        <v>3</v>
      </c>
      <c r="D1497" s="404" t="s">
        <v>4</v>
      </c>
      <c r="E1497" s="404" t="s">
        <v>1598</v>
      </c>
      <c r="F1497" s="404" t="s">
        <v>1103</v>
      </c>
      <c r="G1497" s="404" t="s">
        <v>1104</v>
      </c>
      <c r="H1497" s="208"/>
    </row>
    <row r="1498" spans="1:9" s="158" customFormat="1" ht="60" x14ac:dyDescent="0.25">
      <c r="A1498" s="196">
        <v>11064</v>
      </c>
      <c r="B1498" s="191" t="s">
        <v>2445</v>
      </c>
      <c r="C1498" s="153" t="s">
        <v>50</v>
      </c>
      <c r="D1498" s="192" t="s">
        <v>16</v>
      </c>
      <c r="E1498" s="193">
        <v>1</v>
      </c>
      <c r="F1498" s="209">
        <f>H1498</f>
        <v>24082.22</v>
      </c>
      <c r="G1498" s="206">
        <f>ROUND((E1498*F1498),2)</f>
        <v>24082.22</v>
      </c>
      <c r="H1498" s="158">
        <v>24082.22</v>
      </c>
      <c r="I1498" s="158" t="s">
        <v>3058</v>
      </c>
    </row>
    <row r="1499" spans="1:9" s="158" customFormat="1" x14ac:dyDescent="0.25">
      <c r="A1499" s="571" t="s">
        <v>1813</v>
      </c>
      <c r="B1499" s="572"/>
      <c r="C1499" s="572"/>
      <c r="D1499" s="572"/>
      <c r="E1499" s="572"/>
      <c r="F1499" s="573"/>
      <c r="G1499" s="207">
        <f>ROUND(SUM(G1498:G1498),2)</f>
        <v>24082.22</v>
      </c>
      <c r="H1499" s="208"/>
    </row>
    <row r="1500" spans="1:9" ht="28.5" customHeight="1" x14ac:dyDescent="0.25">
      <c r="A1500" s="204"/>
      <c r="B1500" s="204"/>
      <c r="C1500" s="204"/>
      <c r="D1500" s="204"/>
      <c r="E1500" s="204"/>
      <c r="F1500" s="204"/>
      <c r="G1500" s="204"/>
      <c r="H1500" s="188"/>
    </row>
    <row r="1501" spans="1:9" s="158" customFormat="1" ht="15" customHeight="1" x14ac:dyDescent="0.25">
      <c r="A1501" s="636" t="s">
        <v>2446</v>
      </c>
      <c r="B1501" s="637"/>
      <c r="C1501" s="637"/>
      <c r="D1501" s="637"/>
      <c r="E1501" s="638"/>
      <c r="F1501" s="408" t="s">
        <v>50</v>
      </c>
      <c r="G1501" s="195">
        <v>4436</v>
      </c>
      <c r="H1501" s="208"/>
    </row>
    <row r="1502" spans="1:9" s="158" customFormat="1" ht="30" x14ac:dyDescent="0.25">
      <c r="A1502" s="404" t="s">
        <v>2120</v>
      </c>
      <c r="B1502" s="405"/>
      <c r="C1502" s="404" t="s">
        <v>3</v>
      </c>
      <c r="D1502" s="404" t="s">
        <v>4</v>
      </c>
      <c r="E1502" s="404" t="s">
        <v>1598</v>
      </c>
      <c r="F1502" s="404" t="s">
        <v>1103</v>
      </c>
      <c r="G1502" s="404" t="s">
        <v>1104</v>
      </c>
      <c r="H1502" s="208"/>
    </row>
    <row r="1503" spans="1:9" s="158" customFormat="1" x14ac:dyDescent="0.25">
      <c r="A1503" s="196">
        <v>4436</v>
      </c>
      <c r="B1503" s="191" t="s">
        <v>2447</v>
      </c>
      <c r="C1503" s="153" t="s">
        <v>50</v>
      </c>
      <c r="D1503" s="192" t="s">
        <v>16</v>
      </c>
      <c r="E1503" s="193">
        <v>1</v>
      </c>
      <c r="F1503" s="228">
        <f>H1503</f>
        <v>149</v>
      </c>
      <c r="G1503" s="206">
        <f>ROUND((E1503*F1503),2)</f>
        <v>149</v>
      </c>
      <c r="H1503" s="158">
        <v>149</v>
      </c>
      <c r="I1503" s="158" t="s">
        <v>3006</v>
      </c>
    </row>
    <row r="1504" spans="1:9" s="158" customFormat="1" x14ac:dyDescent="0.25">
      <c r="A1504" s="563" t="s">
        <v>1813</v>
      </c>
      <c r="B1504" s="564"/>
      <c r="C1504" s="564"/>
      <c r="D1504" s="564"/>
      <c r="E1504" s="564"/>
      <c r="F1504" s="565"/>
      <c r="G1504" s="207">
        <f>ROUND(SUM(G1503:G1503),2)</f>
        <v>149</v>
      </c>
      <c r="H1504" s="208"/>
    </row>
    <row r="1505" spans="1:9" ht="28.5" customHeight="1" x14ac:dyDescent="0.25">
      <c r="A1505" s="204"/>
      <c r="B1505" s="204"/>
      <c r="C1505" s="204"/>
      <c r="D1505" s="204"/>
      <c r="E1505" s="204"/>
      <c r="F1505" s="204"/>
      <c r="G1505" s="204"/>
      <c r="H1505" s="188"/>
    </row>
    <row r="1506" spans="1:9" s="158" customFormat="1" ht="32.25" customHeight="1" x14ac:dyDescent="0.25">
      <c r="A1506" s="636" t="s">
        <v>2448</v>
      </c>
      <c r="B1506" s="637"/>
      <c r="C1506" s="637"/>
      <c r="D1506" s="637"/>
      <c r="E1506" s="638"/>
      <c r="F1506" s="408" t="s">
        <v>50</v>
      </c>
      <c r="G1506" s="195">
        <v>11527</v>
      </c>
      <c r="H1506" s="208"/>
    </row>
    <row r="1507" spans="1:9" s="158" customFormat="1" ht="30" x14ac:dyDescent="0.25">
      <c r="A1507" s="404" t="s">
        <v>2120</v>
      </c>
      <c r="B1507" s="405"/>
      <c r="C1507" s="404" t="s">
        <v>3</v>
      </c>
      <c r="D1507" s="404" t="s">
        <v>4</v>
      </c>
      <c r="E1507" s="404" t="s">
        <v>1598</v>
      </c>
      <c r="F1507" s="404" t="s">
        <v>1103</v>
      </c>
      <c r="G1507" s="404" t="s">
        <v>1104</v>
      </c>
      <c r="H1507" s="208"/>
    </row>
    <row r="1508" spans="1:9" s="158" customFormat="1" ht="30" x14ac:dyDescent="0.25">
      <c r="A1508" s="196">
        <v>11527</v>
      </c>
      <c r="B1508" s="191" t="s">
        <v>2449</v>
      </c>
      <c r="C1508" s="153" t="s">
        <v>50</v>
      </c>
      <c r="D1508" s="192" t="s">
        <v>16</v>
      </c>
      <c r="E1508" s="193">
        <v>1</v>
      </c>
      <c r="F1508" s="428">
        <f>H1508</f>
        <v>1361.16</v>
      </c>
      <c r="G1508" s="206">
        <f>ROUND((E1508*F1508),2)</f>
        <v>1361.16</v>
      </c>
      <c r="H1508" s="158">
        <v>1361.16</v>
      </c>
      <c r="I1508" s="158" t="s">
        <v>3064</v>
      </c>
    </row>
    <row r="1509" spans="1:9" s="158" customFormat="1" x14ac:dyDescent="0.25">
      <c r="A1509" s="571" t="s">
        <v>1813</v>
      </c>
      <c r="B1509" s="572"/>
      <c r="C1509" s="572"/>
      <c r="D1509" s="572"/>
      <c r="E1509" s="572"/>
      <c r="F1509" s="573"/>
      <c r="G1509" s="207">
        <f>ROUND(SUM(G1508:G1508),2)</f>
        <v>1361.16</v>
      </c>
      <c r="H1509" s="212"/>
    </row>
    <row r="1510" spans="1:9" ht="25.5" customHeight="1" x14ac:dyDescent="0.25">
      <c r="A1510" s="204"/>
      <c r="B1510" s="204"/>
      <c r="C1510" s="204"/>
      <c r="D1510" s="204"/>
      <c r="E1510" s="204"/>
      <c r="F1510" s="204"/>
      <c r="G1510" s="204"/>
      <c r="H1510" s="221"/>
    </row>
    <row r="1511" spans="1:9" s="158" customFormat="1" ht="15" customHeight="1" x14ac:dyDescent="0.25">
      <c r="A1511" s="636" t="s">
        <v>2450</v>
      </c>
      <c r="B1511" s="637"/>
      <c r="C1511" s="637"/>
      <c r="D1511" s="637"/>
      <c r="E1511" s="638"/>
      <c r="F1511" s="408" t="s">
        <v>50</v>
      </c>
      <c r="G1511" s="195">
        <v>10243</v>
      </c>
      <c r="H1511" s="212"/>
    </row>
    <row r="1512" spans="1:9" s="158" customFormat="1" ht="30" x14ac:dyDescent="0.25">
      <c r="A1512" s="404" t="s">
        <v>2120</v>
      </c>
      <c r="B1512" s="405"/>
      <c r="C1512" s="404" t="s">
        <v>3</v>
      </c>
      <c r="D1512" s="404" t="s">
        <v>4</v>
      </c>
      <c r="E1512" s="404" t="s">
        <v>1598</v>
      </c>
      <c r="F1512" s="404" t="s">
        <v>1103</v>
      </c>
      <c r="G1512" s="404" t="s">
        <v>1104</v>
      </c>
      <c r="H1512" s="212"/>
    </row>
    <row r="1513" spans="1:9" s="158" customFormat="1" ht="30" x14ac:dyDescent="0.25">
      <c r="A1513" s="196">
        <v>10243</v>
      </c>
      <c r="B1513" s="191" t="s">
        <v>2451</v>
      </c>
      <c r="C1513" s="153" t="s">
        <v>50</v>
      </c>
      <c r="D1513" s="192" t="s">
        <v>16</v>
      </c>
      <c r="E1513" s="193">
        <v>1</v>
      </c>
      <c r="F1513" s="228">
        <f>H1513</f>
        <v>15</v>
      </c>
      <c r="G1513" s="206">
        <f>ROUND((E1513*F1513),2)</f>
        <v>15</v>
      </c>
      <c r="H1513" s="158">
        <v>15</v>
      </c>
      <c r="I1513" s="158" t="s">
        <v>2464</v>
      </c>
    </row>
    <row r="1514" spans="1:9" s="158" customFormat="1" x14ac:dyDescent="0.25">
      <c r="A1514" s="571" t="s">
        <v>1813</v>
      </c>
      <c r="B1514" s="572"/>
      <c r="C1514" s="572"/>
      <c r="D1514" s="572"/>
      <c r="E1514" s="572"/>
      <c r="F1514" s="573"/>
      <c r="G1514" s="207">
        <f>ROUND(SUM(G1513:G1513),2)</f>
        <v>15</v>
      </c>
      <c r="H1514" s="208"/>
    </row>
    <row r="1515" spans="1:9" ht="33" customHeight="1" x14ac:dyDescent="0.25">
      <c r="A1515" s="190"/>
      <c r="B1515" s="190"/>
      <c r="C1515" s="190"/>
      <c r="D1515" s="190"/>
      <c r="E1515" s="190"/>
      <c r="F1515" s="190"/>
      <c r="G1515" s="190"/>
    </row>
    <row r="1516" spans="1:9" s="158" customFormat="1" ht="38.25" customHeight="1" x14ac:dyDescent="0.25">
      <c r="A1516" s="636" t="s">
        <v>2452</v>
      </c>
      <c r="B1516" s="637"/>
      <c r="C1516" s="637"/>
      <c r="D1516" s="637"/>
      <c r="E1516" s="638"/>
      <c r="F1516" s="408" t="s">
        <v>2110</v>
      </c>
      <c r="G1516" s="408" t="s">
        <v>2453</v>
      </c>
      <c r="H1516" s="208"/>
      <c r="I1516" s="208"/>
    </row>
    <row r="1517" spans="1:9" s="158" customFormat="1" ht="30" x14ac:dyDescent="0.25">
      <c r="A1517" s="404" t="s">
        <v>2120</v>
      </c>
      <c r="B1517" s="405"/>
      <c r="C1517" s="404" t="s">
        <v>3</v>
      </c>
      <c r="D1517" s="404" t="s">
        <v>4</v>
      </c>
      <c r="E1517" s="404" t="s">
        <v>1598</v>
      </c>
      <c r="F1517" s="404" t="s">
        <v>1103</v>
      </c>
      <c r="G1517" s="404" t="s">
        <v>1104</v>
      </c>
      <c r="H1517" s="222"/>
      <c r="I1517" s="222"/>
    </row>
    <row r="1518" spans="1:9" s="158" customFormat="1" ht="30" x14ac:dyDescent="0.25">
      <c r="A1518" s="196">
        <v>43132</v>
      </c>
      <c r="B1518" s="191" t="s">
        <v>2878</v>
      </c>
      <c r="C1518" s="153" t="s">
        <v>11</v>
      </c>
      <c r="D1518" s="196" t="s">
        <v>52</v>
      </c>
      <c r="E1518" s="197">
        <v>0.02</v>
      </c>
      <c r="F1518" s="192" t="str">
        <f t="shared" ref="F1518:F1523" si="296">H1518</f>
        <v>21,33</v>
      </c>
      <c r="G1518" s="206">
        <f t="shared" ref="G1518:G1523" si="297">ROUND((E1518*F1518),2)</f>
        <v>0.43</v>
      </c>
      <c r="H1518" s="216" t="s">
        <v>3413</v>
      </c>
      <c r="I1518" s="216" t="s">
        <v>3227</v>
      </c>
    </row>
    <row r="1519" spans="1:9" s="158" customFormat="1" ht="30" x14ac:dyDescent="0.25">
      <c r="A1519" s="196">
        <v>4491</v>
      </c>
      <c r="B1519" s="191" t="s">
        <v>2896</v>
      </c>
      <c r="C1519" s="153" t="s">
        <v>11</v>
      </c>
      <c r="D1519" s="196" t="s">
        <v>69</v>
      </c>
      <c r="E1519" s="197">
        <v>0.25</v>
      </c>
      <c r="F1519" s="192" t="str">
        <f t="shared" si="296"/>
        <v>10,21</v>
      </c>
      <c r="G1519" s="206">
        <f t="shared" si="297"/>
        <v>2.5499999999999998</v>
      </c>
      <c r="H1519" s="216" t="s">
        <v>2916</v>
      </c>
      <c r="I1519" s="216" t="s">
        <v>3306</v>
      </c>
    </row>
    <row r="1520" spans="1:9" s="158" customFormat="1" ht="30" x14ac:dyDescent="0.25">
      <c r="A1520" s="196">
        <v>5061</v>
      </c>
      <c r="B1520" s="191" t="s">
        <v>2897</v>
      </c>
      <c r="C1520" s="153" t="s">
        <v>11</v>
      </c>
      <c r="D1520" s="196" t="s">
        <v>52</v>
      </c>
      <c r="E1520" s="197">
        <v>0.01</v>
      </c>
      <c r="F1520" s="192" t="str">
        <f t="shared" si="296"/>
        <v>21,56</v>
      </c>
      <c r="G1520" s="206">
        <f t="shared" si="297"/>
        <v>0.22</v>
      </c>
      <c r="H1520" s="216" t="s">
        <v>2902</v>
      </c>
      <c r="I1520" s="216" t="s">
        <v>1125</v>
      </c>
    </row>
    <row r="1521" spans="1:9" s="158" customFormat="1" ht="45" x14ac:dyDescent="0.25">
      <c r="A1521" s="196">
        <v>6189</v>
      </c>
      <c r="B1521" s="191" t="s">
        <v>2899</v>
      </c>
      <c r="C1521" s="153" t="s">
        <v>11</v>
      </c>
      <c r="D1521" s="196" t="s">
        <v>69</v>
      </c>
      <c r="E1521" s="197">
        <v>0.317</v>
      </c>
      <c r="F1521" s="192" t="str">
        <f t="shared" si="296"/>
        <v>14,43</v>
      </c>
      <c r="G1521" s="206">
        <f t="shared" si="297"/>
        <v>4.57</v>
      </c>
      <c r="H1521" s="216" t="s">
        <v>2061</v>
      </c>
      <c r="I1521" s="216" t="s">
        <v>3330</v>
      </c>
    </row>
    <row r="1522" spans="1:9" s="158" customFormat="1" ht="30" x14ac:dyDescent="0.25">
      <c r="A1522" s="196">
        <v>88262</v>
      </c>
      <c r="B1522" s="191" t="s">
        <v>1113</v>
      </c>
      <c r="C1522" s="153" t="s">
        <v>11</v>
      </c>
      <c r="D1522" s="192" t="s">
        <v>18</v>
      </c>
      <c r="E1522" s="198">
        <v>0.13</v>
      </c>
      <c r="F1522" s="192" t="str">
        <f t="shared" si="296"/>
        <v>19,85</v>
      </c>
      <c r="G1522" s="206">
        <f t="shared" si="297"/>
        <v>2.58</v>
      </c>
      <c r="H1522" s="216" t="s">
        <v>3210</v>
      </c>
      <c r="I1522" s="216" t="s">
        <v>1113</v>
      </c>
    </row>
    <row r="1523" spans="1:9" s="158" customFormat="1" x14ac:dyDescent="0.25">
      <c r="A1523" s="196">
        <v>88316</v>
      </c>
      <c r="B1523" s="191" t="s">
        <v>1114</v>
      </c>
      <c r="C1523" s="153" t="s">
        <v>11</v>
      </c>
      <c r="D1523" s="192" t="s">
        <v>18</v>
      </c>
      <c r="E1523" s="198">
        <v>0.13</v>
      </c>
      <c r="F1523" s="192" t="str">
        <f t="shared" si="296"/>
        <v>15,81</v>
      </c>
      <c r="G1523" s="206">
        <f t="shared" si="297"/>
        <v>2.06</v>
      </c>
      <c r="H1523" s="216" t="s">
        <v>1860</v>
      </c>
      <c r="I1523" s="216" t="s">
        <v>1114</v>
      </c>
    </row>
    <row r="1524" spans="1:9" s="158" customFormat="1" x14ac:dyDescent="0.25">
      <c r="A1524" s="563" t="s">
        <v>1813</v>
      </c>
      <c r="B1524" s="564"/>
      <c r="C1524" s="564"/>
      <c r="D1524" s="564"/>
      <c r="E1524" s="564"/>
      <c r="F1524" s="565"/>
      <c r="G1524" s="207">
        <f>ROUND(SUM(G1518:G1523),2)</f>
        <v>12.41</v>
      </c>
      <c r="H1524" s="208"/>
      <c r="I1524" s="208"/>
    </row>
    <row r="1525" spans="1:9" ht="30.75" customHeight="1" x14ac:dyDescent="0.25">
      <c r="A1525" s="204"/>
      <c r="B1525" s="204"/>
      <c r="C1525" s="204"/>
      <c r="D1525" s="204"/>
      <c r="E1525" s="204"/>
      <c r="F1525" s="204"/>
      <c r="G1525" s="204"/>
      <c r="H1525" s="188"/>
      <c r="I1525" s="188"/>
    </row>
    <row r="1526" spans="1:9" s="158" customFormat="1" ht="27.75" customHeight="1" x14ac:dyDescent="0.25">
      <c r="A1526" s="639" t="s">
        <v>2949</v>
      </c>
      <c r="B1526" s="640"/>
      <c r="C1526" s="640"/>
      <c r="D1526" s="640"/>
      <c r="E1526" s="641"/>
      <c r="F1526" s="223" t="s">
        <v>2110</v>
      </c>
      <c r="G1526" s="224">
        <v>38770</v>
      </c>
      <c r="H1526" s="225"/>
      <c r="I1526" s="225"/>
    </row>
    <row r="1527" spans="1:9" s="158" customFormat="1" ht="30" x14ac:dyDescent="0.25">
      <c r="A1527" s="404" t="s">
        <v>2120</v>
      </c>
      <c r="B1527" s="405"/>
      <c r="C1527" s="404" t="s">
        <v>3</v>
      </c>
      <c r="D1527" s="404" t="s">
        <v>4</v>
      </c>
      <c r="E1527" s="404" t="s">
        <v>1598</v>
      </c>
      <c r="F1527" s="404" t="s">
        <v>1103</v>
      </c>
      <c r="G1527" s="404" t="s">
        <v>1104</v>
      </c>
      <c r="H1527" s="225"/>
      <c r="I1527" s="225"/>
    </row>
    <row r="1528" spans="1:9" s="158" customFormat="1" ht="30" x14ac:dyDescent="0.25">
      <c r="A1528" s="226">
        <v>38194</v>
      </c>
      <c r="B1528" s="191" t="str">
        <f>I1528</f>
        <v>LAMPADA LED 10 W BIVOLT BRANCA, FORMATO TRADICIONAL (BASE E27)</v>
      </c>
      <c r="C1528" s="153" t="s">
        <v>11</v>
      </c>
      <c r="D1528" s="226" t="s">
        <v>2454</v>
      </c>
      <c r="E1528" s="227">
        <v>1</v>
      </c>
      <c r="F1528" s="192" t="str">
        <f>H1528</f>
        <v>9,55</v>
      </c>
      <c r="G1528" s="201">
        <f>ROUND((E1528*F1528),2)</f>
        <v>9.5500000000000007</v>
      </c>
      <c r="H1528" s="216" t="s">
        <v>1679</v>
      </c>
      <c r="I1528" s="216" t="s">
        <v>3288</v>
      </c>
    </row>
    <row r="1529" spans="1:9" s="158" customFormat="1" ht="30" x14ac:dyDescent="0.25">
      <c r="A1529" s="226">
        <v>12296</v>
      </c>
      <c r="B1529" s="191" t="str">
        <f>I1529</f>
        <v>SOQUETE DE PORCELANA BASE E27, FIXO DE TETO, PARA LAMPADAS</v>
      </c>
      <c r="C1529" s="153" t="s">
        <v>11</v>
      </c>
      <c r="D1529" s="226" t="s">
        <v>2454</v>
      </c>
      <c r="E1529" s="227">
        <v>1</v>
      </c>
      <c r="F1529" s="192" t="str">
        <f>H1529</f>
        <v>3,48</v>
      </c>
      <c r="G1529" s="201">
        <f>ROUND((E1529*F1529),2)</f>
        <v>3.48</v>
      </c>
      <c r="H1529" s="216" t="s">
        <v>1760</v>
      </c>
      <c r="I1529" s="216" t="s">
        <v>3324</v>
      </c>
    </row>
    <row r="1530" spans="1:9" s="158" customFormat="1" ht="60" x14ac:dyDescent="0.25">
      <c r="A1530" s="226">
        <v>38770</v>
      </c>
      <c r="B1530" s="191" t="str">
        <f>I1530</f>
        <v>LUMINARIA PLAFON REDONDO COM VIDRO FOSCO DIAMETRO *30* CM, PARA 2 LAMPADAS, BASE E27, POTENCIA MAXIMA 40/60 W (NAO INCLUI LAMPADAS)</v>
      </c>
      <c r="C1530" s="153" t="s">
        <v>11</v>
      </c>
      <c r="D1530" s="226" t="s">
        <v>2454</v>
      </c>
      <c r="E1530" s="227">
        <v>1</v>
      </c>
      <c r="F1530" s="192" t="str">
        <f>H1530</f>
        <v>43,52</v>
      </c>
      <c r="G1530" s="206">
        <f>ROUND((E1530*F1530),2)</f>
        <v>43.52</v>
      </c>
      <c r="H1530" s="216" t="s">
        <v>3291</v>
      </c>
      <c r="I1530" s="216" t="s">
        <v>3290</v>
      </c>
    </row>
    <row r="1531" spans="1:9" s="158" customFormat="1" ht="30" x14ac:dyDescent="0.25">
      <c r="A1531" s="226">
        <v>88247</v>
      </c>
      <c r="B1531" s="191" t="s">
        <v>1170</v>
      </c>
      <c r="C1531" s="153" t="s">
        <v>11</v>
      </c>
      <c r="D1531" s="226" t="s">
        <v>18</v>
      </c>
      <c r="E1531" s="227">
        <v>0.5</v>
      </c>
      <c r="F1531" s="192" t="str">
        <f>H1531</f>
        <v>16,74</v>
      </c>
      <c r="G1531" s="206">
        <f>ROUND((E1531*F1531),2)</f>
        <v>8.3699999999999992</v>
      </c>
      <c r="H1531" s="216" t="s">
        <v>3570</v>
      </c>
      <c r="I1531" s="216" t="s">
        <v>1170</v>
      </c>
    </row>
    <row r="1532" spans="1:9" s="158" customFormat="1" ht="30" x14ac:dyDescent="0.25">
      <c r="A1532" s="226">
        <v>88264</v>
      </c>
      <c r="B1532" s="191" t="s">
        <v>1115</v>
      </c>
      <c r="C1532" s="153" t="s">
        <v>11</v>
      </c>
      <c r="D1532" s="226" t="s">
        <v>18</v>
      </c>
      <c r="E1532" s="227">
        <v>0.5</v>
      </c>
      <c r="F1532" s="192" t="str">
        <f>H1532</f>
        <v>20,28</v>
      </c>
      <c r="G1532" s="206">
        <f>ROUND((E1532*F1532),2)</f>
        <v>10.14</v>
      </c>
      <c r="H1532" s="216" t="s">
        <v>2840</v>
      </c>
      <c r="I1532" s="216" t="s">
        <v>1115</v>
      </c>
    </row>
    <row r="1533" spans="1:9" s="158" customFormat="1" x14ac:dyDescent="0.25">
      <c r="A1533" s="563" t="s">
        <v>1813</v>
      </c>
      <c r="B1533" s="564"/>
      <c r="C1533" s="564"/>
      <c r="D1533" s="564"/>
      <c r="E1533" s="564"/>
      <c r="F1533" s="565"/>
      <c r="G1533" s="202">
        <f>ROUND(SUM(G1528:G1532),2)</f>
        <v>75.06</v>
      </c>
      <c r="H1533" s="225"/>
      <c r="I1533" s="225"/>
    </row>
    <row r="1534" spans="1:9" ht="28.5" customHeight="1" x14ac:dyDescent="0.25">
      <c r="A1534" s="190"/>
      <c r="B1534" s="190"/>
      <c r="C1534" s="190"/>
      <c r="D1534" s="190"/>
      <c r="E1534" s="190"/>
      <c r="F1534" s="190"/>
      <c r="G1534" s="190"/>
    </row>
    <row r="1535" spans="1:9" s="158" customFormat="1" ht="15" customHeight="1" x14ac:dyDescent="0.25">
      <c r="A1535" s="636" t="s">
        <v>2455</v>
      </c>
      <c r="B1535" s="637"/>
      <c r="C1535" s="637"/>
      <c r="D1535" s="637"/>
      <c r="E1535" s="638"/>
      <c r="F1535" s="408" t="s">
        <v>50</v>
      </c>
      <c r="G1535" s="195">
        <v>12042</v>
      </c>
      <c r="H1535" s="208"/>
      <c r="I1535" s="208"/>
    </row>
    <row r="1536" spans="1:9" s="158" customFormat="1" ht="30" x14ac:dyDescent="0.25">
      <c r="A1536" s="404" t="s">
        <v>2120</v>
      </c>
      <c r="B1536" s="405"/>
      <c r="C1536" s="404" t="s">
        <v>3</v>
      </c>
      <c r="D1536" s="404" t="s">
        <v>4</v>
      </c>
      <c r="E1536" s="404" t="s">
        <v>1598</v>
      </c>
      <c r="F1536" s="404" t="s">
        <v>1103</v>
      </c>
      <c r="G1536" s="404" t="s">
        <v>1104</v>
      </c>
      <c r="H1536" s="208"/>
      <c r="I1536" s="208"/>
    </row>
    <row r="1537" spans="1:9" s="158" customFormat="1" x14ac:dyDescent="0.25">
      <c r="A1537" s="196">
        <v>4875</v>
      </c>
      <c r="B1537" s="191" t="s">
        <v>2456</v>
      </c>
      <c r="C1537" s="153" t="s">
        <v>50</v>
      </c>
      <c r="D1537" s="192" t="s">
        <v>16</v>
      </c>
      <c r="E1537" s="228">
        <v>1</v>
      </c>
      <c r="F1537" s="192">
        <f>H1537</f>
        <v>70.36</v>
      </c>
      <c r="G1537" s="206">
        <f>ROUND((E1537*F1537),2)</f>
        <v>70.36</v>
      </c>
      <c r="H1537" s="158">
        <v>70.36</v>
      </c>
      <c r="I1537" s="158" t="s">
        <v>2456</v>
      </c>
    </row>
    <row r="1538" spans="1:9" s="158" customFormat="1" x14ac:dyDescent="0.25">
      <c r="A1538" s="196">
        <v>88309</v>
      </c>
      <c r="B1538" s="429" t="str">
        <f>I1538</f>
        <v>PEDREIRO COM ENCARGOS COMPLEMENTARES</v>
      </c>
      <c r="C1538" s="153" t="s">
        <v>11</v>
      </c>
      <c r="D1538" s="192" t="s">
        <v>18</v>
      </c>
      <c r="E1538" s="213">
        <v>0.25</v>
      </c>
      <c r="F1538" s="192" t="str">
        <f>H1538</f>
        <v>20,08</v>
      </c>
      <c r="G1538" s="206">
        <f>ROUND((E1538*F1538),2)</f>
        <v>5.0199999999999996</v>
      </c>
      <c r="H1538" s="216" t="s">
        <v>1735</v>
      </c>
      <c r="I1538" s="216" t="s">
        <v>1123</v>
      </c>
    </row>
    <row r="1539" spans="1:9" s="158" customFormat="1" x14ac:dyDescent="0.25">
      <c r="A1539" s="571" t="s">
        <v>1813</v>
      </c>
      <c r="B1539" s="572"/>
      <c r="C1539" s="572"/>
      <c r="D1539" s="572"/>
      <c r="E1539" s="572"/>
      <c r="F1539" s="573"/>
      <c r="G1539" s="207">
        <f>ROUND(SUM(G1537:G1538),2)</f>
        <v>75.38</v>
      </c>
      <c r="H1539" s="208"/>
      <c r="I1539" s="208"/>
    </row>
    <row r="1540" spans="1:9" ht="24.75" customHeight="1" x14ac:dyDescent="0.25">
      <c r="A1540" s="204"/>
      <c r="B1540" s="204"/>
      <c r="C1540" s="204"/>
      <c r="D1540" s="204"/>
      <c r="E1540" s="204"/>
      <c r="F1540" s="204"/>
      <c r="G1540" s="204"/>
      <c r="H1540" s="188"/>
      <c r="I1540" s="188"/>
    </row>
    <row r="1541" spans="1:9" s="158" customFormat="1" ht="15" customHeight="1" x14ac:dyDescent="0.25">
      <c r="A1541" s="636" t="s">
        <v>2457</v>
      </c>
      <c r="B1541" s="637"/>
      <c r="C1541" s="637"/>
      <c r="D1541" s="637"/>
      <c r="E1541" s="638"/>
      <c r="F1541" s="408" t="s">
        <v>50</v>
      </c>
      <c r="G1541" s="195">
        <v>12043</v>
      </c>
      <c r="H1541" s="208"/>
      <c r="I1541" s="208"/>
    </row>
    <row r="1542" spans="1:9" s="158" customFormat="1" ht="30" x14ac:dyDescent="0.25">
      <c r="A1542" s="404" t="s">
        <v>2120</v>
      </c>
      <c r="B1542" s="405"/>
      <c r="C1542" s="404" t="s">
        <v>3</v>
      </c>
      <c r="D1542" s="404" t="s">
        <v>4</v>
      </c>
      <c r="E1542" s="404" t="s">
        <v>1598</v>
      </c>
      <c r="F1542" s="404" t="s">
        <v>1103</v>
      </c>
      <c r="G1542" s="404" t="s">
        <v>1104</v>
      </c>
      <c r="H1542" s="208"/>
      <c r="I1542" s="208"/>
    </row>
    <row r="1543" spans="1:9" s="158" customFormat="1" ht="30" x14ac:dyDescent="0.25">
      <c r="A1543" s="196">
        <v>10853</v>
      </c>
      <c r="B1543" s="191" t="s">
        <v>1728</v>
      </c>
      <c r="C1543" s="153" t="s">
        <v>11</v>
      </c>
      <c r="D1543" s="192" t="s">
        <v>16</v>
      </c>
      <c r="E1543" s="228">
        <v>1</v>
      </c>
      <c r="F1543" s="192" t="str">
        <f>H1543</f>
        <v>83,38</v>
      </c>
      <c r="G1543" s="206">
        <f>ROUND((E1543*F1543),2)</f>
        <v>83.38</v>
      </c>
      <c r="H1543" s="216" t="s">
        <v>3468</v>
      </c>
      <c r="I1543" s="216" t="s">
        <v>1728</v>
      </c>
    </row>
    <row r="1544" spans="1:9" s="158" customFormat="1" x14ac:dyDescent="0.25">
      <c r="A1544" s="196">
        <v>88309</v>
      </c>
      <c r="B1544" s="429" t="str">
        <f>I1544</f>
        <v>PEDREIRO COM ENCARGOS COMPLEMENTARES</v>
      </c>
      <c r="C1544" s="153" t="s">
        <v>11</v>
      </c>
      <c r="D1544" s="192" t="s">
        <v>18</v>
      </c>
      <c r="E1544" s="213">
        <v>0.25</v>
      </c>
      <c r="F1544" s="192" t="str">
        <f>H1544</f>
        <v>20,08</v>
      </c>
      <c r="G1544" s="206">
        <f>ROUND((E1544*F1544),2)</f>
        <v>5.0199999999999996</v>
      </c>
      <c r="H1544" s="216" t="s">
        <v>1735</v>
      </c>
      <c r="I1544" s="216" t="s">
        <v>1123</v>
      </c>
    </row>
    <row r="1545" spans="1:9" s="158" customFormat="1" x14ac:dyDescent="0.25">
      <c r="A1545" s="563" t="s">
        <v>1813</v>
      </c>
      <c r="B1545" s="564"/>
      <c r="C1545" s="564"/>
      <c r="D1545" s="564"/>
      <c r="E1545" s="564"/>
      <c r="F1545" s="565"/>
      <c r="G1545" s="207">
        <f>ROUND(SUM(G1543:G1544),2)</f>
        <v>88.4</v>
      </c>
      <c r="H1545" s="208"/>
      <c r="I1545" s="208"/>
    </row>
    <row r="1546" spans="1:9" ht="24" customHeight="1" x14ac:dyDescent="0.25">
      <c r="A1546" s="190"/>
      <c r="B1546" s="190"/>
      <c r="C1546" s="190"/>
      <c r="D1546" s="190"/>
      <c r="E1546" s="190"/>
      <c r="F1546" s="190"/>
      <c r="G1546" s="190"/>
    </row>
    <row r="1547" spans="1:9" s="158" customFormat="1" ht="28.5" customHeight="1" x14ac:dyDescent="0.25">
      <c r="A1547" s="636" t="s">
        <v>2458</v>
      </c>
      <c r="B1547" s="637"/>
      <c r="C1547" s="637"/>
      <c r="D1547" s="637"/>
      <c r="E1547" s="638"/>
      <c r="F1547" s="408" t="s">
        <v>2110</v>
      </c>
      <c r="G1547" s="195" t="s">
        <v>2459</v>
      </c>
      <c r="H1547" s="208"/>
      <c r="I1547" s="208"/>
    </row>
    <row r="1548" spans="1:9" s="158" customFormat="1" ht="30" x14ac:dyDescent="0.25">
      <c r="A1548" s="404" t="s">
        <v>2120</v>
      </c>
      <c r="B1548" s="405"/>
      <c r="C1548" s="404" t="s">
        <v>3</v>
      </c>
      <c r="D1548" s="404" t="s">
        <v>4</v>
      </c>
      <c r="E1548" s="404" t="s">
        <v>1598</v>
      </c>
      <c r="F1548" s="404" t="s">
        <v>1103</v>
      </c>
      <c r="G1548" s="404" t="s">
        <v>1104</v>
      </c>
      <c r="H1548" s="208"/>
      <c r="I1548" s="208"/>
    </row>
    <row r="1549" spans="1:9" s="158" customFormat="1" ht="30" x14ac:dyDescent="0.25">
      <c r="A1549" s="191" t="s">
        <v>2298</v>
      </c>
      <c r="B1549" s="191" t="s">
        <v>4667</v>
      </c>
      <c r="C1549" s="191" t="s">
        <v>2141</v>
      </c>
      <c r="D1549" s="180" t="s">
        <v>2372</v>
      </c>
      <c r="E1549" s="205">
        <v>1</v>
      </c>
      <c r="F1549" s="209">
        <f t="shared" ref="F1549:F1551" si="298">H1549</f>
        <v>3137.1533333333332</v>
      </c>
      <c r="G1549" s="201">
        <f t="shared" ref="G1549:G1551" si="299">ROUND((E1549*F1549),2)</f>
        <v>3137.15</v>
      </c>
      <c r="H1549" s="229">
        <v>3137.1533333333332</v>
      </c>
      <c r="I1549" s="208"/>
    </row>
    <row r="1550" spans="1:9" s="158" customFormat="1" x14ac:dyDescent="0.25">
      <c r="A1550" s="191" t="s">
        <v>2298</v>
      </c>
      <c r="B1550" s="424" t="s">
        <v>2460</v>
      </c>
      <c r="C1550" s="191" t="s">
        <v>2141</v>
      </c>
      <c r="D1550" s="180" t="s">
        <v>2372</v>
      </c>
      <c r="E1550" s="205">
        <v>1</v>
      </c>
      <c r="F1550" s="209">
        <f t="shared" si="298"/>
        <v>655.77666666666664</v>
      </c>
      <c r="G1550" s="201">
        <f t="shared" si="299"/>
        <v>655.78</v>
      </c>
      <c r="H1550" s="229">
        <v>655.77666666666664</v>
      </c>
      <c r="I1550" s="208"/>
    </row>
    <row r="1551" spans="1:9" s="158" customFormat="1" ht="30" x14ac:dyDescent="0.25">
      <c r="A1551" s="226">
        <v>88264</v>
      </c>
      <c r="B1551" s="191" t="s">
        <v>1115</v>
      </c>
      <c r="C1551" s="153" t="s">
        <v>11</v>
      </c>
      <c r="D1551" s="180" t="s">
        <v>18</v>
      </c>
      <c r="E1551" s="205">
        <v>1</v>
      </c>
      <c r="F1551" s="192" t="str">
        <f t="shared" si="298"/>
        <v>20,28</v>
      </c>
      <c r="G1551" s="206">
        <f t="shared" si="299"/>
        <v>20.28</v>
      </c>
      <c r="H1551" s="216" t="s">
        <v>2840</v>
      </c>
      <c r="I1551" s="216" t="s">
        <v>1115</v>
      </c>
    </row>
    <row r="1552" spans="1:9" s="158" customFormat="1" x14ac:dyDescent="0.25">
      <c r="A1552" s="563" t="s">
        <v>1813</v>
      </c>
      <c r="B1552" s="564"/>
      <c r="C1552" s="564"/>
      <c r="D1552" s="564"/>
      <c r="E1552" s="564"/>
      <c r="F1552" s="565"/>
      <c r="G1552" s="202">
        <f>SUM(G1549:G1551)</f>
        <v>3813.2100000000005</v>
      </c>
      <c r="H1552" s="208"/>
      <c r="I1552" s="208"/>
    </row>
    <row r="1553" spans="1:9" ht="25.5" customHeight="1" x14ac:dyDescent="0.25">
      <c r="A1553" s="190"/>
      <c r="B1553" s="190"/>
      <c r="C1553" s="190"/>
      <c r="D1553" s="190"/>
      <c r="E1553" s="190"/>
      <c r="F1553" s="190"/>
      <c r="G1553" s="190"/>
    </row>
    <row r="1554" spans="1:9" s="158" customFormat="1" ht="25.5" customHeight="1" x14ac:dyDescent="0.25">
      <c r="A1554" s="644" t="s">
        <v>2461</v>
      </c>
      <c r="B1554" s="644"/>
      <c r="C1554" s="644"/>
      <c r="D1554" s="644"/>
      <c r="E1554" s="644"/>
      <c r="F1554" s="408" t="s">
        <v>2110</v>
      </c>
      <c r="G1554" s="199" t="s">
        <v>2462</v>
      </c>
      <c r="H1554" s="208"/>
      <c r="I1554" s="208"/>
    </row>
    <row r="1555" spans="1:9" s="158" customFormat="1" ht="30" x14ac:dyDescent="0.25">
      <c r="A1555" s="404" t="s">
        <v>2120</v>
      </c>
      <c r="B1555" s="405"/>
      <c r="C1555" s="404" t="s">
        <v>3</v>
      </c>
      <c r="D1555" s="404" t="s">
        <v>4</v>
      </c>
      <c r="E1555" s="404" t="s">
        <v>1598</v>
      </c>
      <c r="F1555" s="404" t="s">
        <v>1103</v>
      </c>
      <c r="G1555" s="404" t="s">
        <v>1104</v>
      </c>
      <c r="H1555" s="208"/>
      <c r="I1555" s="208"/>
    </row>
    <row r="1556" spans="1:9" s="158" customFormat="1" ht="30" x14ac:dyDescent="0.25">
      <c r="A1556" s="180">
        <v>38091</v>
      </c>
      <c r="B1556" s="219" t="s">
        <v>2463</v>
      </c>
      <c r="C1556" s="153" t="s">
        <v>11</v>
      </c>
      <c r="D1556" s="180" t="s">
        <v>2372</v>
      </c>
      <c r="E1556" s="200">
        <v>1</v>
      </c>
      <c r="F1556" s="228" t="str">
        <f>H1556</f>
        <v>2,77</v>
      </c>
      <c r="G1556" s="206">
        <f>ROUND((E1556*F1556),2)</f>
        <v>2.77</v>
      </c>
      <c r="H1556" s="216" t="s">
        <v>1842</v>
      </c>
      <c r="I1556" s="216" t="s">
        <v>3282</v>
      </c>
    </row>
    <row r="1557" spans="1:9" s="158" customFormat="1" ht="30" x14ac:dyDescent="0.25">
      <c r="A1557" s="180">
        <v>1872</v>
      </c>
      <c r="B1557" s="219" t="s">
        <v>2386</v>
      </c>
      <c r="C1557" s="153" t="s">
        <v>11</v>
      </c>
      <c r="D1557" s="180" t="s">
        <v>2372</v>
      </c>
      <c r="E1557" s="200">
        <v>1</v>
      </c>
      <c r="F1557" s="228" t="str">
        <f>H1557</f>
        <v>2,45</v>
      </c>
      <c r="G1557" s="206">
        <f>ROUND((E1557*F1557),2)</f>
        <v>2.4500000000000002</v>
      </c>
      <c r="H1557" s="216" t="s">
        <v>1721</v>
      </c>
      <c r="I1557" s="216" t="s">
        <v>3250</v>
      </c>
    </row>
    <row r="1558" spans="1:9" s="158" customFormat="1" ht="30" x14ac:dyDescent="0.25">
      <c r="A1558" s="180">
        <v>10243</v>
      </c>
      <c r="B1558" s="219" t="s">
        <v>2464</v>
      </c>
      <c r="C1558" s="153" t="s">
        <v>50</v>
      </c>
      <c r="D1558" s="180" t="s">
        <v>2372</v>
      </c>
      <c r="E1558" s="200">
        <v>1</v>
      </c>
      <c r="F1558" s="228">
        <f>H1558</f>
        <v>15</v>
      </c>
      <c r="G1558" s="206">
        <f>ROUND((E1558*F1558),2)</f>
        <v>15</v>
      </c>
      <c r="H1558" s="158">
        <v>15</v>
      </c>
      <c r="I1558" s="158" t="s">
        <v>2464</v>
      </c>
    </row>
    <row r="1559" spans="1:9" s="158" customFormat="1" x14ac:dyDescent="0.25">
      <c r="A1559" s="180">
        <v>88316</v>
      </c>
      <c r="B1559" s="219" t="s">
        <v>1114</v>
      </c>
      <c r="C1559" s="153" t="s">
        <v>11</v>
      </c>
      <c r="D1559" s="180" t="s">
        <v>18</v>
      </c>
      <c r="E1559" s="200">
        <v>0.7</v>
      </c>
      <c r="F1559" s="192" t="str">
        <f>H1559</f>
        <v>15,81</v>
      </c>
      <c r="G1559" s="206">
        <f>ROUND((E1559*F1559),2)</f>
        <v>11.07</v>
      </c>
      <c r="H1559" s="216" t="s">
        <v>1860</v>
      </c>
      <c r="I1559" s="216" t="s">
        <v>1114</v>
      </c>
    </row>
    <row r="1560" spans="1:9" s="158" customFormat="1" ht="30" x14ac:dyDescent="0.25">
      <c r="A1560" s="180">
        <v>88264</v>
      </c>
      <c r="B1560" s="219" t="str">
        <f>I1560</f>
        <v>ELETRICISTA COM ENCARGOS COMPLEMENTARES</v>
      </c>
      <c r="C1560" s="153" t="s">
        <v>11</v>
      </c>
      <c r="D1560" s="180" t="s">
        <v>18</v>
      </c>
      <c r="E1560" s="200">
        <v>0.7</v>
      </c>
      <c r="F1560" s="192" t="str">
        <f>H1560</f>
        <v>20,28</v>
      </c>
      <c r="G1560" s="206">
        <f>ROUND((E1560*F1560),2)</f>
        <v>14.2</v>
      </c>
      <c r="H1560" s="216" t="s">
        <v>2840</v>
      </c>
      <c r="I1560" s="216" t="s">
        <v>1115</v>
      </c>
    </row>
    <row r="1561" spans="1:9" s="158" customFormat="1" x14ac:dyDescent="0.25">
      <c r="A1561" s="563" t="s">
        <v>1813</v>
      </c>
      <c r="B1561" s="564"/>
      <c r="C1561" s="564"/>
      <c r="D1561" s="564"/>
      <c r="E1561" s="564"/>
      <c r="F1561" s="565"/>
      <c r="G1561" s="207">
        <f>ROUND(SUM(G1556:G1560),2)</f>
        <v>45.49</v>
      </c>
      <c r="H1561" s="208"/>
      <c r="I1561" s="208"/>
    </row>
    <row r="1562" spans="1:9" ht="22.5" customHeight="1" x14ac:dyDescent="0.25">
      <c r="A1562" s="190"/>
      <c r="B1562" s="190"/>
      <c r="C1562" s="190"/>
      <c r="D1562" s="190"/>
      <c r="E1562" s="190"/>
      <c r="F1562" s="190"/>
      <c r="G1562" s="190"/>
    </row>
    <row r="1563" spans="1:9" s="158" customFormat="1" x14ac:dyDescent="0.25">
      <c r="A1563" s="644" t="s">
        <v>2943</v>
      </c>
      <c r="B1563" s="644"/>
      <c r="C1563" s="644"/>
      <c r="D1563" s="644"/>
      <c r="E1563" s="644"/>
      <c r="F1563" s="408" t="s">
        <v>50</v>
      </c>
      <c r="G1563" s="195">
        <v>11172</v>
      </c>
      <c r="H1563" s="208"/>
      <c r="I1563" s="208"/>
    </row>
    <row r="1564" spans="1:9" s="158" customFormat="1" ht="30" x14ac:dyDescent="0.25">
      <c r="A1564" s="643" t="s">
        <v>2465</v>
      </c>
      <c r="B1564" s="643"/>
      <c r="C1564" s="407" t="s">
        <v>2120</v>
      </c>
      <c r="D1564" s="407" t="s">
        <v>1812</v>
      </c>
      <c r="E1564" s="230" t="s">
        <v>2466</v>
      </c>
      <c r="F1564" s="231" t="s">
        <v>1108</v>
      </c>
      <c r="G1564" s="231" t="s">
        <v>1813</v>
      </c>
      <c r="H1564" s="208"/>
      <c r="I1564" s="208"/>
    </row>
    <row r="1565" spans="1:9" s="158" customFormat="1" ht="30" x14ac:dyDescent="0.25">
      <c r="A1565" s="180">
        <v>12015</v>
      </c>
      <c r="B1565" s="211" t="s">
        <v>2944</v>
      </c>
      <c r="C1565" s="153" t="s">
        <v>50</v>
      </c>
      <c r="D1565" s="180" t="s">
        <v>16</v>
      </c>
      <c r="E1565" s="200">
        <v>1</v>
      </c>
      <c r="F1565" s="192">
        <f>H1565</f>
        <v>6198.89</v>
      </c>
      <c r="G1565" s="180">
        <f>ROUND(E1565*F1565,2)</f>
        <v>6198.89</v>
      </c>
      <c r="H1565" s="158">
        <v>6198.89</v>
      </c>
      <c r="I1565" s="158" t="s">
        <v>3072</v>
      </c>
    </row>
    <row r="1566" spans="1:9" s="158" customFormat="1" ht="30" x14ac:dyDescent="0.25">
      <c r="A1566" s="180">
        <v>88264</v>
      </c>
      <c r="B1566" s="211" t="s">
        <v>1115</v>
      </c>
      <c r="C1566" s="153" t="s">
        <v>11</v>
      </c>
      <c r="D1566" s="180" t="s">
        <v>18</v>
      </c>
      <c r="E1566" s="200">
        <v>1</v>
      </c>
      <c r="F1566" s="192" t="str">
        <f>H1566</f>
        <v>20,28</v>
      </c>
      <c r="G1566" s="180">
        <f>ROUND(E1566*F1566,2)</f>
        <v>20.28</v>
      </c>
      <c r="H1566" s="214" t="s">
        <v>2840</v>
      </c>
      <c r="I1566" s="214" t="s">
        <v>1115</v>
      </c>
    </row>
    <row r="1567" spans="1:9" s="158" customFormat="1" ht="30" x14ac:dyDescent="0.25">
      <c r="A1567" s="180">
        <v>88267</v>
      </c>
      <c r="B1567" s="211" t="s">
        <v>1162</v>
      </c>
      <c r="C1567" s="153" t="s">
        <v>11</v>
      </c>
      <c r="D1567" s="180" t="s">
        <v>18</v>
      </c>
      <c r="E1567" s="200">
        <v>1</v>
      </c>
      <c r="F1567" s="192" t="str">
        <f>H1567</f>
        <v>19,47</v>
      </c>
      <c r="G1567" s="180">
        <f>ROUND(E1567*F1567,2)</f>
        <v>19.47</v>
      </c>
      <c r="H1567" s="214" t="s">
        <v>1768</v>
      </c>
      <c r="I1567" s="214" t="s">
        <v>1162</v>
      </c>
    </row>
    <row r="1568" spans="1:9" s="158" customFormat="1" x14ac:dyDescent="0.25">
      <c r="A1568" s="180">
        <v>88316</v>
      </c>
      <c r="B1568" s="211" t="s">
        <v>1114</v>
      </c>
      <c r="C1568" s="153" t="s">
        <v>11</v>
      </c>
      <c r="D1568" s="180" t="s">
        <v>18</v>
      </c>
      <c r="E1568" s="200">
        <v>2</v>
      </c>
      <c r="F1568" s="192" t="str">
        <f>H1568</f>
        <v>15,81</v>
      </c>
      <c r="G1568" s="180">
        <f>ROUND(E1568*F1568,2)</f>
        <v>31.62</v>
      </c>
      <c r="H1568" s="214" t="s">
        <v>1860</v>
      </c>
      <c r="I1568" s="214" t="s">
        <v>1114</v>
      </c>
    </row>
    <row r="1569" spans="1:9" s="158" customFormat="1" x14ac:dyDescent="0.25">
      <c r="A1569" s="563" t="s">
        <v>1813</v>
      </c>
      <c r="B1569" s="564"/>
      <c r="C1569" s="564"/>
      <c r="D1569" s="564"/>
      <c r="E1569" s="564"/>
      <c r="F1569" s="565"/>
      <c r="G1569" s="207">
        <f>ROUND(SUM(G1565:G1568),2)</f>
        <v>6270.26</v>
      </c>
      <c r="H1569" s="208"/>
      <c r="I1569" s="208"/>
    </row>
    <row r="1570" spans="1:9" ht="24.75" customHeight="1" x14ac:dyDescent="0.25">
      <c r="A1570" s="190"/>
      <c r="B1570" s="190"/>
      <c r="C1570" s="190"/>
      <c r="D1570" s="190"/>
      <c r="E1570" s="190"/>
      <c r="F1570" s="190"/>
      <c r="G1570" s="190"/>
    </row>
    <row r="1571" spans="1:9" s="158" customFormat="1" x14ac:dyDescent="0.25">
      <c r="A1571" s="636" t="s">
        <v>2467</v>
      </c>
      <c r="B1571" s="637"/>
      <c r="C1571" s="637"/>
      <c r="D1571" s="637"/>
      <c r="E1571" s="637"/>
      <c r="F1571" s="408" t="s">
        <v>50</v>
      </c>
      <c r="G1571" s="195">
        <v>9218</v>
      </c>
    </row>
    <row r="1572" spans="1:9" s="158" customFormat="1" ht="30" x14ac:dyDescent="0.25">
      <c r="A1572" s="643" t="s">
        <v>2465</v>
      </c>
      <c r="B1572" s="643"/>
      <c r="C1572" s="232" t="s">
        <v>2120</v>
      </c>
      <c r="D1572" s="232" t="s">
        <v>1812</v>
      </c>
      <c r="E1572" s="233" t="s">
        <v>2466</v>
      </c>
      <c r="F1572" s="234" t="s">
        <v>1108</v>
      </c>
      <c r="G1572" s="234" t="s">
        <v>1813</v>
      </c>
    </row>
    <row r="1573" spans="1:9" s="158" customFormat="1" x14ac:dyDescent="0.25">
      <c r="A1573" s="196">
        <v>9218</v>
      </c>
      <c r="B1573" s="191" t="s">
        <v>2467</v>
      </c>
      <c r="C1573" s="153" t="s">
        <v>50</v>
      </c>
      <c r="D1573" s="192" t="s">
        <v>16</v>
      </c>
      <c r="E1573" s="193">
        <v>1</v>
      </c>
      <c r="F1573" s="192">
        <f>H1573</f>
        <v>2466.3000000000002</v>
      </c>
      <c r="G1573" s="206">
        <f>ROUND((E1573*F1573),2)</f>
        <v>2466.3000000000002</v>
      </c>
      <c r="H1573" s="158">
        <v>2466.3000000000002</v>
      </c>
      <c r="I1573" s="158" t="s">
        <v>3041</v>
      </c>
    </row>
    <row r="1574" spans="1:9" s="158" customFormat="1" x14ac:dyDescent="0.25">
      <c r="A1574" s="571" t="s">
        <v>1813</v>
      </c>
      <c r="B1574" s="572"/>
      <c r="C1574" s="572"/>
      <c r="D1574" s="572"/>
      <c r="E1574" s="572"/>
      <c r="F1574" s="573"/>
      <c r="G1574" s="207">
        <f>ROUND(SUM(G1573:G1573),2)</f>
        <v>2466.3000000000002</v>
      </c>
    </row>
    <row r="1575" spans="1:9" s="179" customFormat="1" ht="24.75" customHeight="1" x14ac:dyDescent="0.25">
      <c r="A1575" s="190"/>
      <c r="B1575" s="190"/>
      <c r="C1575" s="190"/>
      <c r="D1575" s="190"/>
      <c r="E1575" s="190"/>
      <c r="F1575" s="190"/>
      <c r="G1575" s="190"/>
    </row>
    <row r="1576" spans="1:9" s="158" customFormat="1" x14ac:dyDescent="0.25">
      <c r="A1576" s="636" t="s">
        <v>2468</v>
      </c>
      <c r="B1576" s="637"/>
      <c r="C1576" s="637"/>
      <c r="D1576" s="637"/>
      <c r="E1576" s="637"/>
      <c r="F1576" s="408" t="s">
        <v>50</v>
      </c>
      <c r="G1576" s="195">
        <v>11509</v>
      </c>
    </row>
    <row r="1577" spans="1:9" s="158" customFormat="1" ht="30" x14ac:dyDescent="0.25">
      <c r="A1577" s="643" t="s">
        <v>2465</v>
      </c>
      <c r="B1577" s="643"/>
      <c r="C1577" s="232" t="s">
        <v>2120</v>
      </c>
      <c r="D1577" s="232" t="s">
        <v>1812</v>
      </c>
      <c r="E1577" s="233" t="s">
        <v>2466</v>
      </c>
      <c r="F1577" s="234" t="s">
        <v>1108</v>
      </c>
      <c r="G1577" s="234" t="s">
        <v>1813</v>
      </c>
    </row>
    <row r="1578" spans="1:9" s="158" customFormat="1" x14ac:dyDescent="0.25">
      <c r="A1578" s="196">
        <v>8151</v>
      </c>
      <c r="B1578" s="191" t="s">
        <v>2469</v>
      </c>
      <c r="C1578" s="153" t="s">
        <v>50</v>
      </c>
      <c r="D1578" s="192" t="s">
        <v>52</v>
      </c>
      <c r="E1578" s="193">
        <v>1.05</v>
      </c>
      <c r="F1578" s="192">
        <f>H1578</f>
        <v>42.18</v>
      </c>
      <c r="G1578" s="206">
        <f>ROUND((E1578*F1578),2)</f>
        <v>44.29</v>
      </c>
      <c r="H1578" s="158">
        <v>42.18</v>
      </c>
      <c r="I1578" s="158" t="s">
        <v>3035</v>
      </c>
    </row>
    <row r="1579" spans="1:9" s="158" customFormat="1" ht="30" x14ac:dyDescent="0.25">
      <c r="A1579" s="152">
        <v>100308</v>
      </c>
      <c r="B1579" s="153" t="s">
        <v>1213</v>
      </c>
      <c r="C1579" s="153" t="s">
        <v>11</v>
      </c>
      <c r="D1579" s="153" t="s">
        <v>18</v>
      </c>
      <c r="E1579" s="153">
        <v>0.25</v>
      </c>
      <c r="F1579" s="153" t="str">
        <f t="shared" ref="F1579" si="300">H1579</f>
        <v>20,14</v>
      </c>
      <c r="G1579" s="206">
        <f>ROUND((E1579*F1579),2)</f>
        <v>5.04</v>
      </c>
      <c r="H1579" s="216" t="s">
        <v>3194</v>
      </c>
      <c r="I1579" s="216" t="s">
        <v>1213</v>
      </c>
    </row>
    <row r="1580" spans="1:9" s="158" customFormat="1" x14ac:dyDescent="0.25">
      <c r="A1580" s="571" t="s">
        <v>1813</v>
      </c>
      <c r="B1580" s="572"/>
      <c r="C1580" s="572"/>
      <c r="D1580" s="572"/>
      <c r="E1580" s="572"/>
      <c r="F1580" s="573"/>
      <c r="G1580" s="207">
        <f>ROUND(SUM(G1578:G1579),2)</f>
        <v>49.33</v>
      </c>
    </row>
    <row r="1581" spans="1:9" x14ac:dyDescent="0.25">
      <c r="A1581" s="190"/>
      <c r="B1581" s="190"/>
      <c r="C1581" s="190"/>
      <c r="D1581" s="190"/>
      <c r="E1581" s="190"/>
      <c r="F1581" s="190"/>
      <c r="G1581" s="190"/>
    </row>
    <row r="1582" spans="1:9" x14ac:dyDescent="0.25">
      <c r="A1582" s="190"/>
      <c r="B1582" s="190"/>
      <c r="C1582" s="190"/>
      <c r="D1582" s="190"/>
      <c r="E1582" s="190"/>
      <c r="F1582" s="190"/>
      <c r="G1582" s="190"/>
    </row>
    <row r="1583" spans="1:9" s="158" customFormat="1" x14ac:dyDescent="0.25">
      <c r="A1583" s="636" t="s">
        <v>2474</v>
      </c>
      <c r="B1583" s="637"/>
      <c r="C1583" s="637"/>
      <c r="D1583" s="637"/>
      <c r="E1583" s="638"/>
      <c r="F1583" s="408" t="s">
        <v>2110</v>
      </c>
      <c r="G1583" s="195" t="s">
        <v>2475</v>
      </c>
      <c r="H1583" s="208"/>
      <c r="I1583" s="208"/>
    </row>
    <row r="1584" spans="1:9" s="158" customFormat="1" ht="30" x14ac:dyDescent="0.25">
      <c r="A1584" s="404" t="s">
        <v>2120</v>
      </c>
      <c r="B1584" s="405"/>
      <c r="C1584" s="404" t="s">
        <v>3</v>
      </c>
      <c r="D1584" s="404" t="s">
        <v>4</v>
      </c>
      <c r="E1584" s="404" t="s">
        <v>1598</v>
      </c>
      <c r="F1584" s="404" t="s">
        <v>1103</v>
      </c>
      <c r="G1584" s="404" t="s">
        <v>1104</v>
      </c>
      <c r="H1584" s="208"/>
      <c r="I1584" s="208"/>
    </row>
    <row r="1585" spans="1:9" s="158" customFormat="1" ht="30" x14ac:dyDescent="0.25">
      <c r="A1585" s="191" t="s">
        <v>2298</v>
      </c>
      <c r="B1585" s="219" t="s">
        <v>2476</v>
      </c>
      <c r="C1585" s="153" t="s">
        <v>2141</v>
      </c>
      <c r="D1585" s="180" t="s">
        <v>2372</v>
      </c>
      <c r="E1585" s="200">
        <v>1</v>
      </c>
      <c r="F1585" s="209">
        <f>H1585</f>
        <v>38678.550000000003</v>
      </c>
      <c r="G1585" s="201">
        <f>ROUND((E1585*F1585),2)</f>
        <v>38678.550000000003</v>
      </c>
      <c r="H1585" s="235">
        <v>38678.550000000003</v>
      </c>
      <c r="I1585" s="208"/>
    </row>
    <row r="1586" spans="1:9" s="158" customFormat="1" x14ac:dyDescent="0.25">
      <c r="A1586" s="563" t="s">
        <v>1813</v>
      </c>
      <c r="B1586" s="564"/>
      <c r="C1586" s="564"/>
      <c r="D1586" s="564"/>
      <c r="E1586" s="564"/>
      <c r="F1586" s="565"/>
      <c r="G1586" s="202">
        <f>ROUND(G1585,2)</f>
        <v>38678.550000000003</v>
      </c>
      <c r="H1586" s="208"/>
      <c r="I1586" s="208"/>
    </row>
    <row r="1587" spans="1:9" ht="23.25" customHeight="1" x14ac:dyDescent="0.25">
      <c r="A1587" s="190"/>
      <c r="B1587" s="190"/>
      <c r="C1587" s="190"/>
      <c r="D1587" s="190"/>
      <c r="E1587" s="190"/>
      <c r="F1587" s="190"/>
      <c r="G1587" s="190"/>
    </row>
    <row r="1588" spans="1:9" s="158" customFormat="1" x14ac:dyDescent="0.25">
      <c r="A1588" s="636" t="s">
        <v>2477</v>
      </c>
      <c r="B1588" s="637"/>
      <c r="C1588" s="637"/>
      <c r="D1588" s="637"/>
      <c r="E1588" s="638"/>
      <c r="F1588" s="408" t="s">
        <v>2110</v>
      </c>
      <c r="G1588" s="195" t="s">
        <v>2478</v>
      </c>
      <c r="H1588" s="208"/>
    </row>
    <row r="1589" spans="1:9" s="158" customFormat="1" ht="30" x14ac:dyDescent="0.25">
      <c r="A1589" s="404" t="s">
        <v>2120</v>
      </c>
      <c r="B1589" s="405"/>
      <c r="C1589" s="404" t="s">
        <v>3</v>
      </c>
      <c r="D1589" s="404" t="s">
        <v>4</v>
      </c>
      <c r="E1589" s="404" t="s">
        <v>1598</v>
      </c>
      <c r="F1589" s="404" t="s">
        <v>1103</v>
      </c>
      <c r="G1589" s="404" t="s">
        <v>1104</v>
      </c>
      <c r="H1589" s="208"/>
    </row>
    <row r="1590" spans="1:9" s="158" customFormat="1" ht="30" x14ac:dyDescent="0.25">
      <c r="A1590" s="191" t="s">
        <v>2298</v>
      </c>
      <c r="B1590" s="219" t="s">
        <v>2479</v>
      </c>
      <c r="C1590" s="153" t="s">
        <v>2141</v>
      </c>
      <c r="D1590" s="180" t="s">
        <v>2372</v>
      </c>
      <c r="E1590" s="200">
        <v>1</v>
      </c>
      <c r="F1590" s="209">
        <f>H1590</f>
        <v>42843.05</v>
      </c>
      <c r="G1590" s="201">
        <f>ROUND((E1590*F1590),2)</f>
        <v>42843.05</v>
      </c>
      <c r="H1590" s="236">
        <v>42843.05</v>
      </c>
    </row>
    <row r="1591" spans="1:9" s="158" customFormat="1" x14ac:dyDescent="0.25">
      <c r="A1591" s="563" t="s">
        <v>1813</v>
      </c>
      <c r="B1591" s="564"/>
      <c r="C1591" s="564"/>
      <c r="D1591" s="564"/>
      <c r="E1591" s="564"/>
      <c r="F1591" s="565"/>
      <c r="G1591" s="202">
        <f>ROUND(G1590,2)</f>
        <v>42843.05</v>
      </c>
      <c r="H1591" s="237"/>
    </row>
    <row r="1592" spans="1:9" ht="24.75" customHeight="1" x14ac:dyDescent="0.25">
      <c r="A1592" s="190"/>
      <c r="B1592" s="190"/>
      <c r="C1592" s="190"/>
      <c r="D1592" s="190"/>
      <c r="E1592" s="190"/>
      <c r="F1592" s="190"/>
      <c r="G1592" s="190"/>
      <c r="H1592" s="154"/>
    </row>
    <row r="1593" spans="1:9" s="158" customFormat="1" x14ac:dyDescent="0.25">
      <c r="A1593" s="636" t="s">
        <v>2480</v>
      </c>
      <c r="B1593" s="637"/>
      <c r="C1593" s="637"/>
      <c r="D1593" s="637"/>
      <c r="E1593" s="638"/>
      <c r="F1593" s="408" t="s">
        <v>2110</v>
      </c>
      <c r="G1593" s="195" t="s">
        <v>2481</v>
      </c>
      <c r="H1593" s="237"/>
    </row>
    <row r="1594" spans="1:9" s="158" customFormat="1" ht="30" x14ac:dyDescent="0.25">
      <c r="A1594" s="404" t="s">
        <v>2120</v>
      </c>
      <c r="B1594" s="405"/>
      <c r="C1594" s="404" t="s">
        <v>3</v>
      </c>
      <c r="D1594" s="404" t="s">
        <v>4</v>
      </c>
      <c r="E1594" s="404" t="s">
        <v>1598</v>
      </c>
      <c r="F1594" s="404" t="s">
        <v>1103</v>
      </c>
      <c r="G1594" s="404" t="s">
        <v>1104</v>
      </c>
      <c r="H1594" s="237"/>
    </row>
    <row r="1595" spans="1:9" s="158" customFormat="1" ht="30" x14ac:dyDescent="0.25">
      <c r="A1595" s="191" t="s">
        <v>2298</v>
      </c>
      <c r="B1595" s="219" t="s">
        <v>2482</v>
      </c>
      <c r="C1595" s="153" t="s">
        <v>2141</v>
      </c>
      <c r="D1595" s="180" t="s">
        <v>2372</v>
      </c>
      <c r="E1595" s="200">
        <v>1</v>
      </c>
      <c r="F1595" s="209">
        <f>H1595</f>
        <v>35500.980000000003</v>
      </c>
      <c r="G1595" s="201">
        <f>ROUND((E1595*F1595),2)</f>
        <v>35500.980000000003</v>
      </c>
      <c r="H1595" s="236">
        <v>35500.980000000003</v>
      </c>
    </row>
    <row r="1596" spans="1:9" s="158" customFormat="1" x14ac:dyDescent="0.25">
      <c r="A1596" s="563" t="s">
        <v>1813</v>
      </c>
      <c r="B1596" s="564"/>
      <c r="C1596" s="564"/>
      <c r="D1596" s="564"/>
      <c r="E1596" s="564"/>
      <c r="F1596" s="565"/>
      <c r="G1596" s="202">
        <f>ROUND(G1595,2)</f>
        <v>35500.980000000003</v>
      </c>
      <c r="H1596" s="237"/>
    </row>
    <row r="1597" spans="1:9" ht="24.75" customHeight="1" x14ac:dyDescent="0.25">
      <c r="A1597" s="190"/>
      <c r="B1597" s="190"/>
      <c r="C1597" s="190"/>
      <c r="D1597" s="190"/>
      <c r="E1597" s="190"/>
      <c r="F1597" s="190"/>
      <c r="G1597" s="190"/>
      <c r="H1597" s="154"/>
    </row>
    <row r="1598" spans="1:9" s="158" customFormat="1" x14ac:dyDescent="0.25">
      <c r="A1598" s="636" t="s">
        <v>2483</v>
      </c>
      <c r="B1598" s="637"/>
      <c r="C1598" s="637"/>
      <c r="D1598" s="637"/>
      <c r="E1598" s="638"/>
      <c r="F1598" s="408" t="s">
        <v>2110</v>
      </c>
      <c r="G1598" s="195" t="s">
        <v>2484</v>
      </c>
      <c r="H1598" s="237"/>
    </row>
    <row r="1599" spans="1:9" s="158" customFormat="1" ht="30" x14ac:dyDescent="0.25">
      <c r="A1599" s="404" t="s">
        <v>2120</v>
      </c>
      <c r="B1599" s="405"/>
      <c r="C1599" s="404" t="s">
        <v>3</v>
      </c>
      <c r="D1599" s="404" t="s">
        <v>4</v>
      </c>
      <c r="E1599" s="404" t="s">
        <v>1598</v>
      </c>
      <c r="F1599" s="404" t="s">
        <v>1103</v>
      </c>
      <c r="G1599" s="404" t="s">
        <v>1104</v>
      </c>
      <c r="H1599" s="237"/>
    </row>
    <row r="1600" spans="1:9" s="158" customFormat="1" ht="30" x14ac:dyDescent="0.25">
      <c r="A1600" s="191" t="s">
        <v>2298</v>
      </c>
      <c r="B1600" s="219" t="s">
        <v>2483</v>
      </c>
      <c r="C1600" s="153" t="s">
        <v>2141</v>
      </c>
      <c r="D1600" s="180" t="s">
        <v>2372</v>
      </c>
      <c r="E1600" s="200">
        <v>1</v>
      </c>
      <c r="F1600" s="209">
        <f>H1600</f>
        <v>1993</v>
      </c>
      <c r="G1600" s="201">
        <f>ROUND((E1600*F1600),2)</f>
        <v>1993</v>
      </c>
      <c r="H1600" s="236">
        <v>1993</v>
      </c>
    </row>
    <row r="1601" spans="1:9" s="158" customFormat="1" x14ac:dyDescent="0.25">
      <c r="A1601" s="563" t="s">
        <v>1813</v>
      </c>
      <c r="B1601" s="564"/>
      <c r="C1601" s="564"/>
      <c r="D1601" s="564"/>
      <c r="E1601" s="564"/>
      <c r="F1601" s="565"/>
      <c r="G1601" s="202">
        <f>ROUND(G1600,2)</f>
        <v>1993</v>
      </c>
      <c r="H1601" s="208"/>
    </row>
    <row r="1602" spans="1:9" ht="23.25" customHeight="1" x14ac:dyDescent="0.25">
      <c r="A1602" s="190"/>
      <c r="B1602" s="190"/>
      <c r="C1602" s="190"/>
      <c r="D1602" s="190"/>
      <c r="E1602" s="190"/>
      <c r="F1602" s="190"/>
      <c r="G1602" s="190"/>
    </row>
    <row r="1603" spans="1:9" s="158" customFormat="1" ht="20.25" customHeight="1" x14ac:dyDescent="0.25">
      <c r="A1603" s="654" t="s">
        <v>2485</v>
      </c>
      <c r="B1603" s="655"/>
      <c r="C1603" s="655"/>
      <c r="D1603" s="655"/>
      <c r="E1603" s="655"/>
      <c r="F1603" s="238" t="s">
        <v>50</v>
      </c>
      <c r="G1603" s="239">
        <v>3167</v>
      </c>
      <c r="H1603" s="240"/>
      <c r="I1603" s="240"/>
    </row>
    <row r="1604" spans="1:9" s="158" customFormat="1" ht="30" x14ac:dyDescent="0.25">
      <c r="A1604" s="580" t="s">
        <v>1100</v>
      </c>
      <c r="B1604" s="581"/>
      <c r="C1604" s="404" t="s">
        <v>3</v>
      </c>
      <c r="D1604" s="404" t="s">
        <v>4</v>
      </c>
      <c r="E1604" s="404" t="s">
        <v>1598</v>
      </c>
      <c r="F1604" s="404" t="s">
        <v>1103</v>
      </c>
      <c r="G1604" s="404" t="s">
        <v>1104</v>
      </c>
      <c r="H1604" s="240"/>
      <c r="I1604" s="240"/>
    </row>
    <row r="1605" spans="1:9" s="158" customFormat="1" ht="45" x14ac:dyDescent="0.25">
      <c r="A1605" s="241">
        <v>1903</v>
      </c>
      <c r="B1605" s="191" t="s">
        <v>2486</v>
      </c>
      <c r="C1605" s="153" t="s">
        <v>50</v>
      </c>
      <c r="D1605" s="241" t="s">
        <v>40</v>
      </c>
      <c r="E1605" s="215">
        <v>0.04</v>
      </c>
      <c r="F1605" s="192">
        <f>H1605</f>
        <v>498.96</v>
      </c>
      <c r="G1605" s="206">
        <f>ROUND((E1605*F1605),2)</f>
        <v>19.96</v>
      </c>
      <c r="H1605" s="242">
        <v>498.96</v>
      </c>
      <c r="I1605" s="240"/>
    </row>
    <row r="1606" spans="1:9" s="158" customFormat="1" ht="30" x14ac:dyDescent="0.25">
      <c r="A1606" s="241">
        <v>2614</v>
      </c>
      <c r="B1606" s="191" t="s">
        <v>2487</v>
      </c>
      <c r="C1606" s="153" t="s">
        <v>50</v>
      </c>
      <c r="D1606" s="241" t="s">
        <v>27</v>
      </c>
      <c r="E1606" s="215">
        <v>1</v>
      </c>
      <c r="F1606" s="192">
        <f>H1606</f>
        <v>1736.76</v>
      </c>
      <c r="G1606" s="206">
        <f>ROUND((E1606*F1606),2)</f>
        <v>1736.76</v>
      </c>
      <c r="H1606" s="158">
        <v>1736.76</v>
      </c>
      <c r="I1606" s="158" t="s">
        <v>2487</v>
      </c>
    </row>
    <row r="1607" spans="1:9" s="158" customFormat="1" x14ac:dyDescent="0.25">
      <c r="A1607" s="241">
        <v>88309</v>
      </c>
      <c r="B1607" s="191" t="s">
        <v>1123</v>
      </c>
      <c r="C1607" s="153" t="s">
        <v>11</v>
      </c>
      <c r="D1607" s="192" t="s">
        <v>18</v>
      </c>
      <c r="E1607" s="213">
        <v>0.6</v>
      </c>
      <c r="F1607" s="192" t="str">
        <f>H1607</f>
        <v>20,08</v>
      </c>
      <c r="G1607" s="206">
        <f>ROUND((E1607*F1607),2)</f>
        <v>12.05</v>
      </c>
      <c r="H1607" s="216" t="s">
        <v>1735</v>
      </c>
      <c r="I1607" s="216" t="s">
        <v>1123</v>
      </c>
    </row>
    <row r="1608" spans="1:9" s="158" customFormat="1" x14ac:dyDescent="0.25">
      <c r="A1608" s="241">
        <v>88316</v>
      </c>
      <c r="B1608" s="191" t="s">
        <v>1114</v>
      </c>
      <c r="C1608" s="153" t="s">
        <v>11</v>
      </c>
      <c r="D1608" s="192" t="s">
        <v>18</v>
      </c>
      <c r="E1608" s="213">
        <v>0.6</v>
      </c>
      <c r="F1608" s="192" t="str">
        <f>H1608</f>
        <v>15,81</v>
      </c>
      <c r="G1608" s="206">
        <f>ROUND((E1608*F1608),2)</f>
        <v>9.49</v>
      </c>
      <c r="H1608" s="216" t="s">
        <v>1860</v>
      </c>
      <c r="I1608" s="216" t="s">
        <v>1114</v>
      </c>
    </row>
    <row r="1609" spans="1:9" s="158" customFormat="1" x14ac:dyDescent="0.25">
      <c r="A1609" s="571" t="s">
        <v>1813</v>
      </c>
      <c r="B1609" s="572"/>
      <c r="C1609" s="572"/>
      <c r="D1609" s="572"/>
      <c r="E1609" s="572"/>
      <c r="F1609" s="573"/>
      <c r="G1609" s="207">
        <f>ROUND(SUM(G1605:G1608),2)</f>
        <v>1778.26</v>
      </c>
      <c r="H1609" s="240"/>
      <c r="I1609" s="240"/>
    </row>
    <row r="1610" spans="1:9" ht="22.5" customHeight="1" x14ac:dyDescent="0.25">
      <c r="A1610" s="190"/>
      <c r="B1610" s="190"/>
      <c r="C1610" s="190"/>
      <c r="D1610" s="190"/>
      <c r="E1610" s="190"/>
      <c r="F1610" s="190"/>
      <c r="G1610" s="190"/>
    </row>
    <row r="1611" spans="1:9" s="158" customFormat="1" ht="36.75" customHeight="1" x14ac:dyDescent="0.25">
      <c r="A1611" s="566" t="s">
        <v>2488</v>
      </c>
      <c r="B1611" s="567"/>
      <c r="C1611" s="567"/>
      <c r="D1611" s="567"/>
      <c r="E1611" s="568"/>
      <c r="F1611" s="243" t="s">
        <v>2110</v>
      </c>
      <c r="G1611" s="398" t="s">
        <v>2489</v>
      </c>
    </row>
    <row r="1612" spans="1:9" s="158" customFormat="1" ht="30" x14ac:dyDescent="0.25">
      <c r="A1612" s="566" t="s">
        <v>1100</v>
      </c>
      <c r="B1612" s="569"/>
      <c r="C1612" s="404" t="s">
        <v>3</v>
      </c>
      <c r="D1612" s="404" t="s">
        <v>4</v>
      </c>
      <c r="E1612" s="404" t="s">
        <v>1598</v>
      </c>
      <c r="F1612" s="404" t="s">
        <v>1103</v>
      </c>
      <c r="G1612" s="404" t="s">
        <v>1104</v>
      </c>
    </row>
    <row r="1613" spans="1:9" s="158" customFormat="1" ht="30" x14ac:dyDescent="0.25">
      <c r="A1613" s="152">
        <v>587</v>
      </c>
      <c r="B1613" s="153" t="s">
        <v>1666</v>
      </c>
      <c r="C1613" s="153" t="s">
        <v>11</v>
      </c>
      <c r="D1613" s="153" t="s">
        <v>52</v>
      </c>
      <c r="E1613" s="152">
        <v>1.54</v>
      </c>
      <c r="F1613" s="251" t="str">
        <f t="shared" ref="F1613:F1618" si="301">H1613</f>
        <v>37,17</v>
      </c>
      <c r="G1613" s="251">
        <f t="shared" ref="G1613:G1618" si="302">ROUND(F1613*E1613,2)</f>
        <v>57.24</v>
      </c>
      <c r="H1613" s="216" t="s">
        <v>3432</v>
      </c>
      <c r="I1613" s="216" t="s">
        <v>1666</v>
      </c>
    </row>
    <row r="1614" spans="1:9" s="158" customFormat="1" ht="45" x14ac:dyDescent="0.25">
      <c r="A1614" s="152">
        <v>1360</v>
      </c>
      <c r="B1614" s="153" t="s">
        <v>1673</v>
      </c>
      <c r="C1614" s="153" t="s">
        <v>11</v>
      </c>
      <c r="D1614" s="153" t="s">
        <v>27</v>
      </c>
      <c r="E1614" s="152">
        <v>1.05</v>
      </c>
      <c r="F1614" s="251" t="str">
        <f t="shared" si="301"/>
        <v>56,34</v>
      </c>
      <c r="G1614" s="251">
        <f t="shared" si="302"/>
        <v>59.16</v>
      </c>
      <c r="H1614" s="216" t="s">
        <v>2841</v>
      </c>
      <c r="I1614" s="216" t="s">
        <v>3266</v>
      </c>
    </row>
    <row r="1615" spans="1:9" s="158" customFormat="1" ht="30" x14ac:dyDescent="0.25">
      <c r="A1615" s="152">
        <v>7334</v>
      </c>
      <c r="B1615" s="153" t="s">
        <v>1148</v>
      </c>
      <c r="C1615" s="153" t="s">
        <v>11</v>
      </c>
      <c r="D1615" s="153" t="s">
        <v>1117</v>
      </c>
      <c r="E1615" s="152">
        <v>0.18</v>
      </c>
      <c r="F1615" s="251" t="str">
        <f t="shared" si="301"/>
        <v>21,68</v>
      </c>
      <c r="G1615" s="251">
        <f t="shared" si="302"/>
        <v>3.9</v>
      </c>
      <c r="H1615" s="216" t="s">
        <v>2863</v>
      </c>
      <c r="I1615" s="216" t="s">
        <v>1148</v>
      </c>
    </row>
    <row r="1616" spans="1:9" s="158" customFormat="1" x14ac:dyDescent="0.25">
      <c r="A1616" s="152">
        <v>11186</v>
      </c>
      <c r="B1616" s="153" t="s">
        <v>1149</v>
      </c>
      <c r="C1616" s="153" t="s">
        <v>11</v>
      </c>
      <c r="D1616" s="153" t="s">
        <v>27</v>
      </c>
      <c r="E1616" s="152">
        <v>1</v>
      </c>
      <c r="F1616" s="251" t="str">
        <f t="shared" si="301"/>
        <v>573,33</v>
      </c>
      <c r="G1616" s="251">
        <f t="shared" si="302"/>
        <v>573.33000000000004</v>
      </c>
      <c r="H1616" s="216" t="s">
        <v>3207</v>
      </c>
      <c r="I1616" s="216" t="s">
        <v>1149</v>
      </c>
    </row>
    <row r="1617" spans="1:9" s="158" customFormat="1" ht="30" x14ac:dyDescent="0.25">
      <c r="A1617" s="152">
        <v>88239</v>
      </c>
      <c r="B1617" s="153" t="s">
        <v>1126</v>
      </c>
      <c r="C1617" s="153" t="s">
        <v>11</v>
      </c>
      <c r="D1617" s="153" t="s">
        <v>18</v>
      </c>
      <c r="E1617" s="152">
        <v>1.8</v>
      </c>
      <c r="F1617" s="251" t="str">
        <f t="shared" si="301"/>
        <v>16,40</v>
      </c>
      <c r="G1617" s="251">
        <f t="shared" si="302"/>
        <v>29.52</v>
      </c>
      <c r="H1617" s="216" t="s">
        <v>1874</v>
      </c>
      <c r="I1617" s="216" t="s">
        <v>1126</v>
      </c>
    </row>
    <row r="1618" spans="1:9" s="158" customFormat="1" x14ac:dyDescent="0.25">
      <c r="A1618" s="152">
        <v>88325</v>
      </c>
      <c r="B1618" s="153" t="s">
        <v>1144</v>
      </c>
      <c r="C1618" s="153" t="s">
        <v>11</v>
      </c>
      <c r="D1618" s="153" t="s">
        <v>18</v>
      </c>
      <c r="E1618" s="152">
        <v>1.8</v>
      </c>
      <c r="F1618" s="251" t="str">
        <f t="shared" si="301"/>
        <v>16,56</v>
      </c>
      <c r="G1618" s="251">
        <f t="shared" si="302"/>
        <v>29.81</v>
      </c>
      <c r="H1618" s="216" t="s">
        <v>2101</v>
      </c>
      <c r="I1618" s="216" t="s">
        <v>1144</v>
      </c>
    </row>
    <row r="1619" spans="1:9" s="158" customFormat="1" x14ac:dyDescent="0.25">
      <c r="A1619" s="642" t="s">
        <v>1813</v>
      </c>
      <c r="B1619" s="642"/>
      <c r="C1619" s="642"/>
      <c r="D1619" s="642"/>
      <c r="E1619" s="642"/>
      <c r="F1619" s="642"/>
      <c r="G1619" s="430">
        <f>ROUND(SUM(G1613:G1618),2)</f>
        <v>752.96</v>
      </c>
    </row>
    <row r="1620" spans="1:9" ht="24.75" customHeight="1" x14ac:dyDescent="0.25">
      <c r="A1620" s="190"/>
      <c r="B1620" s="190"/>
      <c r="C1620" s="190"/>
      <c r="D1620" s="190"/>
      <c r="E1620" s="190"/>
      <c r="F1620" s="190"/>
      <c r="G1620" s="190"/>
    </row>
    <row r="1621" spans="1:9" s="158" customFormat="1" ht="36.75" customHeight="1" x14ac:dyDescent="0.25">
      <c r="A1621" s="566" t="s">
        <v>2490</v>
      </c>
      <c r="B1621" s="567"/>
      <c r="C1621" s="567"/>
      <c r="D1621" s="567"/>
      <c r="E1621" s="582"/>
      <c r="F1621" s="244" t="s">
        <v>50</v>
      </c>
      <c r="G1621" s="163">
        <v>13294</v>
      </c>
      <c r="H1621" s="240"/>
    </row>
    <row r="1622" spans="1:9" s="158" customFormat="1" ht="30" x14ac:dyDescent="0.25">
      <c r="A1622" s="396" t="s">
        <v>1102</v>
      </c>
      <c r="B1622" s="398"/>
      <c r="C1622" s="404" t="s">
        <v>3</v>
      </c>
      <c r="D1622" s="404" t="s">
        <v>4</v>
      </c>
      <c r="E1622" s="404" t="s">
        <v>1598</v>
      </c>
      <c r="F1622" s="404" t="s">
        <v>1103</v>
      </c>
      <c r="G1622" s="404" t="s">
        <v>1104</v>
      </c>
      <c r="H1622" s="240"/>
    </row>
    <row r="1623" spans="1:9" s="158" customFormat="1" ht="45" x14ac:dyDescent="0.25">
      <c r="A1623" s="152">
        <v>13294</v>
      </c>
      <c r="B1623" s="153" t="s">
        <v>2491</v>
      </c>
      <c r="C1623" s="153" t="s">
        <v>50</v>
      </c>
      <c r="D1623" s="153" t="s">
        <v>16</v>
      </c>
      <c r="E1623" s="153">
        <v>1</v>
      </c>
      <c r="F1623" s="177">
        <f t="shared" ref="F1623" si="303">H1623</f>
        <v>86.46</v>
      </c>
      <c r="G1623" s="177">
        <f t="shared" ref="G1623" si="304">ROUND(F1623*E1623,2)</f>
        <v>86.46</v>
      </c>
      <c r="H1623" s="158">
        <v>86.46</v>
      </c>
      <c r="I1623" s="158" t="s">
        <v>3091</v>
      </c>
    </row>
    <row r="1624" spans="1:9" s="158" customFormat="1" x14ac:dyDescent="0.25">
      <c r="A1624" s="562" t="s">
        <v>1813</v>
      </c>
      <c r="B1624" s="562"/>
      <c r="C1624" s="562"/>
      <c r="D1624" s="562"/>
      <c r="E1624" s="562"/>
      <c r="F1624" s="562"/>
      <c r="G1624" s="431">
        <f>ROUND(SUM(G1623),2)</f>
        <v>86.46</v>
      </c>
      <c r="H1624" s="240"/>
    </row>
    <row r="1625" spans="1:9" ht="24.75" customHeight="1" x14ac:dyDescent="0.25">
      <c r="A1625" s="190"/>
      <c r="B1625" s="190"/>
      <c r="C1625" s="190"/>
      <c r="D1625" s="190"/>
      <c r="E1625" s="190"/>
      <c r="F1625" s="190"/>
      <c r="G1625" s="190"/>
    </row>
    <row r="1626" spans="1:9" ht="30" x14ac:dyDescent="0.25">
      <c r="A1626" s="566" t="s">
        <v>2492</v>
      </c>
      <c r="B1626" s="567"/>
      <c r="C1626" s="567"/>
      <c r="D1626" s="567"/>
      <c r="E1626" s="567"/>
      <c r="F1626" s="243" t="s">
        <v>2110</v>
      </c>
      <c r="G1626" s="398" t="s">
        <v>2493</v>
      </c>
      <c r="H1626" s="245"/>
    </row>
    <row r="1627" spans="1:9" ht="30" x14ac:dyDescent="0.25">
      <c r="A1627" s="580" t="s">
        <v>1100</v>
      </c>
      <c r="B1627" s="581"/>
      <c r="C1627" s="404" t="s">
        <v>3</v>
      </c>
      <c r="D1627" s="404" t="s">
        <v>4</v>
      </c>
      <c r="E1627" s="404" t="s">
        <v>1598</v>
      </c>
      <c r="F1627" s="404" t="s">
        <v>1103</v>
      </c>
      <c r="G1627" s="404" t="s">
        <v>1104</v>
      </c>
      <c r="H1627" s="245"/>
    </row>
    <row r="1628" spans="1:9" ht="30" x14ac:dyDescent="0.25">
      <c r="A1628" s="152">
        <v>5067</v>
      </c>
      <c r="B1628" s="153" t="s">
        <v>1134</v>
      </c>
      <c r="C1628" s="153" t="s">
        <v>11</v>
      </c>
      <c r="D1628" s="153" t="s">
        <v>52</v>
      </c>
      <c r="E1628" s="153">
        <v>0.4</v>
      </c>
      <c r="F1628" s="251" t="str">
        <f t="shared" ref="F1628:F1631" si="305">H1628</f>
        <v>23,37</v>
      </c>
      <c r="G1628" s="251">
        <f t="shared" ref="G1628:G1631" si="306">ROUND(F1628*E1628,2)</f>
        <v>9.35</v>
      </c>
      <c r="H1628" s="216" t="s">
        <v>2901</v>
      </c>
      <c r="I1628" s="216" t="s">
        <v>1134</v>
      </c>
    </row>
    <row r="1629" spans="1:9" ht="30" x14ac:dyDescent="0.25">
      <c r="A1629" s="152">
        <v>88239</v>
      </c>
      <c r="B1629" s="153" t="s">
        <v>1126</v>
      </c>
      <c r="C1629" s="153" t="s">
        <v>11</v>
      </c>
      <c r="D1629" s="153" t="s">
        <v>18</v>
      </c>
      <c r="E1629" s="153">
        <v>2</v>
      </c>
      <c r="F1629" s="251" t="str">
        <f t="shared" si="305"/>
        <v>16,40</v>
      </c>
      <c r="G1629" s="251">
        <f t="shared" si="306"/>
        <v>32.799999999999997</v>
      </c>
      <c r="H1629" s="216" t="s">
        <v>1874</v>
      </c>
      <c r="I1629" s="216" t="s">
        <v>1126</v>
      </c>
    </row>
    <row r="1630" spans="1:9" ht="30" x14ac:dyDescent="0.25">
      <c r="A1630" s="152">
        <v>88261</v>
      </c>
      <c r="B1630" s="153" t="s">
        <v>1135</v>
      </c>
      <c r="C1630" s="153" t="s">
        <v>11</v>
      </c>
      <c r="D1630" s="153" t="s">
        <v>18</v>
      </c>
      <c r="E1630" s="153">
        <v>2</v>
      </c>
      <c r="F1630" s="251" t="str">
        <f t="shared" si="305"/>
        <v>19,21</v>
      </c>
      <c r="G1630" s="251">
        <f t="shared" si="306"/>
        <v>38.42</v>
      </c>
      <c r="H1630" s="214" t="s">
        <v>1634</v>
      </c>
      <c r="I1630" s="214" t="s">
        <v>1135</v>
      </c>
    </row>
    <row r="1631" spans="1:9" s="158" customFormat="1" ht="105" x14ac:dyDescent="0.25">
      <c r="A1631" s="152">
        <v>12779</v>
      </c>
      <c r="B1631" s="153" t="s">
        <v>2494</v>
      </c>
      <c r="C1631" s="153" t="s">
        <v>50</v>
      </c>
      <c r="D1631" s="153" t="s">
        <v>27</v>
      </c>
      <c r="E1631" s="153">
        <v>1</v>
      </c>
      <c r="F1631" s="251">
        <f t="shared" si="305"/>
        <v>134</v>
      </c>
      <c r="G1631" s="251">
        <f t="shared" si="306"/>
        <v>134</v>
      </c>
      <c r="H1631" s="158">
        <v>134</v>
      </c>
      <c r="I1631" s="158" t="s">
        <v>2726</v>
      </c>
    </row>
    <row r="1632" spans="1:9" x14ac:dyDescent="0.25">
      <c r="A1632" s="642" t="s">
        <v>1813</v>
      </c>
      <c r="B1632" s="642"/>
      <c r="C1632" s="642"/>
      <c r="D1632" s="642"/>
      <c r="E1632" s="642"/>
      <c r="F1632" s="642"/>
      <c r="G1632" s="430">
        <f>ROUND(SUM(G1628:G1631),2)</f>
        <v>214.57</v>
      </c>
      <c r="H1632" s="245"/>
    </row>
    <row r="1633" spans="1:9" ht="30" customHeight="1" x14ac:dyDescent="0.25">
      <c r="A1633" s="246"/>
      <c r="B1633" s="246"/>
      <c r="C1633" s="246"/>
      <c r="D1633" s="246"/>
      <c r="E1633" s="246"/>
      <c r="F1633" s="406"/>
      <c r="G1633" s="432"/>
      <c r="H1633" s="245"/>
    </row>
    <row r="1634" spans="1:9" ht="60.75" customHeight="1" x14ac:dyDescent="0.25">
      <c r="A1634" s="566" t="s">
        <v>2495</v>
      </c>
      <c r="B1634" s="567"/>
      <c r="C1634" s="567"/>
      <c r="D1634" s="567"/>
      <c r="E1634" s="568"/>
      <c r="F1634" s="243" t="s">
        <v>2110</v>
      </c>
      <c r="G1634" s="398" t="s">
        <v>2496</v>
      </c>
      <c r="H1634" s="245"/>
    </row>
    <row r="1635" spans="1:9" ht="30" x14ac:dyDescent="0.25">
      <c r="A1635" s="566" t="s">
        <v>1100</v>
      </c>
      <c r="B1635" s="582"/>
      <c r="C1635" s="404" t="s">
        <v>3</v>
      </c>
      <c r="D1635" s="404" t="s">
        <v>4</v>
      </c>
      <c r="E1635" s="404" t="s">
        <v>1598</v>
      </c>
      <c r="F1635" s="404" t="s">
        <v>1103</v>
      </c>
      <c r="G1635" s="404" t="s">
        <v>1104</v>
      </c>
      <c r="H1635" s="245"/>
    </row>
    <row r="1636" spans="1:9" s="158" customFormat="1" ht="30" x14ac:dyDescent="0.25">
      <c r="A1636" s="152">
        <v>13701</v>
      </c>
      <c r="B1636" s="153" t="s">
        <v>2497</v>
      </c>
      <c r="C1636" s="153" t="s">
        <v>50</v>
      </c>
      <c r="D1636" s="153" t="s">
        <v>16</v>
      </c>
      <c r="E1636" s="153">
        <v>1</v>
      </c>
      <c r="F1636" s="251">
        <f t="shared" ref="F1636:F1637" si="307">H1636</f>
        <v>2813.83</v>
      </c>
      <c r="G1636" s="251">
        <f t="shared" ref="G1636:G1637" si="308">ROUND(F1636*E1636,2)</f>
        <v>2813.83</v>
      </c>
      <c r="H1636" s="158">
        <v>2813.83</v>
      </c>
      <c r="I1636" s="158" t="s">
        <v>3096</v>
      </c>
    </row>
    <row r="1637" spans="1:9" ht="45" x14ac:dyDescent="0.25">
      <c r="A1637" s="159">
        <v>90801</v>
      </c>
      <c r="B1637" s="153" t="str">
        <f>I1637</f>
        <v>BATENTE PARA PORTA DE MADEIRA, PADRÃO MÉDIO - FORNECIMENTO E MONTAGEM. AF_12/2019</v>
      </c>
      <c r="C1637" s="153" t="s">
        <v>11</v>
      </c>
      <c r="D1637" s="153" t="s">
        <v>16</v>
      </c>
      <c r="E1637" s="153">
        <v>1</v>
      </c>
      <c r="F1637" s="251" t="str">
        <f t="shared" si="307"/>
        <v>224,93</v>
      </c>
      <c r="G1637" s="251">
        <f t="shared" si="308"/>
        <v>224.93</v>
      </c>
      <c r="H1637" s="214" t="s">
        <v>3549</v>
      </c>
      <c r="I1637" s="214" t="s">
        <v>1862</v>
      </c>
    </row>
    <row r="1638" spans="1:9" ht="45" x14ac:dyDescent="0.25">
      <c r="A1638" s="152">
        <v>100659</v>
      </c>
      <c r="B1638" s="153" t="str">
        <f>I1638</f>
        <v>ALIZAR DE 5X1,5CM PARA PORTA FIXADO COM PREGOS, PADRÃO MÉDIO - FORNECIMENTO E INSTALAÇÃO. AF_12/2019</v>
      </c>
      <c r="C1638" s="153" t="s">
        <v>11</v>
      </c>
      <c r="D1638" s="153" t="s">
        <v>69</v>
      </c>
      <c r="E1638" s="153">
        <v>10</v>
      </c>
      <c r="F1638" s="153" t="str">
        <f>H1638</f>
        <v>8,30</v>
      </c>
      <c r="G1638" s="153">
        <f>ROUND(F1638*E1638,2)</f>
        <v>83</v>
      </c>
      <c r="H1638" s="214" t="s">
        <v>3166</v>
      </c>
      <c r="I1638" s="214" t="s">
        <v>1866</v>
      </c>
    </row>
    <row r="1639" spans="1:9" s="158" customFormat="1" ht="30" x14ac:dyDescent="0.25">
      <c r="A1639" s="152">
        <v>3528</v>
      </c>
      <c r="B1639" s="153" t="s">
        <v>2498</v>
      </c>
      <c r="C1639" s="153" t="s">
        <v>50</v>
      </c>
      <c r="D1639" s="153" t="s">
        <v>16</v>
      </c>
      <c r="E1639" s="153">
        <v>1</v>
      </c>
      <c r="F1639" s="251">
        <f t="shared" ref="F1639" si="309">H1639</f>
        <v>165.4</v>
      </c>
      <c r="G1639" s="251">
        <f t="shared" ref="G1639" si="310">ROUND(F1639*E1639,2)</f>
        <v>165.4</v>
      </c>
      <c r="H1639" s="158">
        <v>165.4</v>
      </c>
      <c r="I1639" s="158" t="s">
        <v>2498</v>
      </c>
    </row>
    <row r="1640" spans="1:9" ht="15" customHeight="1" x14ac:dyDescent="0.25">
      <c r="A1640" s="648" t="s">
        <v>1813</v>
      </c>
      <c r="B1640" s="649"/>
      <c r="C1640" s="649"/>
      <c r="D1640" s="649"/>
      <c r="E1640" s="649"/>
      <c r="F1640" s="650"/>
      <c r="G1640" s="430">
        <f>ROUND(SUM(G1636:G1639),2)</f>
        <v>3287.16</v>
      </c>
      <c r="H1640" s="245"/>
    </row>
    <row r="1641" spans="1:9" ht="24" customHeight="1" x14ac:dyDescent="0.25">
      <c r="A1641" s="190"/>
      <c r="B1641" s="190"/>
      <c r="C1641" s="190"/>
      <c r="D1641" s="190"/>
      <c r="E1641" s="190"/>
      <c r="F1641" s="190"/>
      <c r="G1641" s="190"/>
    </row>
    <row r="1642" spans="1:9" x14ac:dyDescent="0.25">
      <c r="A1642" s="651" t="s">
        <v>2499</v>
      </c>
      <c r="B1642" s="652"/>
      <c r="C1642" s="652"/>
      <c r="D1642" s="652"/>
      <c r="E1642" s="653"/>
      <c r="F1642" s="243" t="s">
        <v>50</v>
      </c>
      <c r="G1642" s="247">
        <v>9083</v>
      </c>
      <c r="H1642" s="248"/>
    </row>
    <row r="1643" spans="1:9" ht="30" x14ac:dyDescent="0.25">
      <c r="A1643" s="249" t="s">
        <v>2120</v>
      </c>
      <c r="B1643" s="433"/>
      <c r="C1643" s="249" t="s">
        <v>3</v>
      </c>
      <c r="D1643" s="249" t="s">
        <v>4</v>
      </c>
      <c r="E1643" s="249" t="s">
        <v>1598</v>
      </c>
      <c r="F1643" s="249" t="s">
        <v>1103</v>
      </c>
      <c r="G1643" s="249" t="s">
        <v>1104</v>
      </c>
      <c r="H1643" s="248"/>
    </row>
    <row r="1644" spans="1:9" s="158" customFormat="1" ht="60" x14ac:dyDescent="0.25">
      <c r="A1644" s="250">
        <v>9369</v>
      </c>
      <c r="B1644" s="251" t="s">
        <v>2500</v>
      </c>
      <c r="C1644" s="251" t="s">
        <v>50</v>
      </c>
      <c r="D1644" s="251" t="s">
        <v>27</v>
      </c>
      <c r="E1644" s="251">
        <v>1</v>
      </c>
      <c r="F1644" s="251">
        <f t="shared" ref="F1644" si="311">H1644</f>
        <v>90</v>
      </c>
      <c r="G1644" s="251">
        <f t="shared" ref="G1644" si="312">ROUND(F1644*E1644,2)</f>
        <v>90</v>
      </c>
      <c r="H1644" s="158">
        <v>90</v>
      </c>
      <c r="I1644" s="158" t="s">
        <v>3045</v>
      </c>
    </row>
    <row r="1645" spans="1:9" x14ac:dyDescent="0.25">
      <c r="A1645" s="642" t="s">
        <v>1813</v>
      </c>
      <c r="B1645" s="642"/>
      <c r="C1645" s="642"/>
      <c r="D1645" s="642"/>
      <c r="E1645" s="642"/>
      <c r="F1645" s="642"/>
      <c r="G1645" s="430">
        <f>ROUND(SUM(G1644:G1644),2)</f>
        <v>90</v>
      </c>
      <c r="H1645" s="248"/>
    </row>
    <row r="1646" spans="1:9" ht="30" customHeight="1" x14ac:dyDescent="0.25">
      <c r="A1646" s="190"/>
      <c r="B1646" s="190"/>
      <c r="C1646" s="190"/>
      <c r="D1646" s="190"/>
      <c r="E1646" s="190"/>
      <c r="F1646" s="190"/>
      <c r="G1646" s="190"/>
    </row>
    <row r="1647" spans="1:9" ht="29.25" customHeight="1" x14ac:dyDescent="0.25">
      <c r="A1647" s="566" t="s">
        <v>2735</v>
      </c>
      <c r="B1647" s="567"/>
      <c r="C1647" s="567"/>
      <c r="D1647" s="567"/>
      <c r="E1647" s="568"/>
      <c r="F1647" s="243" t="s">
        <v>2110</v>
      </c>
      <c r="G1647" s="398" t="s">
        <v>2501</v>
      </c>
    </row>
    <row r="1648" spans="1:9" ht="30" x14ac:dyDescent="0.25">
      <c r="A1648" s="580" t="s">
        <v>1100</v>
      </c>
      <c r="B1648" s="581"/>
      <c r="C1648" s="404" t="s">
        <v>3</v>
      </c>
      <c r="D1648" s="404" t="s">
        <v>4</v>
      </c>
      <c r="E1648" s="404" t="s">
        <v>1598</v>
      </c>
      <c r="F1648" s="404" t="s">
        <v>1103</v>
      </c>
      <c r="G1648" s="404" t="s">
        <v>1104</v>
      </c>
    </row>
    <row r="1649" spans="1:9" ht="30" x14ac:dyDescent="0.25">
      <c r="A1649" s="152">
        <v>13284</v>
      </c>
      <c r="B1649" s="153" t="s">
        <v>1150</v>
      </c>
      <c r="C1649" s="153" t="s">
        <v>11</v>
      </c>
      <c r="D1649" s="153" t="s">
        <v>52</v>
      </c>
      <c r="E1649" s="153">
        <v>1.2</v>
      </c>
      <c r="F1649" s="251" t="str">
        <f t="shared" ref="F1649:F1657" si="313">H1649</f>
        <v>0,84</v>
      </c>
      <c r="G1649" s="251">
        <f t="shared" ref="G1649:G1657" si="314">ROUND(F1649*E1649,2)</f>
        <v>1.01</v>
      </c>
      <c r="H1649" s="216" t="s">
        <v>1849</v>
      </c>
      <c r="I1649" s="216" t="s">
        <v>3262</v>
      </c>
    </row>
    <row r="1650" spans="1:9" ht="30" x14ac:dyDescent="0.25">
      <c r="A1650" s="152">
        <v>367</v>
      </c>
      <c r="B1650" s="153" t="s">
        <v>1630</v>
      </c>
      <c r="C1650" s="153" t="s">
        <v>11</v>
      </c>
      <c r="D1650" s="153" t="s">
        <v>40</v>
      </c>
      <c r="E1650" s="153">
        <v>3.0000000000000001E-3</v>
      </c>
      <c r="F1650" s="251" t="str">
        <f t="shared" si="313"/>
        <v>81,04</v>
      </c>
      <c r="G1650" s="251">
        <f t="shared" si="314"/>
        <v>0.24</v>
      </c>
      <c r="H1650" s="216" t="s">
        <v>3415</v>
      </c>
      <c r="I1650" s="216" t="s">
        <v>1630</v>
      </c>
    </row>
    <row r="1651" spans="1:9" ht="30" x14ac:dyDescent="0.25">
      <c r="A1651" s="152">
        <v>88315</v>
      </c>
      <c r="B1651" s="153" t="s">
        <v>1139</v>
      </c>
      <c r="C1651" s="153" t="s">
        <v>11</v>
      </c>
      <c r="D1651" s="153" t="s">
        <v>18</v>
      </c>
      <c r="E1651" s="153">
        <v>1.3779999999999999</v>
      </c>
      <c r="F1651" s="251" t="str">
        <f t="shared" si="313"/>
        <v>19,97</v>
      </c>
      <c r="G1651" s="251">
        <f t="shared" si="314"/>
        <v>27.52</v>
      </c>
      <c r="H1651" s="214" t="s">
        <v>2922</v>
      </c>
      <c r="I1651" s="214" t="s">
        <v>1139</v>
      </c>
    </row>
    <row r="1652" spans="1:9" x14ac:dyDescent="0.25">
      <c r="A1652" s="152">
        <v>88325</v>
      </c>
      <c r="B1652" s="153" t="s">
        <v>1144</v>
      </c>
      <c r="C1652" s="153" t="s">
        <v>11</v>
      </c>
      <c r="D1652" s="153" t="s">
        <v>18</v>
      </c>
      <c r="E1652" s="153">
        <v>0.35</v>
      </c>
      <c r="F1652" s="251" t="str">
        <f t="shared" si="313"/>
        <v>16,56</v>
      </c>
      <c r="G1652" s="251">
        <f t="shared" si="314"/>
        <v>5.8</v>
      </c>
      <c r="H1652" s="214" t="s">
        <v>2101</v>
      </c>
      <c r="I1652" s="214" t="s">
        <v>1144</v>
      </c>
    </row>
    <row r="1653" spans="1:9" ht="30" x14ac:dyDescent="0.25">
      <c r="A1653" s="152">
        <v>88243</v>
      </c>
      <c r="B1653" s="153" t="s">
        <v>1137</v>
      </c>
      <c r="C1653" s="153" t="s">
        <v>11</v>
      </c>
      <c r="D1653" s="153" t="s">
        <v>18</v>
      </c>
      <c r="E1653" s="153">
        <v>1.3779999999999999</v>
      </c>
      <c r="F1653" s="251" t="str">
        <f t="shared" si="313"/>
        <v>16,42</v>
      </c>
      <c r="G1653" s="251">
        <f t="shared" si="314"/>
        <v>22.63</v>
      </c>
      <c r="H1653" s="214" t="s">
        <v>2849</v>
      </c>
      <c r="I1653" s="214" t="s">
        <v>1137</v>
      </c>
    </row>
    <row r="1654" spans="1:9" ht="60" x14ac:dyDescent="0.25">
      <c r="A1654" s="152">
        <v>599</v>
      </c>
      <c r="B1654" s="153" t="str">
        <f>I1654</f>
        <v>JANELA FIXA, EM ALUMINIO PERFIL 20, 60  X 80 CM (A X L), BATENTE/REQUADRO DE 3 A 14 CM, COM VIDRO 4 MM, SEM GUARNICAO/ALIZAR, ACABAMENTO ALUM BRANCO OU BRILHANTE</v>
      </c>
      <c r="C1654" s="153" t="s">
        <v>11</v>
      </c>
      <c r="D1654" s="153" t="s">
        <v>27</v>
      </c>
      <c r="E1654" s="153">
        <v>1</v>
      </c>
      <c r="F1654" s="251" t="str">
        <f t="shared" si="313"/>
        <v>564,64</v>
      </c>
      <c r="G1654" s="251">
        <f t="shared" si="314"/>
        <v>564.64</v>
      </c>
      <c r="H1654" s="216" t="s">
        <v>3206</v>
      </c>
      <c r="I1654" s="216" t="s">
        <v>3284</v>
      </c>
    </row>
    <row r="1655" spans="1:9" ht="30" x14ac:dyDescent="0.25">
      <c r="A1655" s="152">
        <v>10506</v>
      </c>
      <c r="B1655" s="153" t="str">
        <f>I1655</f>
        <v>VIDRO TEMPERADO INCOLOR E = 8 MM, SEM COLOCACAO</v>
      </c>
      <c r="C1655" s="153" t="s">
        <v>11</v>
      </c>
      <c r="D1655" s="153" t="s">
        <v>27</v>
      </c>
      <c r="E1655" s="153">
        <v>1</v>
      </c>
      <c r="F1655" s="251" t="str">
        <f t="shared" si="313"/>
        <v>322,26</v>
      </c>
      <c r="G1655" s="251">
        <f t="shared" si="314"/>
        <v>322.26</v>
      </c>
      <c r="H1655" s="216" t="s">
        <v>3517</v>
      </c>
      <c r="I1655" s="216" t="s">
        <v>1809</v>
      </c>
    </row>
    <row r="1656" spans="1:9" x14ac:dyDescent="0.25">
      <c r="A1656" s="152">
        <v>10498</v>
      </c>
      <c r="B1656" s="153" t="str">
        <f>I1656</f>
        <v>MASSA PARA VIDRO</v>
      </c>
      <c r="C1656" s="153" t="s">
        <v>11</v>
      </c>
      <c r="D1656" s="153" t="s">
        <v>52</v>
      </c>
      <c r="E1656" s="153">
        <v>1.5</v>
      </c>
      <c r="F1656" s="251" t="str">
        <f t="shared" si="313"/>
        <v>12,71</v>
      </c>
      <c r="G1656" s="251">
        <f t="shared" si="314"/>
        <v>19.07</v>
      </c>
      <c r="H1656" s="216" t="s">
        <v>3476</v>
      </c>
      <c r="I1656" s="216" t="s">
        <v>3294</v>
      </c>
    </row>
    <row r="1657" spans="1:9" x14ac:dyDescent="0.25">
      <c r="A1657" s="152">
        <v>88325</v>
      </c>
      <c r="B1657" s="153" t="str">
        <f>I1657</f>
        <v>VIDRACEIRO COM ENCARGOS COMPLEMENTARES</v>
      </c>
      <c r="C1657" s="153" t="s">
        <v>11</v>
      </c>
      <c r="D1657" s="153" t="s">
        <v>18</v>
      </c>
      <c r="E1657" s="153">
        <v>1</v>
      </c>
      <c r="F1657" s="251" t="str">
        <f t="shared" si="313"/>
        <v>16,56</v>
      </c>
      <c r="G1657" s="251">
        <f t="shared" si="314"/>
        <v>16.559999999999999</v>
      </c>
      <c r="H1657" s="214" t="s">
        <v>2101</v>
      </c>
      <c r="I1657" s="214" t="s">
        <v>1144</v>
      </c>
    </row>
    <row r="1658" spans="1:9" x14ac:dyDescent="0.25">
      <c r="A1658" s="642" t="s">
        <v>1813</v>
      </c>
      <c r="B1658" s="642"/>
      <c r="C1658" s="642"/>
      <c r="D1658" s="642"/>
      <c r="E1658" s="642"/>
      <c r="F1658" s="642"/>
      <c r="G1658" s="430">
        <f>ROUND(SUM(G1649:G1657),2)</f>
        <v>979.73</v>
      </c>
    </row>
    <row r="1659" spans="1:9" ht="22.5" customHeight="1" x14ac:dyDescent="0.25">
      <c r="A1659" s="434"/>
      <c r="B1659" s="434"/>
      <c r="C1659" s="434"/>
      <c r="D1659" s="434"/>
      <c r="E1659" s="434"/>
      <c r="F1659" s="434"/>
      <c r="G1659" s="434"/>
    </row>
    <row r="1660" spans="1:9" x14ac:dyDescent="0.25">
      <c r="A1660" s="566" t="s">
        <v>2502</v>
      </c>
      <c r="B1660" s="567"/>
      <c r="C1660" s="567"/>
      <c r="D1660" s="567"/>
      <c r="E1660" s="568"/>
      <c r="F1660" s="243" t="s">
        <v>130</v>
      </c>
      <c r="G1660" s="398" t="s">
        <v>2503</v>
      </c>
    </row>
    <row r="1661" spans="1:9" ht="30" x14ac:dyDescent="0.25">
      <c r="A1661" s="580" t="s">
        <v>1100</v>
      </c>
      <c r="B1661" s="581"/>
      <c r="C1661" s="404" t="s">
        <v>3</v>
      </c>
      <c r="D1661" s="404" t="s">
        <v>4</v>
      </c>
      <c r="E1661" s="404" t="s">
        <v>1598</v>
      </c>
      <c r="F1661" s="404" t="s">
        <v>1103</v>
      </c>
      <c r="G1661" s="404" t="s">
        <v>1104</v>
      </c>
    </row>
    <row r="1662" spans="1:9" ht="30" x14ac:dyDescent="0.25">
      <c r="A1662" s="152">
        <v>345</v>
      </c>
      <c r="B1662" s="153" t="s">
        <v>2504</v>
      </c>
      <c r="C1662" s="153" t="s">
        <v>11</v>
      </c>
      <c r="D1662" s="153" t="s">
        <v>52</v>
      </c>
      <c r="E1662" s="153">
        <v>0.22500000000000001</v>
      </c>
      <c r="F1662" s="251" t="str">
        <f t="shared" ref="F1662:F1673" si="315">H1662</f>
        <v>30,42</v>
      </c>
      <c r="G1662" s="251">
        <f t="shared" ref="G1662:G1673" si="316">ROUND(F1662*E1662,2)</f>
        <v>6.84</v>
      </c>
      <c r="H1662" s="216" t="s">
        <v>2879</v>
      </c>
      <c r="I1662" s="216" t="s">
        <v>3226</v>
      </c>
    </row>
    <row r="1663" spans="1:9" ht="30" x14ac:dyDescent="0.25">
      <c r="A1663" s="152">
        <v>367</v>
      </c>
      <c r="B1663" s="153" t="s">
        <v>1630</v>
      </c>
      <c r="C1663" s="153" t="s">
        <v>11</v>
      </c>
      <c r="D1663" s="153" t="s">
        <v>40</v>
      </c>
      <c r="E1663" s="153">
        <v>3.5000000000000001E-3</v>
      </c>
      <c r="F1663" s="251" t="str">
        <f t="shared" si="315"/>
        <v>81,04</v>
      </c>
      <c r="G1663" s="251">
        <f t="shared" si="316"/>
        <v>0.28000000000000003</v>
      </c>
      <c r="H1663" s="216" t="s">
        <v>3415</v>
      </c>
      <c r="I1663" s="216" t="s">
        <v>1630</v>
      </c>
    </row>
    <row r="1664" spans="1:9" x14ac:dyDescent="0.25">
      <c r="A1664" s="152">
        <v>1379</v>
      </c>
      <c r="B1664" s="153" t="s">
        <v>1129</v>
      </c>
      <c r="C1664" s="153" t="s">
        <v>11</v>
      </c>
      <c r="D1664" s="153" t="s">
        <v>52</v>
      </c>
      <c r="E1664" s="153">
        <v>3.25</v>
      </c>
      <c r="F1664" s="251" t="str">
        <f t="shared" si="315"/>
        <v>0,84</v>
      </c>
      <c r="G1664" s="251">
        <f t="shared" si="316"/>
        <v>2.73</v>
      </c>
      <c r="H1664" s="216" t="s">
        <v>1849</v>
      </c>
      <c r="I1664" s="216" t="s">
        <v>1129</v>
      </c>
    </row>
    <row r="1665" spans="1:9" ht="30" x14ac:dyDescent="0.25">
      <c r="A1665" s="152">
        <v>4720</v>
      </c>
      <c r="B1665" s="153" t="s">
        <v>1753</v>
      </c>
      <c r="C1665" s="153" t="s">
        <v>11</v>
      </c>
      <c r="D1665" s="153" t="s">
        <v>40</v>
      </c>
      <c r="E1665" s="153">
        <v>1.2E-2</v>
      </c>
      <c r="F1665" s="251" t="str">
        <f t="shared" si="315"/>
        <v>227,40</v>
      </c>
      <c r="G1665" s="251">
        <f t="shared" si="316"/>
        <v>2.73</v>
      </c>
      <c r="H1665" s="216" t="s">
        <v>3484</v>
      </c>
      <c r="I1665" s="216" t="s">
        <v>1753</v>
      </c>
    </row>
    <row r="1666" spans="1:9" ht="45" x14ac:dyDescent="0.25">
      <c r="A1666" s="152">
        <v>2692</v>
      </c>
      <c r="B1666" s="153" t="s">
        <v>1701</v>
      </c>
      <c r="C1666" s="153" t="s">
        <v>11</v>
      </c>
      <c r="D1666" s="153" t="s">
        <v>1117</v>
      </c>
      <c r="E1666" s="153">
        <v>0.2</v>
      </c>
      <c r="F1666" s="251" t="str">
        <f t="shared" si="315"/>
        <v>9,14</v>
      </c>
      <c r="G1666" s="251">
        <f t="shared" si="316"/>
        <v>1.83</v>
      </c>
      <c r="H1666" s="216" t="s">
        <v>3274</v>
      </c>
      <c r="I1666" s="216" t="s">
        <v>1701</v>
      </c>
    </row>
    <row r="1667" spans="1:9" ht="45" x14ac:dyDescent="0.25">
      <c r="A1667" s="152">
        <v>1355</v>
      </c>
      <c r="B1667" s="153" t="s">
        <v>1674</v>
      </c>
      <c r="C1667" s="153" t="s">
        <v>11</v>
      </c>
      <c r="D1667" s="153" t="s">
        <v>27</v>
      </c>
      <c r="E1667" s="153">
        <v>0.35</v>
      </c>
      <c r="F1667" s="251" t="str">
        <f t="shared" si="315"/>
        <v>51,02</v>
      </c>
      <c r="G1667" s="251">
        <f t="shared" si="316"/>
        <v>17.86</v>
      </c>
      <c r="H1667" s="216" t="s">
        <v>1799</v>
      </c>
      <c r="I1667" s="216" t="s">
        <v>3260</v>
      </c>
    </row>
    <row r="1668" spans="1:9" ht="30" x14ac:dyDescent="0.25">
      <c r="A1668" s="152">
        <v>5061</v>
      </c>
      <c r="B1668" s="153" t="s">
        <v>1125</v>
      </c>
      <c r="C1668" s="153" t="s">
        <v>11</v>
      </c>
      <c r="D1668" s="153" t="s">
        <v>52</v>
      </c>
      <c r="E1668" s="153">
        <v>3.5000000000000003E-2</v>
      </c>
      <c r="F1668" s="251" t="str">
        <f t="shared" si="315"/>
        <v>21,56</v>
      </c>
      <c r="G1668" s="251">
        <f t="shared" si="316"/>
        <v>0.75</v>
      </c>
      <c r="H1668" s="216" t="s">
        <v>2902</v>
      </c>
      <c r="I1668" s="216" t="s">
        <v>1125</v>
      </c>
    </row>
    <row r="1669" spans="1:9" x14ac:dyDescent="0.25">
      <c r="A1669" s="152">
        <v>88316</v>
      </c>
      <c r="B1669" s="153" t="s">
        <v>1114</v>
      </c>
      <c r="C1669" s="153" t="s">
        <v>11</v>
      </c>
      <c r="D1669" s="153" t="s">
        <v>18</v>
      </c>
      <c r="E1669" s="153">
        <v>0.15</v>
      </c>
      <c r="F1669" s="251" t="str">
        <f t="shared" si="315"/>
        <v>15,81</v>
      </c>
      <c r="G1669" s="251">
        <f t="shared" si="316"/>
        <v>2.37</v>
      </c>
      <c r="H1669" s="214" t="s">
        <v>1860</v>
      </c>
      <c r="I1669" s="214" t="s">
        <v>1114</v>
      </c>
    </row>
    <row r="1670" spans="1:9" x14ac:dyDescent="0.25">
      <c r="A1670" s="152">
        <v>88309</v>
      </c>
      <c r="B1670" s="153" t="s">
        <v>1123</v>
      </c>
      <c r="C1670" s="153" t="s">
        <v>11</v>
      </c>
      <c r="D1670" s="153" t="s">
        <v>18</v>
      </c>
      <c r="E1670" s="153">
        <v>0.15</v>
      </c>
      <c r="F1670" s="251" t="str">
        <f t="shared" si="315"/>
        <v>20,08</v>
      </c>
      <c r="G1670" s="251">
        <f t="shared" si="316"/>
        <v>3.01</v>
      </c>
      <c r="H1670" s="214" t="s">
        <v>1735</v>
      </c>
      <c r="I1670" s="214" t="s">
        <v>1123</v>
      </c>
    </row>
    <row r="1671" spans="1:9" x14ac:dyDescent="0.25">
      <c r="A1671" s="152">
        <v>88245</v>
      </c>
      <c r="B1671" s="153" t="s">
        <v>1128</v>
      </c>
      <c r="C1671" s="153" t="s">
        <v>11</v>
      </c>
      <c r="D1671" s="153" t="s">
        <v>18</v>
      </c>
      <c r="E1671" s="153">
        <v>0.36</v>
      </c>
      <c r="F1671" s="251" t="str">
        <f t="shared" si="315"/>
        <v>19,97</v>
      </c>
      <c r="G1671" s="251">
        <f t="shared" si="316"/>
        <v>7.19</v>
      </c>
      <c r="H1671" s="214" t="s">
        <v>2922</v>
      </c>
      <c r="I1671" s="214" t="s">
        <v>1128</v>
      </c>
    </row>
    <row r="1672" spans="1:9" ht="30" x14ac:dyDescent="0.25">
      <c r="A1672" s="152">
        <v>88239</v>
      </c>
      <c r="B1672" s="153" t="s">
        <v>1126</v>
      </c>
      <c r="C1672" s="153" t="s">
        <v>11</v>
      </c>
      <c r="D1672" s="153" t="s">
        <v>18</v>
      </c>
      <c r="E1672" s="153">
        <v>0.33</v>
      </c>
      <c r="F1672" s="251" t="str">
        <f t="shared" si="315"/>
        <v>16,40</v>
      </c>
      <c r="G1672" s="251">
        <f t="shared" si="316"/>
        <v>5.41</v>
      </c>
      <c r="H1672" s="214" t="s">
        <v>1874</v>
      </c>
      <c r="I1672" s="214" t="s">
        <v>1126</v>
      </c>
    </row>
    <row r="1673" spans="1:9" ht="60" x14ac:dyDescent="0.25">
      <c r="A1673" s="152">
        <v>92916</v>
      </c>
      <c r="B1673" s="153" t="s">
        <v>2505</v>
      </c>
      <c r="C1673" s="153" t="s">
        <v>11</v>
      </c>
      <c r="D1673" s="153" t="s">
        <v>52</v>
      </c>
      <c r="E1673" s="153">
        <v>11.445</v>
      </c>
      <c r="F1673" s="251" t="str">
        <f t="shared" si="315"/>
        <v>15,41</v>
      </c>
      <c r="G1673" s="251">
        <f t="shared" si="316"/>
        <v>176.37</v>
      </c>
      <c r="H1673" s="214" t="s">
        <v>2888</v>
      </c>
      <c r="I1673" s="214" t="s">
        <v>3581</v>
      </c>
    </row>
    <row r="1674" spans="1:9" x14ac:dyDescent="0.25">
      <c r="A1674" s="642" t="s">
        <v>1813</v>
      </c>
      <c r="B1674" s="642"/>
      <c r="C1674" s="642"/>
      <c r="D1674" s="642"/>
      <c r="E1674" s="642"/>
      <c r="F1674" s="642"/>
      <c r="G1674" s="430">
        <f>ROUND(SUM(G1662:G1673),2)</f>
        <v>227.37</v>
      </c>
    </row>
    <row r="1675" spans="1:9" ht="22.5" customHeight="1" x14ac:dyDescent="0.25">
      <c r="A1675" s="190"/>
      <c r="B1675" s="190"/>
      <c r="C1675" s="190"/>
      <c r="D1675" s="190"/>
      <c r="E1675" s="190"/>
      <c r="F1675" s="190"/>
      <c r="G1675" s="190"/>
    </row>
    <row r="1676" spans="1:9" ht="35.25" customHeight="1" x14ac:dyDescent="0.25">
      <c r="A1676" s="566" t="s">
        <v>2506</v>
      </c>
      <c r="B1676" s="567"/>
      <c r="C1676" s="567"/>
      <c r="D1676" s="567"/>
      <c r="E1676" s="567"/>
      <c r="F1676" s="243" t="s">
        <v>2110</v>
      </c>
      <c r="G1676" s="163">
        <v>84190</v>
      </c>
    </row>
    <row r="1677" spans="1:9" ht="30" x14ac:dyDescent="0.25">
      <c r="A1677" s="580" t="s">
        <v>1100</v>
      </c>
      <c r="B1677" s="581"/>
      <c r="C1677" s="404" t="s">
        <v>3</v>
      </c>
      <c r="D1677" s="404" t="s">
        <v>4</v>
      </c>
      <c r="E1677" s="404" t="s">
        <v>1598</v>
      </c>
      <c r="F1677" s="404" t="s">
        <v>1103</v>
      </c>
      <c r="G1677" s="404" t="s">
        <v>1104</v>
      </c>
    </row>
    <row r="1678" spans="1:9" x14ac:dyDescent="0.25">
      <c r="A1678" s="152">
        <v>1380</v>
      </c>
      <c r="B1678" s="153" t="s">
        <v>1133</v>
      </c>
      <c r="C1678" s="153" t="s">
        <v>11</v>
      </c>
      <c r="D1678" s="153" t="s">
        <v>52</v>
      </c>
      <c r="E1678" s="153">
        <v>0.75</v>
      </c>
      <c r="F1678" s="251" t="str">
        <f t="shared" ref="F1678:F1682" si="317">H1678</f>
        <v>2,64</v>
      </c>
      <c r="G1678" s="251">
        <f t="shared" ref="G1678:G1682" si="318">ROUND(F1678*E1678,2)</f>
        <v>1.98</v>
      </c>
      <c r="H1678" s="154" t="s">
        <v>3208</v>
      </c>
      <c r="I1678" s="154" t="s">
        <v>1133</v>
      </c>
    </row>
    <row r="1679" spans="1:9" ht="60" x14ac:dyDescent="0.25">
      <c r="A1679" s="152">
        <v>10841</v>
      </c>
      <c r="B1679" s="153" t="s">
        <v>1756</v>
      </c>
      <c r="C1679" s="153" t="s">
        <v>11</v>
      </c>
      <c r="D1679" s="153" t="s">
        <v>27</v>
      </c>
      <c r="E1679" s="153">
        <v>1</v>
      </c>
      <c r="F1679" s="251" t="str">
        <f t="shared" si="317"/>
        <v>315,09</v>
      </c>
      <c r="G1679" s="251">
        <f t="shared" si="318"/>
        <v>315.08999999999997</v>
      </c>
      <c r="H1679" s="154" t="s">
        <v>3488</v>
      </c>
      <c r="I1679" s="154" t="s">
        <v>1756</v>
      </c>
    </row>
    <row r="1680" spans="1:9" ht="45" x14ac:dyDescent="0.25">
      <c r="A1680" s="152">
        <v>87298</v>
      </c>
      <c r="B1680" s="153" t="s">
        <v>2349</v>
      </c>
      <c r="C1680" s="153" t="s">
        <v>11</v>
      </c>
      <c r="D1680" s="153" t="s">
        <v>40</v>
      </c>
      <c r="E1680" s="153">
        <v>2.5000000000000001E-2</v>
      </c>
      <c r="F1680" s="251" t="str">
        <f t="shared" si="317"/>
        <v>660,07</v>
      </c>
      <c r="G1680" s="251">
        <f t="shared" si="318"/>
        <v>16.5</v>
      </c>
      <c r="H1680" s="154" t="s">
        <v>3771</v>
      </c>
      <c r="I1680" s="154" t="s">
        <v>2086</v>
      </c>
    </row>
    <row r="1681" spans="1:9" ht="30" x14ac:dyDescent="0.25">
      <c r="A1681" s="152">
        <v>88274</v>
      </c>
      <c r="B1681" s="153" t="s">
        <v>1160</v>
      </c>
      <c r="C1681" s="153" t="s">
        <v>11</v>
      </c>
      <c r="D1681" s="153" t="s">
        <v>18</v>
      </c>
      <c r="E1681" s="153">
        <v>1</v>
      </c>
      <c r="F1681" s="251" t="str">
        <f t="shared" si="317"/>
        <v>19,97</v>
      </c>
      <c r="G1681" s="251">
        <f t="shared" si="318"/>
        <v>19.97</v>
      </c>
      <c r="H1681" s="154" t="s">
        <v>2922</v>
      </c>
      <c r="I1681" s="154" t="s">
        <v>1160</v>
      </c>
    </row>
    <row r="1682" spans="1:9" x14ac:dyDescent="0.25">
      <c r="A1682" s="152">
        <v>88316</v>
      </c>
      <c r="B1682" s="153" t="s">
        <v>1114</v>
      </c>
      <c r="C1682" s="153" t="s">
        <v>11</v>
      </c>
      <c r="D1682" s="153" t="s">
        <v>18</v>
      </c>
      <c r="E1682" s="153">
        <v>0.5</v>
      </c>
      <c r="F1682" s="251" t="str">
        <f t="shared" si="317"/>
        <v>15,81</v>
      </c>
      <c r="G1682" s="251">
        <f t="shared" si="318"/>
        <v>7.91</v>
      </c>
      <c r="H1682" s="154" t="s">
        <v>1860</v>
      </c>
      <c r="I1682" s="154" t="s">
        <v>1114</v>
      </c>
    </row>
    <row r="1683" spans="1:9" x14ac:dyDescent="0.25">
      <c r="A1683" s="642" t="s">
        <v>1813</v>
      </c>
      <c r="B1683" s="642"/>
      <c r="C1683" s="642"/>
      <c r="D1683" s="642"/>
      <c r="E1683" s="642"/>
      <c r="F1683" s="642"/>
      <c r="G1683" s="430">
        <f>ROUND(SUM(G1678:G1682),2)</f>
        <v>361.45</v>
      </c>
    </row>
    <row r="1684" spans="1:9" ht="23.25" customHeight="1" x14ac:dyDescent="0.25">
      <c r="A1684" s="190"/>
      <c r="B1684" s="190"/>
      <c r="C1684" s="190"/>
      <c r="D1684" s="190"/>
      <c r="E1684" s="190"/>
      <c r="F1684" s="190"/>
      <c r="G1684" s="190"/>
    </row>
    <row r="1685" spans="1:9" x14ac:dyDescent="0.25">
      <c r="A1685" s="583" t="s">
        <v>2507</v>
      </c>
      <c r="B1685" s="584"/>
      <c r="C1685" s="584"/>
      <c r="D1685" s="584"/>
      <c r="E1685" s="645"/>
      <c r="F1685" s="252" t="s">
        <v>130</v>
      </c>
      <c r="G1685" s="401" t="s">
        <v>2508</v>
      </c>
    </row>
    <row r="1686" spans="1:9" ht="30" x14ac:dyDescent="0.25">
      <c r="A1686" s="646" t="s">
        <v>1100</v>
      </c>
      <c r="B1686" s="647"/>
      <c r="C1686" s="244" t="s">
        <v>3</v>
      </c>
      <c r="D1686" s="244" t="s">
        <v>4</v>
      </c>
      <c r="E1686" s="244" t="s">
        <v>1598</v>
      </c>
      <c r="F1686" s="244" t="s">
        <v>1103</v>
      </c>
      <c r="G1686" s="244" t="s">
        <v>1104</v>
      </c>
    </row>
    <row r="1687" spans="1:9" ht="45" x14ac:dyDescent="0.25">
      <c r="A1687" s="159">
        <v>39771</v>
      </c>
      <c r="B1687" s="177" t="s">
        <v>1660</v>
      </c>
      <c r="C1687" s="177" t="s">
        <v>11</v>
      </c>
      <c r="D1687" s="177" t="s">
        <v>16</v>
      </c>
      <c r="E1687" s="177">
        <v>1</v>
      </c>
      <c r="F1687" s="177" t="str">
        <f t="shared" ref="F1687:F1689" si="319">H1687</f>
        <v>36,71</v>
      </c>
      <c r="G1687" s="177">
        <f t="shared" ref="G1687:G1689" si="320">ROUND(F1687*E1687,2)</f>
        <v>36.71</v>
      </c>
      <c r="H1687" s="154" t="s">
        <v>3334</v>
      </c>
      <c r="I1687" s="154" t="s">
        <v>1660</v>
      </c>
    </row>
    <row r="1688" spans="1:9" ht="30" x14ac:dyDescent="0.25">
      <c r="A1688" s="159">
        <v>88247</v>
      </c>
      <c r="B1688" s="177" t="s">
        <v>1170</v>
      </c>
      <c r="C1688" s="177" t="s">
        <v>11</v>
      </c>
      <c r="D1688" s="177" t="s">
        <v>18</v>
      </c>
      <c r="E1688" s="177">
        <v>2</v>
      </c>
      <c r="F1688" s="177" t="str">
        <f t="shared" si="319"/>
        <v>16,74</v>
      </c>
      <c r="G1688" s="177">
        <f t="shared" si="320"/>
        <v>33.479999999999997</v>
      </c>
      <c r="H1688" s="154" t="s">
        <v>3570</v>
      </c>
      <c r="I1688" s="154" t="s">
        <v>1170</v>
      </c>
    </row>
    <row r="1689" spans="1:9" ht="30" x14ac:dyDescent="0.25">
      <c r="A1689" s="159">
        <v>88264</v>
      </c>
      <c r="B1689" s="177" t="s">
        <v>1115</v>
      </c>
      <c r="C1689" s="177" t="s">
        <v>11</v>
      </c>
      <c r="D1689" s="177" t="s">
        <v>18</v>
      </c>
      <c r="E1689" s="177">
        <v>2</v>
      </c>
      <c r="F1689" s="177" t="str">
        <f t="shared" si="319"/>
        <v>20,28</v>
      </c>
      <c r="G1689" s="177">
        <f t="shared" si="320"/>
        <v>40.56</v>
      </c>
      <c r="H1689" s="154" t="s">
        <v>2840</v>
      </c>
      <c r="I1689" s="154" t="s">
        <v>1115</v>
      </c>
    </row>
    <row r="1690" spans="1:9" x14ac:dyDescent="0.25">
      <c r="A1690" s="562" t="s">
        <v>1813</v>
      </c>
      <c r="B1690" s="562"/>
      <c r="C1690" s="562"/>
      <c r="D1690" s="562"/>
      <c r="E1690" s="562"/>
      <c r="F1690" s="562"/>
      <c r="G1690" s="431">
        <f>ROUND(SUM(G1687:G1689),2)</f>
        <v>110.75</v>
      </c>
    </row>
    <row r="1691" spans="1:9" ht="24.75" customHeight="1" x14ac:dyDescent="0.25">
      <c r="A1691" s="190"/>
      <c r="B1691" s="190"/>
      <c r="C1691" s="190"/>
      <c r="D1691" s="190"/>
      <c r="E1691" s="190"/>
      <c r="F1691" s="190"/>
      <c r="G1691" s="190"/>
    </row>
    <row r="1692" spans="1:9" x14ac:dyDescent="0.25">
      <c r="A1692" s="566" t="s">
        <v>2509</v>
      </c>
      <c r="B1692" s="567"/>
      <c r="C1692" s="567"/>
      <c r="D1692" s="567"/>
      <c r="E1692" s="568"/>
      <c r="F1692" s="252" t="s">
        <v>50</v>
      </c>
      <c r="G1692" s="253">
        <v>13248</v>
      </c>
      <c r="H1692" s="245"/>
    </row>
    <row r="1693" spans="1:9" ht="30" x14ac:dyDescent="0.25">
      <c r="A1693" s="580" t="s">
        <v>1102</v>
      </c>
      <c r="B1693" s="581"/>
      <c r="C1693" s="404" t="s">
        <v>3</v>
      </c>
      <c r="D1693" s="404" t="s">
        <v>4</v>
      </c>
      <c r="E1693" s="404" t="s">
        <v>1598</v>
      </c>
      <c r="F1693" s="404" t="s">
        <v>1103</v>
      </c>
      <c r="G1693" s="404" t="s">
        <v>1104</v>
      </c>
      <c r="H1693" s="245"/>
    </row>
    <row r="1694" spans="1:9" s="158" customFormat="1" ht="45" x14ac:dyDescent="0.25">
      <c r="A1694" s="152">
        <v>13248</v>
      </c>
      <c r="B1694" s="153" t="s">
        <v>2510</v>
      </c>
      <c r="C1694" s="153" t="s">
        <v>50</v>
      </c>
      <c r="D1694" s="153" t="s">
        <v>69</v>
      </c>
      <c r="E1694" s="153">
        <v>1.02</v>
      </c>
      <c r="F1694" s="177">
        <f t="shared" ref="F1694:F1696" si="321">H1694</f>
        <v>15.25</v>
      </c>
      <c r="G1694" s="177">
        <f t="shared" ref="G1694:G1696" si="322">ROUND(F1694*E1694,2)</f>
        <v>15.56</v>
      </c>
      <c r="H1694" s="158">
        <v>15.25</v>
      </c>
      <c r="I1694" s="158" t="s">
        <v>3090</v>
      </c>
    </row>
    <row r="1695" spans="1:9" ht="30" x14ac:dyDescent="0.25">
      <c r="A1695" s="152">
        <v>88264</v>
      </c>
      <c r="B1695" s="153" t="s">
        <v>1115</v>
      </c>
      <c r="C1695" s="153" t="s">
        <v>11</v>
      </c>
      <c r="D1695" s="153" t="s">
        <v>18</v>
      </c>
      <c r="E1695" s="153">
        <v>0.11</v>
      </c>
      <c r="F1695" s="177" t="str">
        <f t="shared" si="321"/>
        <v>20,28</v>
      </c>
      <c r="G1695" s="177">
        <f t="shared" si="322"/>
        <v>2.23</v>
      </c>
      <c r="H1695" s="154" t="s">
        <v>2840</v>
      </c>
      <c r="I1695" s="154" t="s">
        <v>1115</v>
      </c>
    </row>
    <row r="1696" spans="1:9" ht="30" x14ac:dyDescent="0.25">
      <c r="A1696" s="152">
        <v>88247</v>
      </c>
      <c r="B1696" s="153" t="s">
        <v>1170</v>
      </c>
      <c r="C1696" s="153" t="s">
        <v>11</v>
      </c>
      <c r="D1696" s="153" t="s">
        <v>18</v>
      </c>
      <c r="E1696" s="153">
        <v>0.11</v>
      </c>
      <c r="F1696" s="177" t="str">
        <f t="shared" si="321"/>
        <v>16,74</v>
      </c>
      <c r="G1696" s="177">
        <f t="shared" si="322"/>
        <v>1.84</v>
      </c>
      <c r="H1696" s="154" t="s">
        <v>3570</v>
      </c>
      <c r="I1696" s="154" t="s">
        <v>1170</v>
      </c>
    </row>
    <row r="1697" spans="1:9" x14ac:dyDescent="0.25">
      <c r="A1697" s="562" t="s">
        <v>1813</v>
      </c>
      <c r="B1697" s="562"/>
      <c r="C1697" s="562"/>
      <c r="D1697" s="562"/>
      <c r="E1697" s="562"/>
      <c r="F1697" s="562"/>
      <c r="G1697" s="431">
        <f>ROUND(SUM(G1694:G1696),2)</f>
        <v>19.63</v>
      </c>
      <c r="H1697" s="245"/>
    </row>
    <row r="1698" spans="1:9" ht="23.25" customHeight="1" x14ac:dyDescent="0.25">
      <c r="A1698" s="434"/>
      <c r="B1698" s="434"/>
      <c r="C1698" s="434"/>
      <c r="D1698" s="434"/>
      <c r="E1698" s="434"/>
      <c r="F1698" s="434"/>
      <c r="G1698" s="434"/>
      <c r="H1698" s="245"/>
    </row>
    <row r="1699" spans="1:9" x14ac:dyDescent="0.25">
      <c r="A1699" s="566" t="s">
        <v>2511</v>
      </c>
      <c r="B1699" s="567"/>
      <c r="C1699" s="567"/>
      <c r="D1699" s="567"/>
      <c r="E1699" s="568"/>
      <c r="F1699" s="252" t="s">
        <v>50</v>
      </c>
      <c r="G1699" s="253">
        <v>11633</v>
      </c>
      <c r="H1699" s="245"/>
    </row>
    <row r="1700" spans="1:9" ht="30" x14ac:dyDescent="0.25">
      <c r="A1700" s="580" t="s">
        <v>1102</v>
      </c>
      <c r="B1700" s="581"/>
      <c r="C1700" s="404" t="s">
        <v>3</v>
      </c>
      <c r="D1700" s="404" t="s">
        <v>4</v>
      </c>
      <c r="E1700" s="404" t="s">
        <v>1598</v>
      </c>
      <c r="F1700" s="404" t="s">
        <v>1103</v>
      </c>
      <c r="G1700" s="404" t="s">
        <v>1104</v>
      </c>
      <c r="H1700" s="245"/>
    </row>
    <row r="1701" spans="1:9" s="158" customFormat="1" ht="30" x14ac:dyDescent="0.25">
      <c r="A1701" s="152">
        <v>11633</v>
      </c>
      <c r="B1701" s="413" t="s">
        <v>2512</v>
      </c>
      <c r="C1701" s="153" t="s">
        <v>50</v>
      </c>
      <c r="D1701" s="153" t="s">
        <v>69</v>
      </c>
      <c r="E1701" s="153">
        <v>1.02</v>
      </c>
      <c r="F1701" s="177">
        <f t="shared" ref="F1701:F1703" si="323">H1701</f>
        <v>6</v>
      </c>
      <c r="G1701" s="177">
        <f t="shared" ref="G1701:G1703" si="324">ROUND(F1701*E1701,2)</f>
        <v>6.12</v>
      </c>
      <c r="H1701" s="158">
        <v>6</v>
      </c>
      <c r="I1701" s="158" t="s">
        <v>3068</v>
      </c>
    </row>
    <row r="1702" spans="1:9" ht="30" x14ac:dyDescent="0.25">
      <c r="A1702" s="152">
        <v>88264</v>
      </c>
      <c r="B1702" s="153" t="s">
        <v>1115</v>
      </c>
      <c r="C1702" s="153" t="s">
        <v>11</v>
      </c>
      <c r="D1702" s="153" t="s">
        <v>18</v>
      </c>
      <c r="E1702" s="153">
        <v>0.11</v>
      </c>
      <c r="F1702" s="177" t="str">
        <f t="shared" si="323"/>
        <v>20,28</v>
      </c>
      <c r="G1702" s="177">
        <f t="shared" si="324"/>
        <v>2.23</v>
      </c>
      <c r="H1702" s="154" t="s">
        <v>2840</v>
      </c>
      <c r="I1702" s="154" t="s">
        <v>1115</v>
      </c>
    </row>
    <row r="1703" spans="1:9" ht="30" x14ac:dyDescent="0.25">
      <c r="A1703" s="152">
        <v>88247</v>
      </c>
      <c r="B1703" s="153" t="s">
        <v>1170</v>
      </c>
      <c r="C1703" s="153" t="s">
        <v>11</v>
      </c>
      <c r="D1703" s="153" t="s">
        <v>18</v>
      </c>
      <c r="E1703" s="153">
        <v>0.11</v>
      </c>
      <c r="F1703" s="177" t="str">
        <f t="shared" si="323"/>
        <v>16,74</v>
      </c>
      <c r="G1703" s="177">
        <f t="shared" si="324"/>
        <v>1.84</v>
      </c>
      <c r="H1703" s="154" t="s">
        <v>3570</v>
      </c>
      <c r="I1703" s="154" t="s">
        <v>1170</v>
      </c>
    </row>
    <row r="1704" spans="1:9" x14ac:dyDescent="0.25">
      <c r="A1704" s="562" t="s">
        <v>1813</v>
      </c>
      <c r="B1704" s="562"/>
      <c r="C1704" s="562"/>
      <c r="D1704" s="562"/>
      <c r="E1704" s="562"/>
      <c r="F1704" s="562"/>
      <c r="G1704" s="431">
        <f>ROUND(SUM(G1701:G1703),2)</f>
        <v>10.19</v>
      </c>
      <c r="H1704" s="245"/>
    </row>
    <row r="1705" spans="1:9" ht="29.25" customHeight="1" x14ac:dyDescent="0.25">
      <c r="A1705" s="190"/>
      <c r="B1705" s="190"/>
      <c r="C1705" s="190"/>
      <c r="D1705" s="190"/>
      <c r="E1705" s="190"/>
      <c r="F1705" s="190"/>
      <c r="G1705" s="190"/>
    </row>
    <row r="1706" spans="1:9" ht="15" customHeight="1" x14ac:dyDescent="0.25">
      <c r="A1706" s="583" t="s">
        <v>2513</v>
      </c>
      <c r="B1706" s="584"/>
      <c r="C1706" s="584"/>
      <c r="D1706" s="584"/>
      <c r="E1706" s="645"/>
      <c r="F1706" s="252" t="s">
        <v>50</v>
      </c>
      <c r="G1706" s="253">
        <v>7881</v>
      </c>
    </row>
    <row r="1707" spans="1:9" ht="30" x14ac:dyDescent="0.25">
      <c r="A1707" s="583" t="s">
        <v>1100</v>
      </c>
      <c r="B1707" s="585"/>
      <c r="C1707" s="244" t="s">
        <v>3</v>
      </c>
      <c r="D1707" s="244" t="s">
        <v>4</v>
      </c>
      <c r="E1707" s="244" t="s">
        <v>1598</v>
      </c>
      <c r="F1707" s="244" t="s">
        <v>1103</v>
      </c>
      <c r="G1707" s="244" t="s">
        <v>1104</v>
      </c>
    </row>
    <row r="1708" spans="1:9" s="158" customFormat="1" ht="30" x14ac:dyDescent="0.25">
      <c r="A1708" s="159">
        <v>4112</v>
      </c>
      <c r="B1708" s="177" t="s">
        <v>2514</v>
      </c>
      <c r="C1708" s="177" t="s">
        <v>50</v>
      </c>
      <c r="D1708" s="177" t="s">
        <v>16</v>
      </c>
      <c r="E1708" s="177">
        <v>1</v>
      </c>
      <c r="F1708" s="177">
        <f t="shared" ref="F1708:F1710" si="325">H1708</f>
        <v>5.75</v>
      </c>
      <c r="G1708" s="177">
        <f t="shared" ref="G1708:G1710" si="326">ROUND(F1708*E1708,2)</f>
        <v>5.75</v>
      </c>
      <c r="H1708" s="158">
        <v>5.75</v>
      </c>
      <c r="I1708" s="158" t="s">
        <v>3003</v>
      </c>
    </row>
    <row r="1709" spans="1:9" ht="30" x14ac:dyDescent="0.25">
      <c r="A1709" s="159">
        <v>88264</v>
      </c>
      <c r="B1709" s="177" t="s">
        <v>1115</v>
      </c>
      <c r="C1709" s="177" t="s">
        <v>11</v>
      </c>
      <c r="D1709" s="177" t="s">
        <v>18</v>
      </c>
      <c r="E1709" s="177">
        <v>0.2</v>
      </c>
      <c r="F1709" s="177" t="str">
        <f t="shared" si="325"/>
        <v>20,28</v>
      </c>
      <c r="G1709" s="177">
        <f t="shared" si="326"/>
        <v>4.0599999999999996</v>
      </c>
      <c r="H1709" s="154" t="s">
        <v>2840</v>
      </c>
      <c r="I1709" s="154" t="s">
        <v>1115</v>
      </c>
    </row>
    <row r="1710" spans="1:9" x14ac:dyDescent="0.25">
      <c r="A1710" s="159">
        <v>88316</v>
      </c>
      <c r="B1710" s="177" t="s">
        <v>1114</v>
      </c>
      <c r="C1710" s="177" t="s">
        <v>11</v>
      </c>
      <c r="D1710" s="177" t="s">
        <v>18</v>
      </c>
      <c r="E1710" s="177">
        <v>0.2</v>
      </c>
      <c r="F1710" s="177" t="str">
        <f t="shared" si="325"/>
        <v>15,81</v>
      </c>
      <c r="G1710" s="177">
        <f t="shared" si="326"/>
        <v>3.16</v>
      </c>
      <c r="H1710" s="154" t="s">
        <v>1860</v>
      </c>
      <c r="I1710" s="154" t="s">
        <v>1114</v>
      </c>
    </row>
    <row r="1711" spans="1:9" ht="15" customHeight="1" x14ac:dyDescent="0.25">
      <c r="A1711" s="577" t="s">
        <v>1813</v>
      </c>
      <c r="B1711" s="578"/>
      <c r="C1711" s="578"/>
      <c r="D1711" s="578"/>
      <c r="E1711" s="578"/>
      <c r="F1711" s="579"/>
      <c r="G1711" s="431">
        <f>ROUND(SUM(G1708:G1710),2)</f>
        <v>12.97</v>
      </c>
    </row>
    <row r="1712" spans="1:9" ht="25.5" customHeight="1" x14ac:dyDescent="0.25">
      <c r="A1712" s="190"/>
      <c r="B1712" s="190"/>
      <c r="C1712" s="190"/>
      <c r="D1712" s="190"/>
      <c r="E1712" s="190"/>
      <c r="F1712" s="190"/>
      <c r="G1712" s="190"/>
    </row>
    <row r="1713" spans="1:9" ht="15" customHeight="1" x14ac:dyDescent="0.25">
      <c r="A1713" s="583" t="s">
        <v>2515</v>
      </c>
      <c r="B1713" s="584"/>
      <c r="C1713" s="584"/>
      <c r="D1713" s="584"/>
      <c r="E1713" s="645"/>
      <c r="F1713" s="252" t="s">
        <v>50</v>
      </c>
      <c r="G1713" s="253">
        <v>8689</v>
      </c>
      <c r="H1713" s="245"/>
    </row>
    <row r="1714" spans="1:9" ht="30" x14ac:dyDescent="0.25">
      <c r="A1714" s="583" t="s">
        <v>1102</v>
      </c>
      <c r="B1714" s="585"/>
      <c r="C1714" s="244" t="s">
        <v>3</v>
      </c>
      <c r="D1714" s="244" t="s">
        <v>4</v>
      </c>
      <c r="E1714" s="244" t="s">
        <v>1598</v>
      </c>
      <c r="F1714" s="244" t="s">
        <v>1103</v>
      </c>
      <c r="G1714" s="244" t="s">
        <v>1104</v>
      </c>
      <c r="H1714" s="245"/>
    </row>
    <row r="1715" spans="1:9" s="158" customFormat="1" ht="30" x14ac:dyDescent="0.25">
      <c r="A1715" s="159">
        <v>8946</v>
      </c>
      <c r="B1715" s="177" t="s">
        <v>2516</v>
      </c>
      <c r="C1715" s="177" t="s">
        <v>50</v>
      </c>
      <c r="D1715" s="177" t="s">
        <v>16</v>
      </c>
      <c r="E1715" s="177">
        <v>1</v>
      </c>
      <c r="F1715" s="177">
        <f t="shared" ref="F1715:F1717" si="327">H1715</f>
        <v>9.99</v>
      </c>
      <c r="G1715" s="177">
        <f t="shared" ref="G1715:G1717" si="328">ROUND(F1715*E1715,2)</f>
        <v>9.99</v>
      </c>
      <c r="H1715" s="158">
        <v>9.99</v>
      </c>
      <c r="I1715" s="158" t="s">
        <v>2516</v>
      </c>
    </row>
    <row r="1716" spans="1:9" ht="30" x14ac:dyDescent="0.25">
      <c r="A1716" s="159">
        <v>88264</v>
      </c>
      <c r="B1716" s="177" t="s">
        <v>1115</v>
      </c>
      <c r="C1716" s="177" t="s">
        <v>11</v>
      </c>
      <c r="D1716" s="177" t="s">
        <v>18</v>
      </c>
      <c r="E1716" s="177">
        <v>0.2</v>
      </c>
      <c r="F1716" s="177" t="str">
        <f t="shared" si="327"/>
        <v>20,28</v>
      </c>
      <c r="G1716" s="177">
        <f t="shared" si="328"/>
        <v>4.0599999999999996</v>
      </c>
      <c r="H1716" s="154" t="s">
        <v>2840</v>
      </c>
      <c r="I1716" s="154" t="s">
        <v>1115</v>
      </c>
    </row>
    <row r="1717" spans="1:9" ht="30" x14ac:dyDescent="0.25">
      <c r="A1717" s="159">
        <v>88247</v>
      </c>
      <c r="B1717" s="177" t="s">
        <v>1170</v>
      </c>
      <c r="C1717" s="177" t="s">
        <v>11</v>
      </c>
      <c r="D1717" s="177" t="s">
        <v>18</v>
      </c>
      <c r="E1717" s="177">
        <v>0.2</v>
      </c>
      <c r="F1717" s="177" t="str">
        <f t="shared" si="327"/>
        <v>16,74</v>
      </c>
      <c r="G1717" s="177">
        <f t="shared" si="328"/>
        <v>3.35</v>
      </c>
      <c r="H1717" s="154" t="s">
        <v>3570</v>
      </c>
      <c r="I1717" s="154" t="s">
        <v>1170</v>
      </c>
    </row>
    <row r="1718" spans="1:9" ht="15" customHeight="1" x14ac:dyDescent="0.25">
      <c r="A1718" s="577" t="s">
        <v>1813</v>
      </c>
      <c r="B1718" s="578"/>
      <c r="C1718" s="578"/>
      <c r="D1718" s="578"/>
      <c r="E1718" s="578"/>
      <c r="F1718" s="579"/>
      <c r="G1718" s="431">
        <f>ROUND(SUM(G1715:G1717),2)</f>
        <v>17.399999999999999</v>
      </c>
      <c r="H1718" s="254"/>
    </row>
    <row r="1719" spans="1:9" ht="30" customHeight="1" x14ac:dyDescent="0.25">
      <c r="A1719" s="190"/>
      <c r="B1719" s="190"/>
      <c r="C1719" s="190"/>
      <c r="D1719" s="190"/>
      <c r="E1719" s="190"/>
      <c r="F1719" s="190"/>
      <c r="G1719" s="190"/>
      <c r="H1719" s="178"/>
    </row>
    <row r="1720" spans="1:9" ht="15" customHeight="1" x14ac:dyDescent="0.25">
      <c r="A1720" s="583" t="s">
        <v>2517</v>
      </c>
      <c r="B1720" s="584"/>
      <c r="C1720" s="584"/>
      <c r="D1720" s="584"/>
      <c r="E1720" s="645"/>
      <c r="F1720" s="252" t="s">
        <v>50</v>
      </c>
      <c r="G1720" s="253">
        <v>765</v>
      </c>
      <c r="H1720" s="254"/>
    </row>
    <row r="1721" spans="1:9" ht="30" x14ac:dyDescent="0.25">
      <c r="A1721" s="583" t="s">
        <v>1100</v>
      </c>
      <c r="B1721" s="585"/>
      <c r="C1721" s="244" t="s">
        <v>3</v>
      </c>
      <c r="D1721" s="244" t="s">
        <v>4</v>
      </c>
      <c r="E1721" s="244" t="s">
        <v>1598</v>
      </c>
      <c r="F1721" s="244" t="s">
        <v>1103</v>
      </c>
      <c r="G1721" s="244" t="s">
        <v>1104</v>
      </c>
      <c r="H1721" s="254"/>
    </row>
    <row r="1722" spans="1:9" s="158" customFormat="1" ht="45" x14ac:dyDescent="0.25">
      <c r="A1722" s="159">
        <v>857</v>
      </c>
      <c r="B1722" s="177" t="s">
        <v>2518</v>
      </c>
      <c r="C1722" s="177" t="s">
        <v>50</v>
      </c>
      <c r="D1722" s="177" t="s">
        <v>16</v>
      </c>
      <c r="E1722" s="177">
        <v>1</v>
      </c>
      <c r="F1722" s="177">
        <f t="shared" ref="F1722:F1724" si="329">H1722</f>
        <v>51</v>
      </c>
      <c r="G1722" s="177">
        <f t="shared" ref="G1722:G1724" si="330">ROUND(F1722*E1722,2)</f>
        <v>51</v>
      </c>
      <c r="H1722" s="158">
        <v>51</v>
      </c>
      <c r="I1722" s="158" t="s">
        <v>2966</v>
      </c>
    </row>
    <row r="1723" spans="1:9" ht="30" x14ac:dyDescent="0.25">
      <c r="A1723" s="159">
        <v>88264</v>
      </c>
      <c r="B1723" s="177" t="s">
        <v>1115</v>
      </c>
      <c r="C1723" s="177" t="s">
        <v>11</v>
      </c>
      <c r="D1723" s="177" t="s">
        <v>18</v>
      </c>
      <c r="E1723" s="177">
        <v>0.2</v>
      </c>
      <c r="F1723" s="177" t="str">
        <f t="shared" si="329"/>
        <v>20,28</v>
      </c>
      <c r="G1723" s="177">
        <f t="shared" si="330"/>
        <v>4.0599999999999996</v>
      </c>
      <c r="H1723" s="154" t="s">
        <v>2840</v>
      </c>
      <c r="I1723" s="154" t="s">
        <v>1115</v>
      </c>
    </row>
    <row r="1724" spans="1:9" x14ac:dyDescent="0.25">
      <c r="A1724" s="159">
        <v>88316</v>
      </c>
      <c r="B1724" s="177" t="s">
        <v>1114</v>
      </c>
      <c r="C1724" s="177" t="s">
        <v>11</v>
      </c>
      <c r="D1724" s="177" t="s">
        <v>18</v>
      </c>
      <c r="E1724" s="177">
        <v>0.2</v>
      </c>
      <c r="F1724" s="177" t="str">
        <f t="shared" si="329"/>
        <v>15,81</v>
      </c>
      <c r="G1724" s="177">
        <f t="shared" si="330"/>
        <v>3.16</v>
      </c>
      <c r="H1724" s="154" t="s">
        <v>1860</v>
      </c>
      <c r="I1724" s="154" t="s">
        <v>1114</v>
      </c>
    </row>
    <row r="1725" spans="1:9" ht="15" customHeight="1" x14ac:dyDescent="0.25">
      <c r="A1725" s="577" t="s">
        <v>1813</v>
      </c>
      <c r="B1725" s="578"/>
      <c r="C1725" s="578"/>
      <c r="D1725" s="578"/>
      <c r="E1725" s="578"/>
      <c r="F1725" s="579"/>
      <c r="G1725" s="431">
        <f>ROUND(SUM(G1722:G1724),2)</f>
        <v>58.22</v>
      </c>
      <c r="H1725" s="245"/>
    </row>
    <row r="1726" spans="1:9" ht="29.25" customHeight="1" x14ac:dyDescent="0.25">
      <c r="A1726" s="190"/>
      <c r="B1726" s="190"/>
      <c r="C1726" s="190"/>
      <c r="D1726" s="190"/>
      <c r="E1726" s="190"/>
      <c r="F1726" s="190"/>
      <c r="G1726" s="190"/>
    </row>
    <row r="1727" spans="1:9" ht="31.5" customHeight="1" x14ac:dyDescent="0.25">
      <c r="A1727" s="583" t="s">
        <v>2689</v>
      </c>
      <c r="B1727" s="584"/>
      <c r="C1727" s="584"/>
      <c r="D1727" s="584"/>
      <c r="E1727" s="585"/>
      <c r="F1727" s="252" t="s">
        <v>50</v>
      </c>
      <c r="G1727" s="253">
        <v>6567</v>
      </c>
      <c r="H1727" s="245"/>
    </row>
    <row r="1728" spans="1:9" ht="30" x14ac:dyDescent="0.25">
      <c r="A1728" s="646" t="s">
        <v>1102</v>
      </c>
      <c r="B1728" s="647"/>
      <c r="C1728" s="244" t="s">
        <v>3</v>
      </c>
      <c r="D1728" s="244" t="s">
        <v>4</v>
      </c>
      <c r="E1728" s="244" t="s">
        <v>1598</v>
      </c>
      <c r="F1728" s="244" t="s">
        <v>1103</v>
      </c>
      <c r="G1728" s="244" t="s">
        <v>1104</v>
      </c>
      <c r="H1728" s="245"/>
    </row>
    <row r="1729" spans="1:9" ht="30" x14ac:dyDescent="0.25">
      <c r="A1729" s="159">
        <v>6567</v>
      </c>
      <c r="B1729" s="177" t="s">
        <v>3107</v>
      </c>
      <c r="C1729" s="153" t="s">
        <v>50</v>
      </c>
      <c r="D1729" s="177" t="s">
        <v>16</v>
      </c>
      <c r="E1729" s="177">
        <v>3</v>
      </c>
      <c r="F1729" s="177">
        <f t="shared" ref="F1729" si="331">H1729</f>
        <v>40297.53</v>
      </c>
      <c r="G1729" s="177">
        <f t="shared" ref="G1729" si="332">ROUND(F1729*E1729,2)</f>
        <v>120892.59</v>
      </c>
      <c r="H1729" s="175">
        <v>40297.53</v>
      </c>
      <c r="I1729" s="158" t="s">
        <v>3011</v>
      </c>
    </row>
    <row r="1730" spans="1:9" x14ac:dyDescent="0.25">
      <c r="A1730" s="562" t="s">
        <v>1813</v>
      </c>
      <c r="B1730" s="562"/>
      <c r="C1730" s="562"/>
      <c r="D1730" s="562"/>
      <c r="E1730" s="562"/>
      <c r="F1730" s="562"/>
      <c r="G1730" s="431">
        <f>ROUND(SUM(G1729:G1729),2)</f>
        <v>120892.59</v>
      </c>
      <c r="H1730" s="245"/>
    </row>
    <row r="1731" spans="1:9" ht="20.25" customHeight="1" x14ac:dyDescent="0.25">
      <c r="A1731" s="190"/>
      <c r="B1731" s="190"/>
      <c r="C1731" s="190"/>
      <c r="D1731" s="190"/>
      <c r="E1731" s="190"/>
      <c r="F1731" s="190"/>
      <c r="G1731" s="190"/>
    </row>
    <row r="1732" spans="1:9" x14ac:dyDescent="0.25">
      <c r="A1732" s="566" t="s">
        <v>2519</v>
      </c>
      <c r="B1732" s="567"/>
      <c r="C1732" s="567"/>
      <c r="D1732" s="567"/>
      <c r="E1732" s="582"/>
      <c r="F1732" s="244" t="s">
        <v>124</v>
      </c>
      <c r="G1732" s="163" t="s">
        <v>2520</v>
      </c>
    </row>
    <row r="1733" spans="1:9" ht="30" x14ac:dyDescent="0.25">
      <c r="A1733" s="396" t="s">
        <v>1102</v>
      </c>
      <c r="B1733" s="398"/>
      <c r="C1733" s="404" t="s">
        <v>3</v>
      </c>
      <c r="D1733" s="404" t="s">
        <v>4</v>
      </c>
      <c r="E1733" s="404" t="s">
        <v>1598</v>
      </c>
      <c r="F1733" s="404" t="s">
        <v>1103</v>
      </c>
      <c r="G1733" s="404" t="s">
        <v>1104</v>
      </c>
    </row>
    <row r="1734" spans="1:9" ht="30" x14ac:dyDescent="0.25">
      <c r="A1734" s="160" t="s">
        <v>2521</v>
      </c>
      <c r="B1734" s="153" t="s">
        <v>2522</v>
      </c>
      <c r="C1734" s="153" t="s">
        <v>124</v>
      </c>
      <c r="D1734" s="153" t="s">
        <v>16</v>
      </c>
      <c r="E1734" s="153">
        <v>1</v>
      </c>
      <c r="F1734" s="153">
        <v>77.48</v>
      </c>
      <c r="G1734" s="153">
        <v>77.48</v>
      </c>
    </row>
    <row r="1735" spans="1:9" x14ac:dyDescent="0.25">
      <c r="A1735" s="562" t="s">
        <v>1813</v>
      </c>
      <c r="B1735" s="562"/>
      <c r="C1735" s="562"/>
      <c r="D1735" s="562"/>
      <c r="E1735" s="562"/>
      <c r="F1735" s="562"/>
      <c r="G1735" s="431">
        <f>ROUND(SUM(G1734),2)</f>
        <v>77.48</v>
      </c>
    </row>
    <row r="1736" spans="1:9" ht="20.25" customHeight="1" x14ac:dyDescent="0.25">
      <c r="A1736" s="190"/>
      <c r="B1736" s="190"/>
      <c r="C1736" s="190"/>
      <c r="D1736" s="190"/>
      <c r="E1736" s="190"/>
      <c r="F1736" s="190"/>
      <c r="G1736" s="190"/>
    </row>
    <row r="1737" spans="1:9" x14ac:dyDescent="0.25">
      <c r="A1737" s="566" t="s">
        <v>2831</v>
      </c>
      <c r="B1737" s="567"/>
      <c r="C1737" s="567"/>
      <c r="D1737" s="567"/>
      <c r="E1737" s="568"/>
      <c r="F1737" s="150" t="s">
        <v>130</v>
      </c>
      <c r="G1737" s="398" t="s">
        <v>2832</v>
      </c>
    </row>
    <row r="1738" spans="1:9" ht="30" x14ac:dyDescent="0.25">
      <c r="A1738" s="566" t="s">
        <v>1102</v>
      </c>
      <c r="B1738" s="569"/>
      <c r="C1738" s="404" t="s">
        <v>3</v>
      </c>
      <c r="D1738" s="404" t="s">
        <v>4</v>
      </c>
      <c r="E1738" s="404" t="s">
        <v>1598</v>
      </c>
      <c r="F1738" s="404" t="s">
        <v>1103</v>
      </c>
      <c r="G1738" s="404" t="s">
        <v>1104</v>
      </c>
    </row>
    <row r="1739" spans="1:9" ht="30" x14ac:dyDescent="0.25">
      <c r="A1739" s="152">
        <v>88264</v>
      </c>
      <c r="B1739" s="153" t="s">
        <v>1115</v>
      </c>
      <c r="C1739" s="153" t="s">
        <v>11</v>
      </c>
      <c r="D1739" s="153" t="s">
        <v>18</v>
      </c>
      <c r="E1739" s="153">
        <v>60</v>
      </c>
      <c r="F1739" s="153" t="str">
        <f t="shared" ref="F1739:F1741" si="333">H1739</f>
        <v>20,28</v>
      </c>
      <c r="G1739" s="153">
        <f t="shared" ref="G1739:G1741" si="334">ROUND(F1739*E1739,2)</f>
        <v>1216.8</v>
      </c>
      <c r="H1739" s="156" t="s">
        <v>2840</v>
      </c>
      <c r="I1739" s="156" t="s">
        <v>1115</v>
      </c>
    </row>
    <row r="1740" spans="1:9" ht="30" x14ac:dyDescent="0.25">
      <c r="A1740" s="152">
        <v>88247</v>
      </c>
      <c r="B1740" s="153" t="s">
        <v>1170</v>
      </c>
      <c r="C1740" s="153" t="s">
        <v>11</v>
      </c>
      <c r="D1740" s="153" t="s">
        <v>18</v>
      </c>
      <c r="E1740" s="153">
        <v>60</v>
      </c>
      <c r="F1740" s="153" t="str">
        <f t="shared" si="333"/>
        <v>16,74</v>
      </c>
      <c r="G1740" s="153">
        <f t="shared" si="334"/>
        <v>1004.4</v>
      </c>
      <c r="H1740" s="156" t="s">
        <v>3570</v>
      </c>
      <c r="I1740" s="156" t="s">
        <v>1170</v>
      </c>
    </row>
    <row r="1741" spans="1:9" ht="30" x14ac:dyDescent="0.25">
      <c r="A1741" s="152">
        <v>88266</v>
      </c>
      <c r="B1741" s="153" t="s">
        <v>1171</v>
      </c>
      <c r="C1741" s="153" t="s">
        <v>11</v>
      </c>
      <c r="D1741" s="153" t="s">
        <v>18</v>
      </c>
      <c r="E1741" s="153">
        <v>60</v>
      </c>
      <c r="F1741" s="153" t="str">
        <f t="shared" si="333"/>
        <v>25,90</v>
      </c>
      <c r="G1741" s="153">
        <f t="shared" si="334"/>
        <v>1554</v>
      </c>
      <c r="H1741" s="156" t="s">
        <v>3777</v>
      </c>
      <c r="I1741" s="156" t="s">
        <v>1171</v>
      </c>
    </row>
    <row r="1742" spans="1:9" x14ac:dyDescent="0.25">
      <c r="A1742" s="561" t="s">
        <v>1813</v>
      </c>
      <c r="B1742" s="561"/>
      <c r="C1742" s="561"/>
      <c r="D1742" s="561"/>
      <c r="E1742" s="561"/>
      <c r="F1742" s="561"/>
      <c r="G1742" s="409">
        <f>ROUND(SUM(G1739:G1741),2)</f>
        <v>3775.2</v>
      </c>
    </row>
    <row r="1743" spans="1:9" ht="23.25" customHeight="1" x14ac:dyDescent="0.25">
      <c r="A1743" s="190"/>
      <c r="B1743" s="190"/>
      <c r="C1743" s="190"/>
      <c r="D1743" s="190"/>
      <c r="E1743" s="190"/>
      <c r="F1743" s="190"/>
      <c r="G1743" s="190"/>
    </row>
    <row r="1744" spans="1:9" ht="18" customHeight="1" x14ac:dyDescent="0.25">
      <c r="A1744" s="583" t="s">
        <v>2523</v>
      </c>
      <c r="B1744" s="584"/>
      <c r="C1744" s="584"/>
      <c r="D1744" s="584"/>
      <c r="E1744" s="585"/>
      <c r="F1744" s="244" t="s">
        <v>124</v>
      </c>
      <c r="G1744" s="401" t="s">
        <v>2524</v>
      </c>
    </row>
    <row r="1745" spans="1:9" ht="30" x14ac:dyDescent="0.25">
      <c r="A1745" s="583" t="s">
        <v>1102</v>
      </c>
      <c r="B1745" s="586"/>
      <c r="C1745" s="244" t="s">
        <v>3</v>
      </c>
      <c r="D1745" s="244" t="s">
        <v>4</v>
      </c>
      <c r="E1745" s="244" t="s">
        <v>1598</v>
      </c>
      <c r="F1745" s="244" t="s">
        <v>1103</v>
      </c>
      <c r="G1745" s="244" t="s">
        <v>1104</v>
      </c>
    </row>
    <row r="1746" spans="1:9" ht="30" x14ac:dyDescent="0.25">
      <c r="A1746" s="152">
        <v>88264</v>
      </c>
      <c r="B1746" s="153" t="s">
        <v>1115</v>
      </c>
      <c r="C1746" s="177" t="s">
        <v>11</v>
      </c>
      <c r="D1746" s="177" t="s">
        <v>18</v>
      </c>
      <c r="E1746" s="177">
        <v>7</v>
      </c>
      <c r="F1746" s="177" t="str">
        <f t="shared" ref="F1746:F1748" si="335">H1746</f>
        <v>20,28</v>
      </c>
      <c r="G1746" s="177">
        <f t="shared" ref="G1746:G1748" si="336">ROUND(F1746*E1746,2)</f>
        <v>141.96</v>
      </c>
      <c r="H1746" s="154" t="s">
        <v>2840</v>
      </c>
      <c r="I1746" s="154" t="s">
        <v>1115</v>
      </c>
    </row>
    <row r="1747" spans="1:9" ht="30" x14ac:dyDescent="0.25">
      <c r="A1747" s="159">
        <v>100308</v>
      </c>
      <c r="B1747" s="177" t="s">
        <v>1213</v>
      </c>
      <c r="C1747" s="177" t="s">
        <v>11</v>
      </c>
      <c r="D1747" s="177" t="s">
        <v>18</v>
      </c>
      <c r="E1747" s="177">
        <v>7</v>
      </c>
      <c r="F1747" s="177" t="str">
        <f t="shared" si="335"/>
        <v>20,14</v>
      </c>
      <c r="G1747" s="177">
        <f t="shared" si="336"/>
        <v>140.97999999999999</v>
      </c>
      <c r="H1747" s="154" t="s">
        <v>3194</v>
      </c>
      <c r="I1747" s="154" t="s">
        <v>1213</v>
      </c>
    </row>
    <row r="1748" spans="1:9" ht="30" x14ac:dyDescent="0.25">
      <c r="A1748" s="152">
        <v>88247</v>
      </c>
      <c r="B1748" s="153" t="s">
        <v>1170</v>
      </c>
      <c r="C1748" s="177" t="s">
        <v>11</v>
      </c>
      <c r="D1748" s="177" t="s">
        <v>18</v>
      </c>
      <c r="E1748" s="177">
        <v>7</v>
      </c>
      <c r="F1748" s="177" t="str">
        <f t="shared" si="335"/>
        <v>16,74</v>
      </c>
      <c r="G1748" s="177">
        <f t="shared" si="336"/>
        <v>117.18</v>
      </c>
      <c r="H1748" s="154" t="s">
        <v>3570</v>
      </c>
      <c r="I1748" s="154" t="s">
        <v>1170</v>
      </c>
    </row>
    <row r="1749" spans="1:9" x14ac:dyDescent="0.25">
      <c r="A1749" s="577" t="s">
        <v>1813</v>
      </c>
      <c r="B1749" s="578"/>
      <c r="C1749" s="578"/>
      <c r="D1749" s="578"/>
      <c r="E1749" s="578"/>
      <c r="F1749" s="579"/>
      <c r="G1749" s="431">
        <f>ROUND(SUM(G1746:G1748),2)</f>
        <v>400.12</v>
      </c>
    </row>
    <row r="1750" spans="1:9" ht="24" customHeight="1" x14ac:dyDescent="0.25">
      <c r="A1750" s="190"/>
      <c r="B1750" s="190"/>
      <c r="C1750" s="190"/>
      <c r="D1750" s="190"/>
      <c r="E1750" s="190"/>
      <c r="F1750" s="190"/>
      <c r="G1750" s="190"/>
    </row>
    <row r="1751" spans="1:9" ht="24.75" customHeight="1" x14ac:dyDescent="0.25">
      <c r="A1751" s="583" t="s">
        <v>2525</v>
      </c>
      <c r="B1751" s="584"/>
      <c r="C1751" s="584"/>
      <c r="D1751" s="584"/>
      <c r="E1751" s="585"/>
      <c r="F1751" s="244" t="s">
        <v>124</v>
      </c>
      <c r="G1751" s="401" t="s">
        <v>2526</v>
      </c>
    </row>
    <row r="1752" spans="1:9" ht="30" x14ac:dyDescent="0.25">
      <c r="A1752" s="583" t="s">
        <v>1102</v>
      </c>
      <c r="B1752" s="586"/>
      <c r="C1752" s="244" t="s">
        <v>3</v>
      </c>
      <c r="D1752" s="244" t="s">
        <v>4</v>
      </c>
      <c r="E1752" s="244" t="s">
        <v>1598</v>
      </c>
      <c r="F1752" s="244" t="s">
        <v>1103</v>
      </c>
      <c r="G1752" s="244" t="s">
        <v>1104</v>
      </c>
    </row>
    <row r="1753" spans="1:9" ht="30" x14ac:dyDescent="0.25">
      <c r="A1753" s="152">
        <v>88264</v>
      </c>
      <c r="B1753" s="153" t="s">
        <v>1115</v>
      </c>
      <c r="C1753" s="177" t="s">
        <v>11</v>
      </c>
      <c r="D1753" s="177" t="s">
        <v>18</v>
      </c>
      <c r="E1753" s="177">
        <v>8</v>
      </c>
      <c r="F1753" s="177" t="str">
        <f t="shared" ref="F1753:F1756" si="337">H1753</f>
        <v>20,28</v>
      </c>
      <c r="G1753" s="177">
        <f t="shared" ref="G1753:G1756" si="338">ROUND(F1753*E1753,2)</f>
        <v>162.24</v>
      </c>
      <c r="H1753" s="154" t="s">
        <v>2840</v>
      </c>
      <c r="I1753" s="154" t="s">
        <v>1115</v>
      </c>
    </row>
    <row r="1754" spans="1:9" ht="30" x14ac:dyDescent="0.25">
      <c r="A1754" s="159">
        <v>100308</v>
      </c>
      <c r="B1754" s="177" t="s">
        <v>1213</v>
      </c>
      <c r="C1754" s="177" t="s">
        <v>11</v>
      </c>
      <c r="D1754" s="177" t="s">
        <v>18</v>
      </c>
      <c r="E1754" s="177">
        <v>8</v>
      </c>
      <c r="F1754" s="177" t="str">
        <f t="shared" si="337"/>
        <v>20,14</v>
      </c>
      <c r="G1754" s="177">
        <f t="shared" si="338"/>
        <v>161.12</v>
      </c>
      <c r="H1754" s="154" t="s">
        <v>3194</v>
      </c>
      <c r="I1754" s="154" t="s">
        <v>1213</v>
      </c>
    </row>
    <row r="1755" spans="1:9" ht="30" x14ac:dyDescent="0.25">
      <c r="A1755" s="152">
        <v>88266</v>
      </c>
      <c r="B1755" s="153" t="s">
        <v>1171</v>
      </c>
      <c r="C1755" s="153" t="s">
        <v>11</v>
      </c>
      <c r="D1755" s="153" t="s">
        <v>18</v>
      </c>
      <c r="E1755" s="153">
        <v>8</v>
      </c>
      <c r="F1755" s="153" t="str">
        <f t="shared" si="337"/>
        <v>25,90</v>
      </c>
      <c r="G1755" s="153">
        <f t="shared" si="338"/>
        <v>207.2</v>
      </c>
      <c r="H1755" s="154" t="s">
        <v>3777</v>
      </c>
      <c r="I1755" s="154" t="s">
        <v>1171</v>
      </c>
    </row>
    <row r="1756" spans="1:9" ht="30" x14ac:dyDescent="0.25">
      <c r="A1756" s="152">
        <v>88247</v>
      </c>
      <c r="B1756" s="153" t="s">
        <v>1170</v>
      </c>
      <c r="C1756" s="177" t="s">
        <v>11</v>
      </c>
      <c r="D1756" s="177" t="s">
        <v>18</v>
      </c>
      <c r="E1756" s="177">
        <v>8</v>
      </c>
      <c r="F1756" s="177" t="str">
        <f t="shared" si="337"/>
        <v>16,74</v>
      </c>
      <c r="G1756" s="177">
        <f t="shared" si="338"/>
        <v>133.91999999999999</v>
      </c>
      <c r="H1756" s="154" t="s">
        <v>3570</v>
      </c>
      <c r="I1756" s="154" t="s">
        <v>1170</v>
      </c>
    </row>
    <row r="1757" spans="1:9" x14ac:dyDescent="0.25">
      <c r="A1757" s="577" t="s">
        <v>1813</v>
      </c>
      <c r="B1757" s="578"/>
      <c r="C1757" s="578"/>
      <c r="D1757" s="578"/>
      <c r="E1757" s="578"/>
      <c r="F1757" s="579"/>
      <c r="G1757" s="431">
        <f>ROUND(SUM(G1753:G1756),2)</f>
        <v>664.48</v>
      </c>
    </row>
    <row r="1758" spans="1:9" ht="24.75" customHeight="1" x14ac:dyDescent="0.25">
      <c r="A1758" s="190"/>
      <c r="B1758" s="190"/>
      <c r="C1758" s="190"/>
      <c r="D1758" s="190"/>
      <c r="E1758" s="190"/>
      <c r="F1758" s="190"/>
      <c r="G1758" s="190"/>
    </row>
    <row r="1759" spans="1:9" x14ac:dyDescent="0.25">
      <c r="A1759" s="566" t="str">
        <f>UPPER(B1761)</f>
        <v>CABO DE COBRE PP CORDPLAST 5 X 4.0 MM2, 450/750V</v>
      </c>
      <c r="B1759" s="567"/>
      <c r="C1759" s="567"/>
      <c r="D1759" s="567"/>
      <c r="E1759" s="582"/>
      <c r="F1759" s="404" t="s">
        <v>50</v>
      </c>
      <c r="G1759" s="163">
        <v>4235</v>
      </c>
    </row>
    <row r="1760" spans="1:9" ht="30" x14ac:dyDescent="0.25">
      <c r="A1760" s="580" t="s">
        <v>1102</v>
      </c>
      <c r="B1760" s="581"/>
      <c r="C1760" s="404" t="s">
        <v>3</v>
      </c>
      <c r="D1760" s="404" t="s">
        <v>4</v>
      </c>
      <c r="E1760" s="404" t="s">
        <v>1598</v>
      </c>
      <c r="F1760" s="404" t="s">
        <v>1103</v>
      </c>
      <c r="G1760" s="404" t="s">
        <v>1104</v>
      </c>
    </row>
    <row r="1761" spans="1:9" ht="30" x14ac:dyDescent="0.25">
      <c r="A1761" s="152">
        <v>3314</v>
      </c>
      <c r="B1761" s="153" t="s">
        <v>2527</v>
      </c>
      <c r="C1761" s="153" t="s">
        <v>50</v>
      </c>
      <c r="D1761" s="153" t="s">
        <v>69</v>
      </c>
      <c r="E1761" s="153">
        <v>1.02</v>
      </c>
      <c r="F1761" s="153">
        <f t="shared" ref="F1761:F1763" si="339">H1761</f>
        <v>26.43</v>
      </c>
      <c r="G1761" s="153">
        <f t="shared" ref="G1761:G1763" si="340">ROUND(F1761*E1761,2)</f>
        <v>26.96</v>
      </c>
      <c r="H1761" s="158">
        <v>26.43</v>
      </c>
      <c r="I1761" s="158" t="s">
        <v>2527</v>
      </c>
    </row>
    <row r="1762" spans="1:9" ht="30" x14ac:dyDescent="0.25">
      <c r="A1762" s="152">
        <v>88264</v>
      </c>
      <c r="B1762" s="153" t="s">
        <v>1115</v>
      </c>
      <c r="C1762" s="153" t="s">
        <v>11</v>
      </c>
      <c r="D1762" s="153" t="s">
        <v>18</v>
      </c>
      <c r="E1762" s="153">
        <v>0.15</v>
      </c>
      <c r="F1762" s="153" t="str">
        <f t="shared" si="339"/>
        <v>20,28</v>
      </c>
      <c r="G1762" s="153">
        <f t="shared" si="340"/>
        <v>3.04</v>
      </c>
      <c r="H1762" s="154" t="s">
        <v>2840</v>
      </c>
      <c r="I1762" s="154" t="s">
        <v>1115</v>
      </c>
    </row>
    <row r="1763" spans="1:9" x14ac:dyDescent="0.25">
      <c r="A1763" s="152">
        <v>88316</v>
      </c>
      <c r="B1763" s="153" t="s">
        <v>1114</v>
      </c>
      <c r="C1763" s="153" t="s">
        <v>11</v>
      </c>
      <c r="D1763" s="153" t="s">
        <v>18</v>
      </c>
      <c r="E1763" s="153">
        <v>0.15</v>
      </c>
      <c r="F1763" s="153" t="str">
        <f t="shared" si="339"/>
        <v>15,81</v>
      </c>
      <c r="G1763" s="153">
        <f t="shared" si="340"/>
        <v>2.37</v>
      </c>
      <c r="H1763" s="154" t="s">
        <v>1860</v>
      </c>
      <c r="I1763" s="154" t="s">
        <v>1114</v>
      </c>
    </row>
    <row r="1764" spans="1:9" x14ac:dyDescent="0.25">
      <c r="A1764" s="570" t="s">
        <v>1813</v>
      </c>
      <c r="B1764" s="570"/>
      <c r="C1764" s="570"/>
      <c r="D1764" s="570"/>
      <c r="E1764" s="570"/>
      <c r="F1764" s="570"/>
      <c r="G1764" s="404">
        <f>ROUND(SUM(G1761:G1763),2)</f>
        <v>32.369999999999997</v>
      </c>
    </row>
    <row r="1765" spans="1:9" ht="27.75" customHeight="1" x14ac:dyDescent="0.25">
      <c r="A1765" s="190"/>
      <c r="B1765" s="190"/>
      <c r="C1765" s="190"/>
      <c r="D1765" s="190"/>
      <c r="E1765" s="190"/>
      <c r="F1765" s="190"/>
      <c r="G1765" s="190"/>
    </row>
    <row r="1766" spans="1:9" x14ac:dyDescent="0.25">
      <c r="A1766" s="566" t="s">
        <v>2528</v>
      </c>
      <c r="B1766" s="567"/>
      <c r="C1766" s="567"/>
      <c r="D1766" s="567"/>
      <c r="E1766" s="582"/>
      <c r="F1766" s="404" t="s">
        <v>2110</v>
      </c>
      <c r="G1766" s="163">
        <v>971988</v>
      </c>
    </row>
    <row r="1767" spans="1:9" ht="30" x14ac:dyDescent="0.25">
      <c r="A1767" s="566" t="s">
        <v>1102</v>
      </c>
      <c r="B1767" s="569"/>
      <c r="C1767" s="404" t="s">
        <v>3</v>
      </c>
      <c r="D1767" s="404" t="s">
        <v>4</v>
      </c>
      <c r="E1767" s="404" t="s">
        <v>1598</v>
      </c>
      <c r="F1767" s="404" t="s">
        <v>1103</v>
      </c>
      <c r="G1767" s="404" t="s">
        <v>1104</v>
      </c>
    </row>
    <row r="1768" spans="1:9" ht="30" x14ac:dyDescent="0.25">
      <c r="A1768" s="152" t="s">
        <v>2298</v>
      </c>
      <c r="B1768" s="153" t="s">
        <v>1109</v>
      </c>
      <c r="C1768" s="153" t="s">
        <v>1231</v>
      </c>
      <c r="D1768" s="153" t="s">
        <v>12</v>
      </c>
      <c r="E1768" s="153">
        <v>1</v>
      </c>
      <c r="F1768" s="153">
        <f t="shared" ref="F1768:F1770" si="341">H1768</f>
        <v>584.13</v>
      </c>
      <c r="G1768" s="153">
        <f t="shared" ref="G1768:G1770" si="342">ROUND(F1768*E1768,2)</f>
        <v>584.13</v>
      </c>
      <c r="H1768" s="148">
        <v>584.13</v>
      </c>
    </row>
    <row r="1769" spans="1:9" ht="30" x14ac:dyDescent="0.25">
      <c r="A1769" s="152" t="s">
        <v>2298</v>
      </c>
      <c r="B1769" s="153" t="s">
        <v>1110</v>
      </c>
      <c r="C1769" s="153" t="s">
        <v>1231</v>
      </c>
      <c r="D1769" s="153" t="s">
        <v>12</v>
      </c>
      <c r="E1769" s="153">
        <v>1</v>
      </c>
      <c r="F1769" s="153">
        <f t="shared" si="341"/>
        <v>1031.3599999999999</v>
      </c>
      <c r="G1769" s="153">
        <f t="shared" si="342"/>
        <v>1031.3599999999999</v>
      </c>
      <c r="H1769" s="148">
        <v>1031.3599999999999</v>
      </c>
    </row>
    <row r="1770" spans="1:9" ht="30" x14ac:dyDescent="0.25">
      <c r="A1770" s="152" t="s">
        <v>2298</v>
      </c>
      <c r="B1770" s="153" t="s">
        <v>1111</v>
      </c>
      <c r="C1770" s="153" t="s">
        <v>1231</v>
      </c>
      <c r="D1770" s="153" t="s">
        <v>12</v>
      </c>
      <c r="E1770" s="153">
        <v>1</v>
      </c>
      <c r="F1770" s="153">
        <f t="shared" si="341"/>
        <v>151.63999999999999</v>
      </c>
      <c r="G1770" s="153">
        <f t="shared" si="342"/>
        <v>151.63999999999999</v>
      </c>
      <c r="H1770" s="148">
        <v>151.63999999999999</v>
      </c>
    </row>
    <row r="1771" spans="1:9" x14ac:dyDescent="0.25">
      <c r="A1771" s="570" t="s">
        <v>1813</v>
      </c>
      <c r="B1771" s="570"/>
      <c r="C1771" s="570"/>
      <c r="D1771" s="570"/>
      <c r="E1771" s="570"/>
      <c r="F1771" s="570"/>
      <c r="G1771" s="404">
        <f>ROUND(SUM(G1768:G1770),2)</f>
        <v>1767.13</v>
      </c>
    </row>
    <row r="1772" spans="1:9" ht="22.5" customHeight="1" x14ac:dyDescent="0.25">
      <c r="A1772" s="190"/>
      <c r="B1772" s="190"/>
      <c r="C1772" s="190"/>
      <c r="D1772" s="190"/>
      <c r="E1772" s="190"/>
      <c r="F1772" s="190"/>
      <c r="G1772" s="190"/>
    </row>
    <row r="1773" spans="1:9" ht="31.5" customHeight="1" x14ac:dyDescent="0.25">
      <c r="A1773" s="612" t="s">
        <v>2871</v>
      </c>
      <c r="B1773" s="613"/>
      <c r="C1773" s="613"/>
      <c r="D1773" s="613"/>
      <c r="E1773" s="614"/>
      <c r="F1773" s="255" t="s">
        <v>2110</v>
      </c>
      <c r="G1773" s="255">
        <v>72112</v>
      </c>
    </row>
    <row r="1774" spans="1:9" x14ac:dyDescent="0.25">
      <c r="A1774" s="402" t="s">
        <v>1</v>
      </c>
      <c r="B1774" s="403" t="s">
        <v>1100</v>
      </c>
      <c r="C1774" s="402" t="s">
        <v>3</v>
      </c>
      <c r="D1774" s="402" t="s">
        <v>2406</v>
      </c>
      <c r="E1774" s="402" t="s">
        <v>1598</v>
      </c>
      <c r="F1774" s="402" t="s">
        <v>2470</v>
      </c>
      <c r="G1774" s="395" t="s">
        <v>1104</v>
      </c>
    </row>
    <row r="1775" spans="1:9" x14ac:dyDescent="0.25">
      <c r="A1775" s="256">
        <v>10966</v>
      </c>
      <c r="B1775" s="257" t="s">
        <v>2471</v>
      </c>
      <c r="C1775" s="256" t="s">
        <v>11</v>
      </c>
      <c r="D1775" s="256" t="s">
        <v>52</v>
      </c>
      <c r="E1775" s="258">
        <v>12</v>
      </c>
      <c r="F1775" s="192" t="str">
        <f>H1775</f>
        <v>12,39</v>
      </c>
      <c r="G1775" s="206">
        <f>ROUND((E1775*F1775),2)</f>
        <v>148.68</v>
      </c>
      <c r="H1775" s="154" t="s">
        <v>1761</v>
      </c>
      <c r="I1775" s="154" t="s">
        <v>3300</v>
      </c>
    </row>
    <row r="1776" spans="1:9" ht="30" x14ac:dyDescent="0.25">
      <c r="A1776" s="256">
        <v>88278</v>
      </c>
      <c r="B1776" s="257" t="s">
        <v>2472</v>
      </c>
      <c r="C1776" s="256" t="s">
        <v>11</v>
      </c>
      <c r="D1776" s="256" t="s">
        <v>18</v>
      </c>
      <c r="E1776" s="258">
        <v>0.8</v>
      </c>
      <c r="F1776" s="192" t="str">
        <f>H1776</f>
        <v>17,24</v>
      </c>
      <c r="G1776" s="206">
        <f>ROUND((E1776*F1776),2)</f>
        <v>13.79</v>
      </c>
      <c r="H1776" s="154" t="s">
        <v>1738</v>
      </c>
      <c r="I1776" s="154" t="s">
        <v>1131</v>
      </c>
    </row>
    <row r="1777" spans="1:9" x14ac:dyDescent="0.25">
      <c r="A1777" s="256">
        <v>88316</v>
      </c>
      <c r="B1777" s="257" t="s">
        <v>2473</v>
      </c>
      <c r="C1777" s="256" t="s">
        <v>11</v>
      </c>
      <c r="D1777" s="256" t="s">
        <v>18</v>
      </c>
      <c r="E1777" s="258">
        <v>0.8</v>
      </c>
      <c r="F1777" s="192" t="str">
        <f>H1777</f>
        <v>15,81</v>
      </c>
      <c r="G1777" s="206">
        <f>ROUND((E1777*F1777),2)</f>
        <v>12.65</v>
      </c>
      <c r="H1777" s="154" t="s">
        <v>1860</v>
      </c>
      <c r="I1777" s="154" t="s">
        <v>1114</v>
      </c>
    </row>
    <row r="1778" spans="1:9" x14ac:dyDescent="0.25">
      <c r="A1778" s="571" t="s">
        <v>1813</v>
      </c>
      <c r="B1778" s="572"/>
      <c r="C1778" s="572"/>
      <c r="D1778" s="572"/>
      <c r="E1778" s="572"/>
      <c r="F1778" s="573"/>
      <c r="G1778" s="207">
        <f>ROUND(SUM(G1775:G1777),2)</f>
        <v>175.12</v>
      </c>
    </row>
    <row r="1779" spans="1:9" ht="25.5" customHeight="1" x14ac:dyDescent="0.25">
      <c r="A1779" s="190"/>
      <c r="B1779" s="190"/>
      <c r="C1779" s="190"/>
      <c r="D1779" s="190"/>
      <c r="E1779" s="190"/>
      <c r="F1779" s="190"/>
      <c r="G1779" s="190"/>
    </row>
    <row r="1780" spans="1:9" ht="39" customHeight="1" x14ac:dyDescent="0.25">
      <c r="A1780" s="587" t="s">
        <v>2633</v>
      </c>
      <c r="B1780" s="588"/>
      <c r="C1780" s="588"/>
      <c r="D1780" s="588"/>
      <c r="E1780" s="589"/>
      <c r="F1780" s="255" t="s">
        <v>2110</v>
      </c>
      <c r="G1780" s="255">
        <v>7947</v>
      </c>
    </row>
    <row r="1781" spans="1:9" x14ac:dyDescent="0.25">
      <c r="A1781" s="402" t="s">
        <v>1</v>
      </c>
      <c r="B1781" s="403" t="s">
        <v>1100</v>
      </c>
      <c r="C1781" s="402" t="s">
        <v>3</v>
      </c>
      <c r="D1781" s="402" t="s">
        <v>2406</v>
      </c>
      <c r="E1781" s="402" t="s">
        <v>1598</v>
      </c>
      <c r="F1781" s="402" t="s">
        <v>2470</v>
      </c>
      <c r="G1781" s="395" t="s">
        <v>1104</v>
      </c>
    </row>
    <row r="1782" spans="1:9" ht="60" x14ac:dyDescent="0.25">
      <c r="A1782" s="259">
        <v>34481</v>
      </c>
      <c r="B1782" s="259" t="s">
        <v>1570</v>
      </c>
      <c r="C1782" s="259" t="s">
        <v>11</v>
      </c>
      <c r="D1782" s="259" t="s">
        <v>40</v>
      </c>
      <c r="E1782" s="260">
        <v>0.113</v>
      </c>
      <c r="F1782" s="192" t="str">
        <f t="shared" ref="F1782:F1787" si="343">H1782</f>
        <v>572,08</v>
      </c>
      <c r="G1782" s="206">
        <f t="shared" ref="G1782:G1787" si="344">ROUND((E1782*F1782),2)</f>
        <v>64.650000000000006</v>
      </c>
      <c r="H1782" s="154" t="s">
        <v>3446</v>
      </c>
      <c r="I1782" s="154" t="s">
        <v>3268</v>
      </c>
    </row>
    <row r="1783" spans="1:9" ht="60" x14ac:dyDescent="0.25">
      <c r="A1783" s="259">
        <v>21141</v>
      </c>
      <c r="B1783" s="259" t="s">
        <v>1571</v>
      </c>
      <c r="C1783" s="259" t="s">
        <v>11</v>
      </c>
      <c r="D1783" s="259" t="s">
        <v>52</v>
      </c>
      <c r="E1783" s="260">
        <v>1</v>
      </c>
      <c r="F1783" s="192" t="str">
        <f t="shared" si="343"/>
        <v>22,04</v>
      </c>
      <c r="G1783" s="206">
        <f t="shared" si="344"/>
        <v>22.04</v>
      </c>
      <c r="H1783" s="154" t="s">
        <v>3491</v>
      </c>
      <c r="I1783" s="154" t="s">
        <v>3335</v>
      </c>
    </row>
    <row r="1784" spans="1:9" x14ac:dyDescent="0.25">
      <c r="A1784" s="259">
        <v>88309</v>
      </c>
      <c r="B1784" s="259" t="s">
        <v>1123</v>
      </c>
      <c r="C1784" s="259" t="s">
        <v>11</v>
      </c>
      <c r="D1784" s="259" t="s">
        <v>18</v>
      </c>
      <c r="E1784" s="260">
        <v>0.73</v>
      </c>
      <c r="F1784" s="192" t="str">
        <f t="shared" si="343"/>
        <v>20,08</v>
      </c>
      <c r="G1784" s="206">
        <f t="shared" si="344"/>
        <v>14.66</v>
      </c>
      <c r="H1784" s="154" t="s">
        <v>1735</v>
      </c>
      <c r="I1784" s="154" t="s">
        <v>1123</v>
      </c>
    </row>
    <row r="1785" spans="1:9" x14ac:dyDescent="0.25">
      <c r="A1785" s="259">
        <v>88316</v>
      </c>
      <c r="B1785" s="259" t="s">
        <v>1114</v>
      </c>
      <c r="C1785" s="259" t="s">
        <v>11</v>
      </c>
      <c r="D1785" s="259" t="s">
        <v>18</v>
      </c>
      <c r="E1785" s="260">
        <v>0.85</v>
      </c>
      <c r="F1785" s="192" t="str">
        <f t="shared" si="343"/>
        <v>15,81</v>
      </c>
      <c r="G1785" s="206">
        <f t="shared" si="344"/>
        <v>13.44</v>
      </c>
      <c r="H1785" s="154" t="s">
        <v>1860</v>
      </c>
      <c r="I1785" s="154" t="s">
        <v>1114</v>
      </c>
    </row>
    <row r="1786" spans="1:9" ht="30" x14ac:dyDescent="0.25">
      <c r="A1786" s="259">
        <v>88278</v>
      </c>
      <c r="B1786" s="259" t="s">
        <v>1131</v>
      </c>
      <c r="C1786" s="259" t="s">
        <v>11</v>
      </c>
      <c r="D1786" s="259" t="s">
        <v>18</v>
      </c>
      <c r="E1786" s="260">
        <v>0.17</v>
      </c>
      <c r="F1786" s="192" t="str">
        <f t="shared" si="343"/>
        <v>17,24</v>
      </c>
      <c r="G1786" s="206">
        <f t="shared" si="344"/>
        <v>2.93</v>
      </c>
      <c r="H1786" s="154" t="s">
        <v>1738</v>
      </c>
      <c r="I1786" s="154" t="s">
        <v>1131</v>
      </c>
    </row>
    <row r="1787" spans="1:9" ht="45" x14ac:dyDescent="0.25">
      <c r="A1787" s="259">
        <v>43125</v>
      </c>
      <c r="B1787" s="271" t="str">
        <f>I1787</f>
        <v>CHAPA EM ACO GALVANIZADO PARA STEEL DECK, COM NERVURAS TRAPEZOIDAIS, LARGURA UTIL DE 915 MM E ESPESSURA DE 1,25 MM</v>
      </c>
      <c r="C1787" s="259" t="s">
        <v>11</v>
      </c>
      <c r="D1787" s="259" t="s">
        <v>27</v>
      </c>
      <c r="E1787" s="260">
        <v>1</v>
      </c>
      <c r="F1787" s="192" t="str">
        <f t="shared" si="343"/>
        <v>161,73</v>
      </c>
      <c r="G1787" s="206">
        <f t="shared" si="344"/>
        <v>161.72999999999999</v>
      </c>
      <c r="H1787" s="154" t="s">
        <v>3442</v>
      </c>
      <c r="I1787" s="154" t="s">
        <v>3258</v>
      </c>
    </row>
    <row r="1788" spans="1:9" ht="15" customHeight="1" x14ac:dyDescent="0.25">
      <c r="A1788" s="571" t="s">
        <v>1813</v>
      </c>
      <c r="B1788" s="572"/>
      <c r="C1788" s="572"/>
      <c r="D1788" s="572"/>
      <c r="E1788" s="572"/>
      <c r="F1788" s="573"/>
      <c r="G1788" s="207">
        <f>ROUND(SUM(G1782:G1787),2)</f>
        <v>279.45</v>
      </c>
    </row>
    <row r="1789" spans="1:9" ht="26.25" customHeight="1" x14ac:dyDescent="0.25">
      <c r="A1789" s="190"/>
      <c r="B1789" s="190"/>
      <c r="C1789" s="190"/>
      <c r="D1789" s="190"/>
      <c r="E1789" s="190"/>
      <c r="F1789" s="190"/>
      <c r="G1789" s="190"/>
    </row>
    <row r="1790" spans="1:9" ht="36.75" customHeight="1" x14ac:dyDescent="0.25">
      <c r="A1790" s="587" t="s">
        <v>2636</v>
      </c>
      <c r="B1790" s="588"/>
      <c r="C1790" s="588"/>
      <c r="D1790" s="588"/>
      <c r="E1790" s="589"/>
      <c r="F1790" s="255" t="s">
        <v>2110</v>
      </c>
      <c r="G1790" s="261"/>
    </row>
    <row r="1791" spans="1:9" x14ac:dyDescent="0.25">
      <c r="A1791" s="402" t="s">
        <v>1</v>
      </c>
      <c r="B1791" s="403" t="s">
        <v>1100</v>
      </c>
      <c r="C1791" s="402" t="s">
        <v>3</v>
      </c>
      <c r="D1791" s="402" t="s">
        <v>2406</v>
      </c>
      <c r="E1791" s="402" t="s">
        <v>1598</v>
      </c>
      <c r="F1791" s="402" t="s">
        <v>2470</v>
      </c>
      <c r="G1791" s="395" t="s">
        <v>1104</v>
      </c>
    </row>
    <row r="1792" spans="1:9" ht="30" x14ac:dyDescent="0.25">
      <c r="A1792" s="259">
        <v>43082</v>
      </c>
      <c r="B1792" s="259" t="s">
        <v>1572</v>
      </c>
      <c r="C1792" s="259" t="s">
        <v>11</v>
      </c>
      <c r="D1792" s="259" t="s">
        <v>52</v>
      </c>
      <c r="E1792" s="435">
        <v>1.05</v>
      </c>
      <c r="F1792" s="192" t="str">
        <f>H1792</f>
        <v>13,58</v>
      </c>
      <c r="G1792" s="206">
        <f>ROUND((E1792*F1792),2)</f>
        <v>14.26</v>
      </c>
      <c r="H1792" s="154" t="s">
        <v>1648</v>
      </c>
      <c r="I1792" s="154" t="s">
        <v>3299</v>
      </c>
    </row>
    <row r="1793" spans="1:9" ht="30" x14ac:dyDescent="0.25">
      <c r="A1793" s="259">
        <v>88315</v>
      </c>
      <c r="B1793" s="259" t="s">
        <v>1139</v>
      </c>
      <c r="C1793" s="259" t="s">
        <v>11</v>
      </c>
      <c r="D1793" s="259" t="s">
        <v>18</v>
      </c>
      <c r="E1793" s="435">
        <v>0.12</v>
      </c>
      <c r="F1793" s="192" t="str">
        <f t="shared" ref="F1793:F1795" si="345">H1793</f>
        <v>19,97</v>
      </c>
      <c r="G1793" s="206">
        <f t="shared" ref="G1793:G1795" si="346">ROUND((E1793*F1793),2)</f>
        <v>2.4</v>
      </c>
      <c r="H1793" s="154" t="s">
        <v>2922</v>
      </c>
      <c r="I1793" s="154" t="s">
        <v>1139</v>
      </c>
    </row>
    <row r="1794" spans="1:9" x14ac:dyDescent="0.25">
      <c r="A1794" s="259">
        <v>88316</v>
      </c>
      <c r="B1794" s="259" t="s">
        <v>1114</v>
      </c>
      <c r="C1794" s="259" t="s">
        <v>11</v>
      </c>
      <c r="D1794" s="259" t="s">
        <v>18</v>
      </c>
      <c r="E1794" s="435">
        <v>0.12</v>
      </c>
      <c r="F1794" s="192" t="str">
        <f t="shared" si="345"/>
        <v>15,81</v>
      </c>
      <c r="G1794" s="206">
        <f t="shared" si="346"/>
        <v>1.9</v>
      </c>
      <c r="H1794" s="154" t="s">
        <v>1860</v>
      </c>
      <c r="I1794" s="154" t="s">
        <v>1114</v>
      </c>
    </row>
    <row r="1795" spans="1:9" ht="45" x14ac:dyDescent="0.25">
      <c r="A1795" s="259">
        <v>39914</v>
      </c>
      <c r="B1795" s="259" t="s">
        <v>1141</v>
      </c>
      <c r="C1795" s="259" t="s">
        <v>11</v>
      </c>
      <c r="D1795" s="259" t="s">
        <v>69</v>
      </c>
      <c r="E1795" s="435">
        <v>6.0000000000000001E-3</v>
      </c>
      <c r="F1795" s="192" t="str">
        <f t="shared" si="345"/>
        <v>269,58</v>
      </c>
      <c r="G1795" s="206">
        <f t="shared" si="346"/>
        <v>1.62</v>
      </c>
      <c r="H1795" s="154" t="s">
        <v>3499</v>
      </c>
      <c r="I1795" s="154" t="s">
        <v>3322</v>
      </c>
    </row>
    <row r="1796" spans="1:9" ht="15" customHeight="1" x14ac:dyDescent="0.25">
      <c r="A1796" s="571" t="s">
        <v>1813</v>
      </c>
      <c r="B1796" s="572"/>
      <c r="C1796" s="572"/>
      <c r="D1796" s="572"/>
      <c r="E1796" s="572"/>
      <c r="F1796" s="573"/>
      <c r="G1796" s="207">
        <f>ROUND(SUM(G1792:G1795),2)</f>
        <v>20.18</v>
      </c>
    </row>
    <row r="1797" spans="1:9" ht="26.25" customHeight="1" x14ac:dyDescent="0.25">
      <c r="A1797" s="436"/>
      <c r="B1797" s="436"/>
      <c r="C1797" s="656"/>
      <c r="D1797" s="657"/>
      <c r="E1797" s="436"/>
      <c r="F1797" s="436"/>
      <c r="G1797" s="436"/>
    </row>
    <row r="1798" spans="1:9" ht="43.5" customHeight="1" x14ac:dyDescent="0.25">
      <c r="A1798" s="587" t="s">
        <v>2635</v>
      </c>
      <c r="B1798" s="588"/>
      <c r="C1798" s="588"/>
      <c r="D1798" s="588"/>
      <c r="E1798" s="589"/>
      <c r="F1798" s="255" t="s">
        <v>2110</v>
      </c>
      <c r="G1798" s="261"/>
    </row>
    <row r="1799" spans="1:9" x14ac:dyDescent="0.25">
      <c r="A1799" s="402" t="s">
        <v>1</v>
      </c>
      <c r="B1799" s="403" t="s">
        <v>1100</v>
      </c>
      <c r="C1799" s="402" t="s">
        <v>3</v>
      </c>
      <c r="D1799" s="402" t="s">
        <v>2406</v>
      </c>
      <c r="E1799" s="402" t="s">
        <v>1598</v>
      </c>
      <c r="F1799" s="402" t="s">
        <v>2470</v>
      </c>
      <c r="G1799" s="395" t="s">
        <v>1104</v>
      </c>
    </row>
    <row r="1800" spans="1:9" ht="30" x14ac:dyDescent="0.25">
      <c r="A1800" s="259">
        <v>43082</v>
      </c>
      <c r="B1800" s="259" t="s">
        <v>1572</v>
      </c>
      <c r="C1800" s="259" t="s">
        <v>11</v>
      </c>
      <c r="D1800" s="259" t="s">
        <v>52</v>
      </c>
      <c r="E1800" s="435">
        <v>1.05</v>
      </c>
      <c r="F1800" s="192" t="str">
        <f>H1800</f>
        <v>13,58</v>
      </c>
      <c r="G1800" s="206">
        <f>ROUND((E1800*F1800),2)</f>
        <v>14.26</v>
      </c>
      <c r="H1800" s="154" t="s">
        <v>1648</v>
      </c>
      <c r="I1800" s="154" t="s">
        <v>3299</v>
      </c>
    </row>
    <row r="1801" spans="1:9" ht="30" x14ac:dyDescent="0.25">
      <c r="A1801" s="259">
        <v>88315</v>
      </c>
      <c r="B1801" s="259" t="s">
        <v>1139</v>
      </c>
      <c r="C1801" s="259" t="s">
        <v>11</v>
      </c>
      <c r="D1801" s="259" t="s">
        <v>18</v>
      </c>
      <c r="E1801" s="435">
        <v>0.12</v>
      </c>
      <c r="F1801" s="192" t="str">
        <f t="shared" ref="F1801:F1803" si="347">H1801</f>
        <v>19,97</v>
      </c>
      <c r="G1801" s="206">
        <f t="shared" ref="G1801:G1803" si="348">ROUND((E1801*F1801),2)</f>
        <v>2.4</v>
      </c>
      <c r="H1801" s="154" t="s">
        <v>2922</v>
      </c>
      <c r="I1801" s="154" t="s">
        <v>1139</v>
      </c>
    </row>
    <row r="1802" spans="1:9" x14ac:dyDescent="0.25">
      <c r="A1802" s="259">
        <v>88316</v>
      </c>
      <c r="B1802" s="259" t="s">
        <v>1114</v>
      </c>
      <c r="C1802" s="259" t="s">
        <v>11</v>
      </c>
      <c r="D1802" s="259" t="s">
        <v>18</v>
      </c>
      <c r="E1802" s="435">
        <v>0.12</v>
      </c>
      <c r="F1802" s="192" t="str">
        <f t="shared" si="347"/>
        <v>15,81</v>
      </c>
      <c r="G1802" s="206">
        <f t="shared" si="348"/>
        <v>1.9</v>
      </c>
      <c r="H1802" s="154" t="s">
        <v>1860</v>
      </c>
      <c r="I1802" s="154" t="s">
        <v>1114</v>
      </c>
    </row>
    <row r="1803" spans="1:9" ht="45" x14ac:dyDescent="0.25">
      <c r="A1803" s="259">
        <v>39914</v>
      </c>
      <c r="B1803" s="259" t="s">
        <v>1141</v>
      </c>
      <c r="C1803" s="259" t="s">
        <v>11</v>
      </c>
      <c r="D1803" s="259" t="s">
        <v>69</v>
      </c>
      <c r="E1803" s="435">
        <v>6.0000000000000001E-3</v>
      </c>
      <c r="F1803" s="192" t="str">
        <f t="shared" si="347"/>
        <v>269,58</v>
      </c>
      <c r="G1803" s="206">
        <f t="shared" si="348"/>
        <v>1.62</v>
      </c>
      <c r="H1803" s="154" t="s">
        <v>3499</v>
      </c>
      <c r="I1803" s="154" t="s">
        <v>3322</v>
      </c>
    </row>
    <row r="1804" spans="1:9" ht="15" customHeight="1" x14ac:dyDescent="0.25">
      <c r="A1804" s="571" t="s">
        <v>1813</v>
      </c>
      <c r="B1804" s="572"/>
      <c r="C1804" s="572"/>
      <c r="D1804" s="572"/>
      <c r="E1804" s="572"/>
      <c r="F1804" s="573"/>
      <c r="G1804" s="207">
        <f>ROUND(SUM(G1800:G1803),2)</f>
        <v>20.18</v>
      </c>
    </row>
    <row r="1805" spans="1:9" ht="21.75" customHeight="1" x14ac:dyDescent="0.25">
      <c r="A1805" s="436"/>
      <c r="B1805" s="436"/>
      <c r="C1805" s="656"/>
      <c r="D1805" s="657"/>
      <c r="E1805" s="436"/>
      <c r="F1805" s="436"/>
      <c r="G1805" s="436"/>
    </row>
    <row r="1806" spans="1:9" ht="40.5" customHeight="1" x14ac:dyDescent="0.25">
      <c r="A1806" s="587" t="s">
        <v>2634</v>
      </c>
      <c r="B1806" s="588"/>
      <c r="C1806" s="588"/>
      <c r="D1806" s="588"/>
      <c r="E1806" s="589"/>
      <c r="F1806" s="255" t="s">
        <v>2110</v>
      </c>
      <c r="G1806" s="261"/>
    </row>
    <row r="1807" spans="1:9" x14ac:dyDescent="0.25">
      <c r="A1807" s="402" t="s">
        <v>1</v>
      </c>
      <c r="B1807" s="403" t="s">
        <v>1100</v>
      </c>
      <c r="C1807" s="402" t="s">
        <v>3</v>
      </c>
      <c r="D1807" s="402" t="s">
        <v>2406</v>
      </c>
      <c r="E1807" s="402" t="s">
        <v>1598</v>
      </c>
      <c r="F1807" s="402" t="s">
        <v>2470</v>
      </c>
      <c r="G1807" s="395" t="s">
        <v>1104</v>
      </c>
    </row>
    <row r="1808" spans="1:9" ht="30" x14ac:dyDescent="0.25">
      <c r="A1808" s="259">
        <v>43082</v>
      </c>
      <c r="B1808" s="259" t="s">
        <v>1572</v>
      </c>
      <c r="C1808" s="259" t="s">
        <v>11</v>
      </c>
      <c r="D1808" s="259" t="s">
        <v>52</v>
      </c>
      <c r="E1808" s="435">
        <v>0.68</v>
      </c>
      <c r="F1808" s="192" t="str">
        <f>H1808</f>
        <v>13,58</v>
      </c>
      <c r="G1808" s="206">
        <f>ROUND((E1808*F1808),2)</f>
        <v>9.23</v>
      </c>
      <c r="H1808" s="154" t="s">
        <v>1648</v>
      </c>
      <c r="I1808" s="154" t="s">
        <v>3299</v>
      </c>
    </row>
    <row r="1809" spans="1:9" ht="30" x14ac:dyDescent="0.25">
      <c r="A1809" s="259">
        <v>88315</v>
      </c>
      <c r="B1809" s="259" t="s">
        <v>1139</v>
      </c>
      <c r="C1809" s="259" t="s">
        <v>11</v>
      </c>
      <c r="D1809" s="259" t="s">
        <v>18</v>
      </c>
      <c r="E1809" s="435">
        <v>0.12</v>
      </c>
      <c r="F1809" s="192" t="str">
        <f t="shared" ref="F1809:F1811" si="349">H1809</f>
        <v>19,97</v>
      </c>
      <c r="G1809" s="206">
        <f t="shared" ref="G1809:G1811" si="350">ROUND((E1809*F1809),2)</f>
        <v>2.4</v>
      </c>
      <c r="H1809" s="154" t="s">
        <v>2922</v>
      </c>
      <c r="I1809" s="154" t="s">
        <v>1139</v>
      </c>
    </row>
    <row r="1810" spans="1:9" x14ac:dyDescent="0.25">
      <c r="A1810" s="259">
        <v>88316</v>
      </c>
      <c r="B1810" s="259" t="s">
        <v>1114</v>
      </c>
      <c r="C1810" s="259" t="s">
        <v>11</v>
      </c>
      <c r="D1810" s="259" t="s">
        <v>18</v>
      </c>
      <c r="E1810" s="435">
        <v>0.12</v>
      </c>
      <c r="F1810" s="192" t="str">
        <f t="shared" si="349"/>
        <v>15,81</v>
      </c>
      <c r="G1810" s="206">
        <f t="shared" si="350"/>
        <v>1.9</v>
      </c>
      <c r="H1810" s="154" t="s">
        <v>1860</v>
      </c>
      <c r="I1810" s="154" t="s">
        <v>1114</v>
      </c>
    </row>
    <row r="1811" spans="1:9" ht="45" x14ac:dyDescent="0.25">
      <c r="A1811" s="259">
        <v>39914</v>
      </c>
      <c r="B1811" s="259" t="s">
        <v>1141</v>
      </c>
      <c r="C1811" s="259" t="s">
        <v>11</v>
      </c>
      <c r="D1811" s="259" t="s">
        <v>69</v>
      </c>
      <c r="E1811" s="435">
        <v>6.0000000000000001E-3</v>
      </c>
      <c r="F1811" s="192" t="str">
        <f t="shared" si="349"/>
        <v>269,58</v>
      </c>
      <c r="G1811" s="206">
        <f t="shared" si="350"/>
        <v>1.62</v>
      </c>
      <c r="H1811" s="154" t="s">
        <v>3499</v>
      </c>
      <c r="I1811" s="154" t="s">
        <v>3322</v>
      </c>
    </row>
    <row r="1812" spans="1:9" ht="15" customHeight="1" x14ac:dyDescent="0.25">
      <c r="A1812" s="571" t="s">
        <v>1813</v>
      </c>
      <c r="B1812" s="572"/>
      <c r="C1812" s="572"/>
      <c r="D1812" s="572"/>
      <c r="E1812" s="572"/>
      <c r="F1812" s="573"/>
      <c r="G1812" s="207">
        <f>ROUND(SUM(G1808:G1811),2)</f>
        <v>15.15</v>
      </c>
    </row>
    <row r="1813" spans="1:9" ht="23.25" customHeight="1" x14ac:dyDescent="0.25">
      <c r="A1813" s="190"/>
      <c r="B1813" s="190"/>
      <c r="C1813" s="190"/>
      <c r="D1813" s="190"/>
      <c r="E1813" s="190"/>
      <c r="F1813" s="190"/>
      <c r="G1813" s="190"/>
    </row>
    <row r="1814" spans="1:9" ht="40.5" customHeight="1" x14ac:dyDescent="0.25">
      <c r="A1814" s="587" t="s">
        <v>3115</v>
      </c>
      <c r="B1814" s="588"/>
      <c r="C1814" s="588"/>
      <c r="D1814" s="588"/>
      <c r="E1814" s="589"/>
      <c r="F1814" s="255" t="s">
        <v>50</v>
      </c>
      <c r="G1814" s="261">
        <v>8584</v>
      </c>
    </row>
    <row r="1815" spans="1:9" x14ac:dyDescent="0.25">
      <c r="A1815" s="402" t="s">
        <v>1</v>
      </c>
      <c r="B1815" s="403" t="s">
        <v>1100</v>
      </c>
      <c r="C1815" s="402" t="s">
        <v>3</v>
      </c>
      <c r="D1815" s="402" t="s">
        <v>2406</v>
      </c>
      <c r="E1815" s="402" t="s">
        <v>1598</v>
      </c>
      <c r="F1815" s="402" t="s">
        <v>2470</v>
      </c>
      <c r="G1815" s="395" t="s">
        <v>1104</v>
      </c>
    </row>
    <row r="1816" spans="1:9" ht="30" x14ac:dyDescent="0.25">
      <c r="A1816" s="259">
        <v>1337</v>
      </c>
      <c r="B1816" s="259" t="s">
        <v>3114</v>
      </c>
      <c r="C1816" s="259" t="s">
        <v>11</v>
      </c>
      <c r="D1816" s="259" t="s">
        <v>52</v>
      </c>
      <c r="E1816" s="262">
        <v>54.53</v>
      </c>
      <c r="F1816" s="192" t="str">
        <f t="shared" ref="F1816" si="351">H1816</f>
        <v>12,27</v>
      </c>
      <c r="G1816" s="206">
        <f t="shared" ref="G1816" si="352">ROUND((E1816*F1816),2)</f>
        <v>669.08</v>
      </c>
      <c r="H1816" s="154" t="s">
        <v>3438</v>
      </c>
      <c r="I1816" s="154" t="s">
        <v>3257</v>
      </c>
    </row>
    <row r="1817" spans="1:9" ht="30" x14ac:dyDescent="0.25">
      <c r="A1817" s="259">
        <v>2442</v>
      </c>
      <c r="B1817" s="259" t="s">
        <v>1142</v>
      </c>
      <c r="C1817" s="259" t="s">
        <v>50</v>
      </c>
      <c r="D1817" s="259" t="s">
        <v>52</v>
      </c>
      <c r="E1817" s="262">
        <v>45.74</v>
      </c>
      <c r="F1817" s="192">
        <f t="shared" ref="F1817:F1822" si="353">H1817</f>
        <v>12.39</v>
      </c>
      <c r="G1817" s="206">
        <f t="shared" ref="G1817:G1822" si="354">ROUND((E1817*F1817),2)</f>
        <v>566.72</v>
      </c>
      <c r="H1817" s="263">
        <v>12.39</v>
      </c>
      <c r="I1817" s="263" t="s">
        <v>2982</v>
      </c>
    </row>
    <row r="1818" spans="1:9" ht="75" x14ac:dyDescent="0.25">
      <c r="A1818" s="259">
        <v>12732</v>
      </c>
      <c r="B1818" s="259" t="s">
        <v>3116</v>
      </c>
      <c r="C1818" s="259" t="s">
        <v>50</v>
      </c>
      <c r="D1818" s="259" t="s">
        <v>69</v>
      </c>
      <c r="E1818" s="262">
        <v>1</v>
      </c>
      <c r="F1818" s="192">
        <f t="shared" si="353"/>
        <v>263.39</v>
      </c>
      <c r="G1818" s="206">
        <f t="shared" si="354"/>
        <v>263.39</v>
      </c>
      <c r="H1818" s="263">
        <v>263.39</v>
      </c>
      <c r="I1818" s="263" t="s">
        <v>3082</v>
      </c>
    </row>
    <row r="1819" spans="1:9" ht="30" x14ac:dyDescent="0.25">
      <c r="A1819" s="259">
        <v>10997</v>
      </c>
      <c r="B1819" s="259" t="s">
        <v>1573</v>
      </c>
      <c r="C1819" s="259" t="s">
        <v>11</v>
      </c>
      <c r="D1819" s="259" t="s">
        <v>52</v>
      </c>
      <c r="E1819" s="262">
        <v>2.88</v>
      </c>
      <c r="F1819" s="192" t="str">
        <f t="shared" si="353"/>
        <v>31,88</v>
      </c>
      <c r="G1819" s="206">
        <f t="shared" si="354"/>
        <v>91.81</v>
      </c>
      <c r="H1819" s="154" t="s">
        <v>3455</v>
      </c>
      <c r="I1819" s="154" t="s">
        <v>3279</v>
      </c>
    </row>
    <row r="1820" spans="1:9" ht="30" x14ac:dyDescent="0.25">
      <c r="A1820" s="259">
        <v>546</v>
      </c>
      <c r="B1820" s="259" t="s">
        <v>1574</v>
      </c>
      <c r="C1820" s="259" t="s">
        <v>11</v>
      </c>
      <c r="D1820" s="259" t="s">
        <v>52</v>
      </c>
      <c r="E1820" s="262">
        <v>1.33</v>
      </c>
      <c r="F1820" s="192" t="str">
        <f t="shared" si="353"/>
        <v>11,50</v>
      </c>
      <c r="G1820" s="206">
        <f t="shared" si="354"/>
        <v>15.3</v>
      </c>
      <c r="H1820" s="154" t="s">
        <v>1678</v>
      </c>
      <c r="I1820" s="154" t="s">
        <v>3238</v>
      </c>
    </row>
    <row r="1821" spans="1:9" ht="30" x14ac:dyDescent="0.25">
      <c r="A1821" s="259">
        <v>88315</v>
      </c>
      <c r="B1821" s="259" t="s">
        <v>1139</v>
      </c>
      <c r="C1821" s="259" t="s">
        <v>11</v>
      </c>
      <c r="D1821" s="259" t="s">
        <v>18</v>
      </c>
      <c r="E1821" s="262">
        <v>1</v>
      </c>
      <c r="F1821" s="192" t="str">
        <f t="shared" si="353"/>
        <v>19,97</v>
      </c>
      <c r="G1821" s="206">
        <f t="shared" si="354"/>
        <v>19.97</v>
      </c>
      <c r="H1821" s="154" t="s">
        <v>2922</v>
      </c>
      <c r="I1821" s="154" t="s">
        <v>1139</v>
      </c>
    </row>
    <row r="1822" spans="1:9" x14ac:dyDescent="0.25">
      <c r="A1822" s="259">
        <v>88316</v>
      </c>
      <c r="B1822" s="259" t="s">
        <v>1114</v>
      </c>
      <c r="C1822" s="259" t="s">
        <v>11</v>
      </c>
      <c r="D1822" s="259" t="s">
        <v>18</v>
      </c>
      <c r="E1822" s="262">
        <v>1</v>
      </c>
      <c r="F1822" s="192" t="str">
        <f t="shared" si="353"/>
        <v>15,81</v>
      </c>
      <c r="G1822" s="206">
        <f t="shared" si="354"/>
        <v>15.81</v>
      </c>
      <c r="H1822" s="154" t="s">
        <v>1860</v>
      </c>
      <c r="I1822" s="154" t="s">
        <v>1114</v>
      </c>
    </row>
    <row r="1823" spans="1:9" ht="15" customHeight="1" x14ac:dyDescent="0.25">
      <c r="A1823" s="571" t="s">
        <v>1813</v>
      </c>
      <c r="B1823" s="572"/>
      <c r="C1823" s="572"/>
      <c r="D1823" s="572"/>
      <c r="E1823" s="572"/>
      <c r="F1823" s="573"/>
      <c r="G1823" s="207">
        <f>ROUND(SUM(G1816:G1822),2)</f>
        <v>1642.08</v>
      </c>
    </row>
    <row r="1824" spans="1:9" ht="32.25" customHeight="1" x14ac:dyDescent="0.25">
      <c r="A1824" s="190"/>
      <c r="B1824" s="190"/>
      <c r="C1824" s="190"/>
      <c r="D1824" s="190"/>
      <c r="E1824" s="190"/>
      <c r="F1824" s="190"/>
      <c r="G1824" s="190"/>
    </row>
    <row r="1825" spans="1:9" ht="37.5" customHeight="1" x14ac:dyDescent="0.25">
      <c r="A1825" s="587" t="s">
        <v>2699</v>
      </c>
      <c r="B1825" s="588"/>
      <c r="C1825" s="588"/>
      <c r="D1825" s="588"/>
      <c r="E1825" s="589"/>
      <c r="F1825" s="255" t="s">
        <v>50</v>
      </c>
      <c r="G1825" s="261">
        <v>4355</v>
      </c>
    </row>
    <row r="1826" spans="1:9" x14ac:dyDescent="0.25">
      <c r="A1826" s="402" t="s">
        <v>1</v>
      </c>
      <c r="B1826" s="403" t="s">
        <v>1100</v>
      </c>
      <c r="C1826" s="402" t="s">
        <v>3</v>
      </c>
      <c r="D1826" s="402" t="s">
        <v>2406</v>
      </c>
      <c r="E1826" s="402" t="s">
        <v>1598</v>
      </c>
      <c r="F1826" s="402" t="s">
        <v>2470</v>
      </c>
      <c r="G1826" s="395" t="s">
        <v>1104</v>
      </c>
    </row>
    <row r="1827" spans="1:9" s="214" customFormat="1" ht="45" x14ac:dyDescent="0.25">
      <c r="A1827" s="259">
        <v>1764</v>
      </c>
      <c r="B1827" s="259" t="str">
        <f>UPPER(I1827)</f>
        <v>ASSOALHO EM MADEIRA DE LEI, EM RÉGUAS MACHO E FÊMEA 15 X 2CM -  PAU D`ARCO EXTRA</v>
      </c>
      <c r="C1827" s="259" t="s">
        <v>50</v>
      </c>
      <c r="D1827" s="259" t="s">
        <v>27</v>
      </c>
      <c r="E1827" s="435">
        <v>1.05</v>
      </c>
      <c r="F1827" s="192">
        <f t="shared" ref="F1827" si="355">H1827</f>
        <v>157.72</v>
      </c>
      <c r="G1827" s="206">
        <f t="shared" ref="G1827" si="356">ROUND((E1827*F1827),2)</f>
        <v>165.61</v>
      </c>
      <c r="H1827" s="214">
        <v>157.72</v>
      </c>
      <c r="I1827" s="214" t="s">
        <v>2976</v>
      </c>
    </row>
    <row r="1828" spans="1:9" s="214" customFormat="1" ht="30" x14ac:dyDescent="0.25">
      <c r="A1828" s="259">
        <v>8876</v>
      </c>
      <c r="B1828" s="259" t="s">
        <v>1582</v>
      </c>
      <c r="C1828" s="259" t="s">
        <v>50</v>
      </c>
      <c r="D1828" s="259" t="s">
        <v>69</v>
      </c>
      <c r="E1828" s="435">
        <v>2.5</v>
      </c>
      <c r="F1828" s="192">
        <f t="shared" ref="F1828:F1831" si="357">H1828</f>
        <v>15.02</v>
      </c>
      <c r="G1828" s="206">
        <f t="shared" ref="G1828:G1831" si="358">ROUND((E1828*F1828),2)</f>
        <v>37.549999999999997</v>
      </c>
      <c r="H1828" s="214">
        <v>15.02</v>
      </c>
      <c r="I1828" s="214" t="s">
        <v>3037</v>
      </c>
    </row>
    <row r="1829" spans="1:9" s="214" customFormat="1" ht="30" x14ac:dyDescent="0.25">
      <c r="A1829" s="259">
        <v>5067</v>
      </c>
      <c r="B1829" s="259" t="s">
        <v>1134</v>
      </c>
      <c r="C1829" s="259" t="s">
        <v>11</v>
      </c>
      <c r="D1829" s="259" t="s">
        <v>52</v>
      </c>
      <c r="E1829" s="435">
        <v>0.2</v>
      </c>
      <c r="F1829" s="192" t="str">
        <f t="shared" si="357"/>
        <v>23,37</v>
      </c>
      <c r="G1829" s="206">
        <f t="shared" si="358"/>
        <v>4.67</v>
      </c>
      <c r="H1829" s="214" t="s">
        <v>2901</v>
      </c>
      <c r="I1829" s="214" t="s">
        <v>1134</v>
      </c>
    </row>
    <row r="1830" spans="1:9" s="214" customFormat="1" ht="30" x14ac:dyDescent="0.25">
      <c r="A1830" s="259">
        <v>88262</v>
      </c>
      <c r="B1830" s="259" t="s">
        <v>1113</v>
      </c>
      <c r="C1830" s="259" t="s">
        <v>11</v>
      </c>
      <c r="D1830" s="259" t="s">
        <v>18</v>
      </c>
      <c r="E1830" s="435">
        <v>1</v>
      </c>
      <c r="F1830" s="192" t="str">
        <f t="shared" si="357"/>
        <v>19,85</v>
      </c>
      <c r="G1830" s="206">
        <f t="shared" si="358"/>
        <v>19.850000000000001</v>
      </c>
      <c r="H1830" s="154" t="s">
        <v>3210</v>
      </c>
      <c r="I1830" s="154" t="s">
        <v>1113</v>
      </c>
    </row>
    <row r="1831" spans="1:9" s="214" customFormat="1" x14ac:dyDescent="0.25">
      <c r="A1831" s="259">
        <v>88316</v>
      </c>
      <c r="B1831" s="259" t="s">
        <v>1114</v>
      </c>
      <c r="C1831" s="259" t="s">
        <v>11</v>
      </c>
      <c r="D1831" s="259" t="s">
        <v>18</v>
      </c>
      <c r="E1831" s="435">
        <v>1</v>
      </c>
      <c r="F1831" s="192" t="str">
        <f t="shared" si="357"/>
        <v>15,81</v>
      </c>
      <c r="G1831" s="206">
        <f t="shared" si="358"/>
        <v>15.81</v>
      </c>
      <c r="H1831" s="154" t="s">
        <v>1860</v>
      </c>
      <c r="I1831" s="154" t="s">
        <v>1114</v>
      </c>
    </row>
    <row r="1832" spans="1:9" ht="15" customHeight="1" x14ac:dyDescent="0.25">
      <c r="A1832" s="571" t="s">
        <v>1813</v>
      </c>
      <c r="B1832" s="572"/>
      <c r="C1832" s="572"/>
      <c r="D1832" s="572"/>
      <c r="E1832" s="572"/>
      <c r="F1832" s="573"/>
      <c r="G1832" s="207">
        <f>ROUND(SUM(G1827:G1831),2)</f>
        <v>243.49</v>
      </c>
    </row>
    <row r="1833" spans="1:9" ht="19.5" customHeight="1" x14ac:dyDescent="0.25">
      <c r="A1833" s="190"/>
      <c r="B1833" s="190"/>
      <c r="C1833" s="190"/>
      <c r="D1833" s="190"/>
      <c r="E1833" s="190"/>
      <c r="F1833" s="190"/>
      <c r="G1833" s="190"/>
    </row>
    <row r="1834" spans="1:9" ht="33.75" customHeight="1" x14ac:dyDescent="0.25">
      <c r="A1834" s="574" t="s">
        <v>2700</v>
      </c>
      <c r="B1834" s="575"/>
      <c r="C1834" s="575"/>
      <c r="D1834" s="575"/>
      <c r="E1834" s="575"/>
      <c r="F1834" s="255" t="s">
        <v>130</v>
      </c>
      <c r="G1834" s="261" t="s">
        <v>2701</v>
      </c>
    </row>
    <row r="1835" spans="1:9" ht="30" x14ac:dyDescent="0.25">
      <c r="A1835" s="590" t="s">
        <v>1100</v>
      </c>
      <c r="B1835" s="591"/>
      <c r="C1835" s="264" t="s">
        <v>3</v>
      </c>
      <c r="D1835" s="264" t="s">
        <v>4</v>
      </c>
      <c r="E1835" s="264" t="s">
        <v>1598</v>
      </c>
      <c r="F1835" s="264" t="s">
        <v>1103</v>
      </c>
      <c r="G1835" s="264" t="s">
        <v>1104</v>
      </c>
    </row>
    <row r="1836" spans="1:9" x14ac:dyDescent="0.25">
      <c r="A1836" s="265" t="s">
        <v>1154</v>
      </c>
      <c r="B1836" s="265" t="s">
        <v>1155</v>
      </c>
      <c r="C1836" s="265" t="s">
        <v>130</v>
      </c>
      <c r="D1836" s="265" t="s">
        <v>52</v>
      </c>
      <c r="E1836" s="437">
        <v>4.2000000000000003E-2</v>
      </c>
      <c r="F1836" s="192">
        <f t="shared" ref="F1836:F1838" si="359">H1836</f>
        <v>14.06</v>
      </c>
      <c r="G1836" s="206">
        <f t="shared" ref="G1836:G1838" si="360">ROUND((E1836*F1836),2)</f>
        <v>0.59</v>
      </c>
      <c r="H1836" s="148">
        <v>14.06</v>
      </c>
    </row>
    <row r="1837" spans="1:9" x14ac:dyDescent="0.25">
      <c r="A1837" s="265" t="s">
        <v>1156</v>
      </c>
      <c r="B1837" s="265" t="s">
        <v>1157</v>
      </c>
      <c r="C1837" s="265" t="s">
        <v>130</v>
      </c>
      <c r="D1837" s="265" t="s">
        <v>27</v>
      </c>
      <c r="E1837" s="437">
        <v>1</v>
      </c>
      <c r="F1837" s="192">
        <f t="shared" si="359"/>
        <v>46.34</v>
      </c>
      <c r="G1837" s="206">
        <f t="shared" si="360"/>
        <v>46.34</v>
      </c>
      <c r="H1837" s="148">
        <v>46.34</v>
      </c>
    </row>
    <row r="1838" spans="1:9" ht="30" x14ac:dyDescent="0.25">
      <c r="A1838" s="265">
        <v>88252</v>
      </c>
      <c r="B1838" s="265" t="s">
        <v>1158</v>
      </c>
      <c r="C1838" s="265" t="s">
        <v>11</v>
      </c>
      <c r="D1838" s="265" t="s">
        <v>18</v>
      </c>
      <c r="E1838" s="437">
        <v>0.11</v>
      </c>
      <c r="F1838" s="192" t="str">
        <f t="shared" si="359"/>
        <v>15,73</v>
      </c>
      <c r="G1838" s="206">
        <f t="shared" si="360"/>
        <v>1.73</v>
      </c>
      <c r="H1838" s="154" t="s">
        <v>2890</v>
      </c>
      <c r="I1838" s="154" t="s">
        <v>1158</v>
      </c>
    </row>
    <row r="1839" spans="1:9" ht="15" customHeight="1" x14ac:dyDescent="0.25">
      <c r="A1839" s="571" t="s">
        <v>1813</v>
      </c>
      <c r="B1839" s="572"/>
      <c r="C1839" s="572"/>
      <c r="D1839" s="572"/>
      <c r="E1839" s="572"/>
      <c r="F1839" s="573"/>
      <c r="G1839" s="207">
        <f>ROUND(SUM(G1836:G1838),2)</f>
        <v>48.66</v>
      </c>
    </row>
    <row r="1840" spans="1:9" ht="23.25" customHeight="1" x14ac:dyDescent="0.25">
      <c r="A1840" s="190"/>
      <c r="B1840" s="190"/>
      <c r="C1840" s="190"/>
      <c r="D1840" s="190"/>
      <c r="E1840" s="190"/>
      <c r="F1840" s="190"/>
      <c r="G1840" s="190"/>
    </row>
    <row r="1841" spans="1:9" ht="28.5" customHeight="1" x14ac:dyDescent="0.25">
      <c r="A1841" s="594" t="s">
        <v>2702</v>
      </c>
      <c r="B1841" s="594"/>
      <c r="C1841" s="594"/>
      <c r="D1841" s="594"/>
      <c r="E1841" s="594"/>
      <c r="F1841" s="402" t="s">
        <v>2110</v>
      </c>
      <c r="G1841" s="402">
        <v>121212</v>
      </c>
    </row>
    <row r="1842" spans="1:9" ht="30" x14ac:dyDescent="0.25">
      <c r="A1842" s="592" t="s">
        <v>1100</v>
      </c>
      <c r="B1842" s="593"/>
      <c r="C1842" s="266" t="s">
        <v>3</v>
      </c>
      <c r="D1842" s="266" t="s">
        <v>4</v>
      </c>
      <c r="E1842" s="266" t="s">
        <v>1598</v>
      </c>
      <c r="F1842" s="266" t="s">
        <v>1103</v>
      </c>
      <c r="G1842" s="266" t="s">
        <v>1104</v>
      </c>
    </row>
    <row r="1843" spans="1:9" x14ac:dyDescent="0.25">
      <c r="A1843" s="259">
        <v>34353</v>
      </c>
      <c r="B1843" s="271" t="str">
        <f>I1843</f>
        <v>ARGAMASSA COLANTE AC II</v>
      </c>
      <c r="C1843" s="259" t="s">
        <v>11</v>
      </c>
      <c r="D1843" s="259" t="s">
        <v>52</v>
      </c>
      <c r="E1843" s="435">
        <v>4</v>
      </c>
      <c r="F1843" s="192" t="str">
        <f t="shared" ref="F1843:F1846" si="361">H1843</f>
        <v>1,24</v>
      </c>
      <c r="G1843" s="206">
        <f t="shared" ref="G1843:G1846" si="362">ROUND((E1843*F1843),2)</f>
        <v>4.96</v>
      </c>
      <c r="H1843" s="214" t="s">
        <v>1605</v>
      </c>
      <c r="I1843" s="214" t="s">
        <v>3229</v>
      </c>
    </row>
    <row r="1844" spans="1:9" ht="30" x14ac:dyDescent="0.25">
      <c r="A1844" s="259">
        <v>10629</v>
      </c>
      <c r="B1844" s="259" t="s">
        <v>1581</v>
      </c>
      <c r="C1844" s="259" t="s">
        <v>11</v>
      </c>
      <c r="D1844" s="259" t="s">
        <v>27</v>
      </c>
      <c r="E1844" s="435">
        <v>1.05</v>
      </c>
      <c r="F1844" s="192" t="str">
        <f t="shared" si="361"/>
        <v>579,21</v>
      </c>
      <c r="G1844" s="206">
        <f t="shared" si="362"/>
        <v>608.16999999999996</v>
      </c>
      <c r="H1844" s="214" t="s">
        <v>3453</v>
      </c>
      <c r="I1844" s="214" t="s">
        <v>3277</v>
      </c>
    </row>
    <row r="1845" spans="1:9" ht="30" x14ac:dyDescent="0.25">
      <c r="A1845" s="259">
        <v>88274</v>
      </c>
      <c r="B1845" s="259" t="s">
        <v>1160</v>
      </c>
      <c r="C1845" s="259" t="s">
        <v>11</v>
      </c>
      <c r="D1845" s="259" t="s">
        <v>18</v>
      </c>
      <c r="E1845" s="435">
        <v>1.65</v>
      </c>
      <c r="F1845" s="192" t="str">
        <f t="shared" si="361"/>
        <v>19,97</v>
      </c>
      <c r="G1845" s="206">
        <f t="shared" si="362"/>
        <v>32.950000000000003</v>
      </c>
      <c r="H1845" s="154" t="s">
        <v>2922</v>
      </c>
      <c r="I1845" s="154" t="s">
        <v>1160</v>
      </c>
    </row>
    <row r="1846" spans="1:9" ht="30" x14ac:dyDescent="0.25">
      <c r="A1846" s="259">
        <v>88243</v>
      </c>
      <c r="B1846" s="259" t="s">
        <v>1137</v>
      </c>
      <c r="C1846" s="259" t="s">
        <v>11</v>
      </c>
      <c r="D1846" s="259" t="s">
        <v>18</v>
      </c>
      <c r="E1846" s="435">
        <v>1.8560000000000001</v>
      </c>
      <c r="F1846" s="192" t="str">
        <f t="shared" si="361"/>
        <v>16,42</v>
      </c>
      <c r="G1846" s="206">
        <f t="shared" si="362"/>
        <v>30.48</v>
      </c>
      <c r="H1846" s="154" t="s">
        <v>2849</v>
      </c>
      <c r="I1846" s="154" t="s">
        <v>1137</v>
      </c>
    </row>
    <row r="1847" spans="1:9" ht="15" customHeight="1" x14ac:dyDescent="0.25">
      <c r="A1847" s="571" t="s">
        <v>1813</v>
      </c>
      <c r="B1847" s="572"/>
      <c r="C1847" s="572"/>
      <c r="D1847" s="572"/>
      <c r="E1847" s="572"/>
      <c r="F1847" s="573"/>
      <c r="G1847" s="207">
        <f>ROUND(SUM(G1843:G1846),2)</f>
        <v>676.56</v>
      </c>
    </row>
    <row r="1848" spans="1:9" ht="28.5" customHeight="1" x14ac:dyDescent="0.25">
      <c r="A1848" s="190"/>
      <c r="B1848" s="190"/>
      <c r="C1848" s="190"/>
      <c r="D1848" s="190"/>
      <c r="E1848" s="190"/>
      <c r="F1848" s="190"/>
      <c r="G1848" s="190"/>
    </row>
    <row r="1849" spans="1:9" ht="79.5" customHeight="1" x14ac:dyDescent="0.25">
      <c r="A1849" s="574" t="s">
        <v>2703</v>
      </c>
      <c r="B1849" s="575"/>
      <c r="C1849" s="575"/>
      <c r="D1849" s="575"/>
      <c r="E1849" s="576"/>
      <c r="F1849" s="402" t="s">
        <v>50</v>
      </c>
      <c r="G1849" s="402">
        <v>12779</v>
      </c>
    </row>
    <row r="1850" spans="1:9" ht="30" x14ac:dyDescent="0.25">
      <c r="A1850" s="592" t="s">
        <v>1100</v>
      </c>
      <c r="B1850" s="593"/>
      <c r="C1850" s="266" t="s">
        <v>3</v>
      </c>
      <c r="D1850" s="266" t="s">
        <v>4</v>
      </c>
      <c r="E1850" s="266" t="s">
        <v>1598</v>
      </c>
      <c r="F1850" s="266" t="s">
        <v>1103</v>
      </c>
      <c r="G1850" s="266" t="s">
        <v>1104</v>
      </c>
    </row>
    <row r="1851" spans="1:9" ht="105" x14ac:dyDescent="0.25">
      <c r="A1851" s="259">
        <v>12779</v>
      </c>
      <c r="B1851" s="259" t="s">
        <v>1569</v>
      </c>
      <c r="C1851" s="259" t="s">
        <v>50</v>
      </c>
      <c r="D1851" s="259" t="s">
        <v>27</v>
      </c>
      <c r="E1851" s="435">
        <v>1</v>
      </c>
      <c r="F1851" s="192">
        <f t="shared" ref="F1851" si="363">H1851</f>
        <v>134</v>
      </c>
      <c r="G1851" s="206">
        <f t="shared" ref="G1851" si="364">ROUND((E1851*F1851),2)</f>
        <v>134</v>
      </c>
      <c r="H1851" s="214">
        <v>134</v>
      </c>
      <c r="I1851" s="214" t="s">
        <v>2726</v>
      </c>
    </row>
    <row r="1852" spans="1:9" ht="15" customHeight="1" x14ac:dyDescent="0.25">
      <c r="A1852" s="571" t="s">
        <v>1813</v>
      </c>
      <c r="B1852" s="572"/>
      <c r="C1852" s="572"/>
      <c r="D1852" s="572"/>
      <c r="E1852" s="572"/>
      <c r="F1852" s="573"/>
      <c r="G1852" s="207">
        <f>ROUND(SUM(G1851:G1851),2)</f>
        <v>134</v>
      </c>
    </row>
    <row r="1853" spans="1:9" ht="33" customHeight="1" x14ac:dyDescent="0.25">
      <c r="A1853" s="190"/>
      <c r="B1853" s="190"/>
      <c r="C1853" s="190"/>
      <c r="D1853" s="190"/>
      <c r="E1853" s="190"/>
      <c r="F1853" s="190"/>
      <c r="G1853" s="190"/>
    </row>
    <row r="1854" spans="1:9" ht="43.5" customHeight="1" x14ac:dyDescent="0.25">
      <c r="A1854" s="574" t="s">
        <v>2705</v>
      </c>
      <c r="B1854" s="575"/>
      <c r="C1854" s="575"/>
      <c r="D1854" s="575"/>
      <c r="E1854" s="576"/>
      <c r="F1854" s="402" t="s">
        <v>2110</v>
      </c>
      <c r="G1854" s="267">
        <v>11798</v>
      </c>
    </row>
    <row r="1855" spans="1:9" ht="30" x14ac:dyDescent="0.25">
      <c r="A1855" s="590" t="s">
        <v>1100</v>
      </c>
      <c r="B1855" s="591"/>
      <c r="C1855" s="264" t="s">
        <v>3</v>
      </c>
      <c r="D1855" s="264" t="s">
        <v>4</v>
      </c>
      <c r="E1855" s="264" t="s">
        <v>1598</v>
      </c>
      <c r="F1855" s="264" t="s">
        <v>1103</v>
      </c>
      <c r="G1855" s="264" t="s">
        <v>1104</v>
      </c>
    </row>
    <row r="1856" spans="1:9" ht="45" x14ac:dyDescent="0.25">
      <c r="A1856" s="259">
        <v>3993</v>
      </c>
      <c r="B1856" s="259" t="s">
        <v>1583</v>
      </c>
      <c r="C1856" s="259" t="s">
        <v>11</v>
      </c>
      <c r="D1856" s="259" t="s">
        <v>27</v>
      </c>
      <c r="E1856" s="435">
        <v>0.183</v>
      </c>
      <c r="F1856" s="192" t="str">
        <f t="shared" ref="F1856:F1860" si="365">H1856</f>
        <v>63,93</v>
      </c>
      <c r="G1856" s="206">
        <f t="shared" ref="G1856:G1860" si="366">ROUND((E1856*F1856),2)</f>
        <v>11.7</v>
      </c>
      <c r="H1856" s="156" t="s">
        <v>2861</v>
      </c>
      <c r="I1856" s="156" t="s">
        <v>3327</v>
      </c>
    </row>
    <row r="1857" spans="1:9" x14ac:dyDescent="0.25">
      <c r="A1857" s="259">
        <v>88309</v>
      </c>
      <c r="B1857" s="259" t="s">
        <v>1123</v>
      </c>
      <c r="C1857" s="259" t="s">
        <v>11</v>
      </c>
      <c r="D1857" s="259" t="s">
        <v>18</v>
      </c>
      <c r="E1857" s="435">
        <v>0.53</v>
      </c>
      <c r="F1857" s="192" t="str">
        <f t="shared" si="365"/>
        <v>20,08</v>
      </c>
      <c r="G1857" s="206">
        <f t="shared" si="366"/>
        <v>10.64</v>
      </c>
      <c r="H1857" s="156" t="s">
        <v>1735</v>
      </c>
      <c r="I1857" s="156" t="s">
        <v>1123</v>
      </c>
    </row>
    <row r="1858" spans="1:9" x14ac:dyDescent="0.25">
      <c r="A1858" s="259">
        <v>88316</v>
      </c>
      <c r="B1858" s="259" t="s">
        <v>1114</v>
      </c>
      <c r="C1858" s="259" t="s">
        <v>11</v>
      </c>
      <c r="D1858" s="259" t="s">
        <v>18</v>
      </c>
      <c r="E1858" s="435">
        <v>0.1</v>
      </c>
      <c r="F1858" s="192" t="str">
        <f t="shared" si="365"/>
        <v>15,81</v>
      </c>
      <c r="G1858" s="206">
        <f t="shared" si="366"/>
        <v>1.58</v>
      </c>
      <c r="H1858" s="156" t="s">
        <v>1860</v>
      </c>
      <c r="I1858" s="156" t="s">
        <v>1114</v>
      </c>
    </row>
    <row r="1859" spans="1:9" ht="30" x14ac:dyDescent="0.25">
      <c r="A1859" s="259">
        <v>88262</v>
      </c>
      <c r="B1859" s="259" t="s">
        <v>1113</v>
      </c>
      <c r="C1859" s="259" t="s">
        <v>11</v>
      </c>
      <c r="D1859" s="259" t="s">
        <v>18</v>
      </c>
      <c r="E1859" s="435">
        <v>0.1</v>
      </c>
      <c r="F1859" s="192" t="str">
        <f t="shared" si="365"/>
        <v>19,85</v>
      </c>
      <c r="G1859" s="206">
        <f t="shared" si="366"/>
        <v>1.99</v>
      </c>
      <c r="H1859" s="156" t="s">
        <v>3210</v>
      </c>
      <c r="I1859" s="156" t="s">
        <v>1113</v>
      </c>
    </row>
    <row r="1860" spans="1:9" ht="45" x14ac:dyDescent="0.25">
      <c r="A1860" s="259">
        <v>94969</v>
      </c>
      <c r="B1860" s="259" t="s">
        <v>1587</v>
      </c>
      <c r="C1860" s="259" t="s">
        <v>11</v>
      </c>
      <c r="D1860" s="259" t="s">
        <v>40</v>
      </c>
      <c r="E1860" s="435">
        <v>7.0000000000000007E-2</v>
      </c>
      <c r="F1860" s="192" t="str">
        <f t="shared" si="365"/>
        <v>467,53</v>
      </c>
      <c r="G1860" s="206">
        <f t="shared" si="366"/>
        <v>32.729999999999997</v>
      </c>
      <c r="H1860" s="156" t="s">
        <v>3587</v>
      </c>
      <c r="I1860" s="156" t="s">
        <v>1894</v>
      </c>
    </row>
    <row r="1861" spans="1:9" ht="15" customHeight="1" x14ac:dyDescent="0.25">
      <c r="A1861" s="571" t="s">
        <v>1813</v>
      </c>
      <c r="B1861" s="572"/>
      <c r="C1861" s="572"/>
      <c r="D1861" s="572"/>
      <c r="E1861" s="572"/>
      <c r="F1861" s="573"/>
      <c r="G1861" s="207">
        <f>ROUND(SUM(G1856:G1860),2)</f>
        <v>58.64</v>
      </c>
    </row>
    <row r="1862" spans="1:9" ht="33.75" customHeight="1" x14ac:dyDescent="0.25">
      <c r="A1862" s="190"/>
      <c r="B1862" s="190"/>
      <c r="C1862" s="190"/>
      <c r="D1862" s="190"/>
      <c r="E1862" s="190"/>
      <c r="F1862" s="190"/>
      <c r="G1862" s="190"/>
    </row>
    <row r="1863" spans="1:9" ht="38.25" customHeight="1" x14ac:dyDescent="0.25">
      <c r="A1863" s="574" t="s">
        <v>2706</v>
      </c>
      <c r="B1863" s="575"/>
      <c r="C1863" s="575"/>
      <c r="D1863" s="575"/>
      <c r="E1863" s="576"/>
      <c r="F1863" s="402" t="s">
        <v>130</v>
      </c>
      <c r="G1863" s="267" t="s">
        <v>2707</v>
      </c>
    </row>
    <row r="1864" spans="1:9" ht="30" x14ac:dyDescent="0.25">
      <c r="A1864" s="590" t="s">
        <v>1106</v>
      </c>
      <c r="B1864" s="591"/>
      <c r="C1864" s="264" t="s">
        <v>3</v>
      </c>
      <c r="D1864" s="264" t="s">
        <v>4</v>
      </c>
      <c r="E1864" s="264" t="s">
        <v>1598</v>
      </c>
      <c r="F1864" s="264" t="s">
        <v>1103</v>
      </c>
      <c r="G1864" s="264" t="s">
        <v>1104</v>
      </c>
    </row>
    <row r="1865" spans="1:9" ht="51.75" customHeight="1" x14ac:dyDescent="0.25">
      <c r="A1865" s="259" t="s">
        <v>1195</v>
      </c>
      <c r="B1865" s="259" t="s">
        <v>1584</v>
      </c>
      <c r="C1865" s="259" t="s">
        <v>130</v>
      </c>
      <c r="D1865" s="259" t="s">
        <v>16</v>
      </c>
      <c r="E1865" s="435">
        <v>1</v>
      </c>
      <c r="F1865" s="192">
        <f t="shared" ref="F1865" si="367">H1865</f>
        <v>279.87</v>
      </c>
      <c r="G1865" s="206">
        <f t="shared" ref="G1865" si="368">ROUND((E1865*F1865),2)</f>
        <v>279.87</v>
      </c>
      <c r="H1865" s="148">
        <v>279.87</v>
      </c>
    </row>
    <row r="1866" spans="1:9" ht="15" customHeight="1" x14ac:dyDescent="0.25">
      <c r="A1866" s="571" t="s">
        <v>1813</v>
      </c>
      <c r="B1866" s="572"/>
      <c r="C1866" s="572"/>
      <c r="D1866" s="572"/>
      <c r="E1866" s="572"/>
      <c r="F1866" s="573"/>
      <c r="G1866" s="207">
        <f>ROUND(SUM(G1865:G1865),2)</f>
        <v>279.87</v>
      </c>
    </row>
    <row r="1867" spans="1:9" ht="24.75" customHeight="1" x14ac:dyDescent="0.25">
      <c r="A1867" s="190"/>
      <c r="B1867" s="190"/>
      <c r="C1867" s="190"/>
      <c r="D1867" s="190"/>
      <c r="E1867" s="190"/>
      <c r="F1867" s="190"/>
      <c r="G1867" s="190"/>
    </row>
    <row r="1868" spans="1:9" ht="48" customHeight="1" x14ac:dyDescent="0.25">
      <c r="A1868" s="574" t="s">
        <v>2708</v>
      </c>
      <c r="B1868" s="575"/>
      <c r="C1868" s="575"/>
      <c r="D1868" s="575"/>
      <c r="E1868" s="575"/>
      <c r="F1868" s="402" t="s">
        <v>50</v>
      </c>
      <c r="G1868" s="267">
        <v>9319</v>
      </c>
    </row>
    <row r="1869" spans="1:9" ht="30" x14ac:dyDescent="0.25">
      <c r="A1869" s="590" t="s">
        <v>1100</v>
      </c>
      <c r="B1869" s="591"/>
      <c r="C1869" s="264" t="s">
        <v>3</v>
      </c>
      <c r="D1869" s="264" t="s">
        <v>4</v>
      </c>
      <c r="E1869" s="264" t="s">
        <v>1598</v>
      </c>
      <c r="F1869" s="264" t="s">
        <v>1103</v>
      </c>
      <c r="G1869" s="264" t="s">
        <v>1104</v>
      </c>
    </row>
    <row r="1870" spans="1:9" ht="75" x14ac:dyDescent="0.25">
      <c r="A1870" s="259">
        <v>9644</v>
      </c>
      <c r="B1870" s="259" t="s">
        <v>1585</v>
      </c>
      <c r="C1870" s="259" t="s">
        <v>50</v>
      </c>
      <c r="D1870" s="259" t="s">
        <v>16</v>
      </c>
      <c r="E1870" s="435">
        <v>5.434783E-2</v>
      </c>
      <c r="F1870" s="192">
        <f t="shared" ref="F1870" si="369">H1870</f>
        <v>8138.42</v>
      </c>
      <c r="G1870" s="206">
        <f t="shared" ref="G1870" si="370">ROUND((E1870*F1870),2)</f>
        <v>442.31</v>
      </c>
      <c r="H1870" s="214">
        <v>8138.42</v>
      </c>
      <c r="I1870" s="214" t="s">
        <v>3046</v>
      </c>
    </row>
    <row r="1871" spans="1:9" ht="15" customHeight="1" x14ac:dyDescent="0.25">
      <c r="A1871" s="571" t="s">
        <v>1813</v>
      </c>
      <c r="B1871" s="572"/>
      <c r="C1871" s="572"/>
      <c r="D1871" s="572"/>
      <c r="E1871" s="572"/>
      <c r="F1871" s="573"/>
      <c r="G1871" s="207">
        <f>ROUND(SUM(G1870:G1870),2)</f>
        <v>442.31</v>
      </c>
    </row>
    <row r="1872" spans="1:9" ht="29.25" customHeight="1" x14ac:dyDescent="0.25">
      <c r="A1872" s="190"/>
      <c r="B1872" s="190"/>
      <c r="C1872" s="190"/>
      <c r="D1872" s="190"/>
      <c r="E1872" s="190"/>
      <c r="F1872" s="190"/>
      <c r="G1872" s="190"/>
    </row>
    <row r="1873" spans="1:9" x14ac:dyDescent="0.25">
      <c r="A1873" s="595" t="s">
        <v>2723</v>
      </c>
      <c r="B1873" s="596"/>
      <c r="C1873" s="596"/>
      <c r="D1873" s="596"/>
      <c r="E1873" s="597"/>
      <c r="F1873" s="408" t="s">
        <v>50</v>
      </c>
      <c r="G1873" s="195">
        <v>12382</v>
      </c>
      <c r="H1873" s="208"/>
      <c r="I1873" s="158"/>
    </row>
    <row r="1874" spans="1:9" ht="30" x14ac:dyDescent="0.25">
      <c r="A1874" s="404" t="s">
        <v>2120</v>
      </c>
      <c r="B1874" s="405"/>
      <c r="C1874" s="404" t="s">
        <v>3</v>
      </c>
      <c r="D1874" s="404" t="s">
        <v>4</v>
      </c>
      <c r="E1874" s="404" t="s">
        <v>1598</v>
      </c>
      <c r="F1874" s="404" t="s">
        <v>1103</v>
      </c>
      <c r="G1874" s="404" t="s">
        <v>1104</v>
      </c>
      <c r="H1874" s="208"/>
      <c r="I1874" s="158"/>
    </row>
    <row r="1875" spans="1:9" ht="45" x14ac:dyDescent="0.25">
      <c r="A1875" s="196">
        <v>14003</v>
      </c>
      <c r="B1875" s="423" t="str">
        <f>I1875</f>
        <v>Plataforma elevatória para PNE, cabinada, modelo unilateral (UN140/1 entrada)/adjacente(ADJ140/2 entrada) dim.cabine 1110x1400x2000</v>
      </c>
      <c r="C1875" s="153" t="s">
        <v>50</v>
      </c>
      <c r="D1875" s="192" t="s">
        <v>16</v>
      </c>
      <c r="E1875" s="193">
        <v>1</v>
      </c>
      <c r="F1875" s="209">
        <f>H1875</f>
        <v>44150</v>
      </c>
      <c r="G1875" s="206">
        <f>ROUND((E1875*F1875),2)</f>
        <v>44150</v>
      </c>
      <c r="H1875" s="158">
        <v>44150</v>
      </c>
      <c r="I1875" s="158" t="s">
        <v>4660</v>
      </c>
    </row>
    <row r="1876" spans="1:9" x14ac:dyDescent="0.25">
      <c r="A1876" s="571" t="s">
        <v>1813</v>
      </c>
      <c r="B1876" s="572"/>
      <c r="C1876" s="572"/>
      <c r="D1876" s="572"/>
      <c r="E1876" s="572"/>
      <c r="F1876" s="573"/>
      <c r="G1876" s="207">
        <f>ROUND(SUM(G1875:G1875),2)</f>
        <v>44150</v>
      </c>
      <c r="H1876" s="208"/>
      <c r="I1876" s="158"/>
    </row>
    <row r="1877" spans="1:9" s="179" customFormat="1" ht="24.75" customHeight="1" x14ac:dyDescent="0.25">
      <c r="A1877" s="268"/>
      <c r="B1877" s="268"/>
      <c r="C1877" s="268"/>
      <c r="D1877" s="268"/>
      <c r="E1877" s="268"/>
      <c r="F1877" s="268"/>
      <c r="G1877" s="422"/>
      <c r="H1877" s="203"/>
    </row>
    <row r="1878" spans="1:9" x14ac:dyDescent="0.25">
      <c r="A1878" s="595" t="s">
        <v>2942</v>
      </c>
      <c r="B1878" s="596"/>
      <c r="C1878" s="596"/>
      <c r="D1878" s="596"/>
      <c r="E1878" s="597"/>
      <c r="F1878" s="408" t="s">
        <v>50</v>
      </c>
      <c r="G1878" s="195">
        <v>12257</v>
      </c>
      <c r="H1878" s="208"/>
      <c r="I1878" s="158"/>
    </row>
    <row r="1879" spans="1:9" ht="30" x14ac:dyDescent="0.25">
      <c r="A1879" s="404" t="s">
        <v>2120</v>
      </c>
      <c r="B1879" s="405"/>
      <c r="C1879" s="404" t="s">
        <v>3</v>
      </c>
      <c r="D1879" s="404" t="s">
        <v>4</v>
      </c>
      <c r="E1879" s="404" t="s">
        <v>1598</v>
      </c>
      <c r="F1879" s="404" t="s">
        <v>1103</v>
      </c>
      <c r="G1879" s="404" t="s">
        <v>1104</v>
      </c>
      <c r="H1879" s="208"/>
      <c r="I1879" s="158"/>
    </row>
    <row r="1880" spans="1:9" ht="50.25" customHeight="1" x14ac:dyDescent="0.25">
      <c r="A1880" s="196">
        <v>36486</v>
      </c>
      <c r="B1880" s="191" t="s">
        <v>2942</v>
      </c>
      <c r="C1880" s="153" t="s">
        <v>11</v>
      </c>
      <c r="D1880" s="192" t="s">
        <v>16</v>
      </c>
      <c r="E1880" s="193">
        <v>1</v>
      </c>
      <c r="F1880" s="209" t="str">
        <f>H1880</f>
        <v>70.315,54</v>
      </c>
      <c r="G1880" s="206">
        <f>ROUND((E1880*F1880),2)</f>
        <v>70315.539999999994</v>
      </c>
      <c r="H1880" s="156" t="s">
        <v>3456</v>
      </c>
      <c r="I1880" s="156" t="s">
        <v>3280</v>
      </c>
    </row>
    <row r="1881" spans="1:9" x14ac:dyDescent="0.25">
      <c r="A1881" s="571" t="s">
        <v>1813</v>
      </c>
      <c r="B1881" s="572"/>
      <c r="C1881" s="572"/>
      <c r="D1881" s="572"/>
      <c r="E1881" s="572"/>
      <c r="F1881" s="573"/>
      <c r="G1881" s="207">
        <f>ROUND(SUM(G1880:G1880),2)</f>
        <v>70315.539999999994</v>
      </c>
      <c r="H1881" s="208"/>
      <c r="I1881" s="158"/>
    </row>
    <row r="1882" spans="1:9" ht="26.25" customHeight="1" x14ac:dyDescent="0.25">
      <c r="A1882" s="268"/>
      <c r="B1882" s="268"/>
      <c r="C1882" s="268"/>
      <c r="D1882" s="268"/>
      <c r="E1882" s="268"/>
      <c r="F1882" s="268"/>
      <c r="G1882" s="422"/>
      <c r="H1882" s="208"/>
      <c r="I1882" s="158"/>
    </row>
    <row r="1883" spans="1:9" ht="69.75" customHeight="1" x14ac:dyDescent="0.25">
      <c r="A1883" s="566" t="s">
        <v>1292</v>
      </c>
      <c r="B1883" s="567"/>
      <c r="C1883" s="567"/>
      <c r="D1883" s="567"/>
      <c r="E1883" s="568"/>
      <c r="F1883" s="252" t="s">
        <v>50</v>
      </c>
      <c r="G1883" s="253">
        <v>9652</v>
      </c>
      <c r="H1883" s="245"/>
    </row>
    <row r="1884" spans="1:9" ht="30" x14ac:dyDescent="0.25">
      <c r="A1884" s="580" t="s">
        <v>1102</v>
      </c>
      <c r="B1884" s="581"/>
      <c r="C1884" s="404" t="s">
        <v>3</v>
      </c>
      <c r="D1884" s="404" t="s">
        <v>4</v>
      </c>
      <c r="E1884" s="404" t="s">
        <v>1598</v>
      </c>
      <c r="F1884" s="404" t="s">
        <v>1103</v>
      </c>
      <c r="G1884" s="404" t="s">
        <v>1104</v>
      </c>
      <c r="H1884" s="245"/>
    </row>
    <row r="1885" spans="1:9" ht="78.75" customHeight="1" x14ac:dyDescent="0.25">
      <c r="A1885" s="152">
        <v>10004</v>
      </c>
      <c r="B1885" s="153" t="s">
        <v>2731</v>
      </c>
      <c r="C1885" s="153" t="s">
        <v>50</v>
      </c>
      <c r="D1885" s="192" t="s">
        <v>16</v>
      </c>
      <c r="E1885" s="153">
        <v>1</v>
      </c>
      <c r="F1885" s="177">
        <f t="shared" ref="F1885:F1887" si="371">H1885</f>
        <v>16010.14</v>
      </c>
      <c r="G1885" s="177">
        <f t="shared" ref="G1885:G1887" si="372">ROUND(F1885*E1885,2)</f>
        <v>16010.14</v>
      </c>
      <c r="H1885" s="158">
        <v>16010.14</v>
      </c>
      <c r="I1885" s="158" t="s">
        <v>3049</v>
      </c>
    </row>
    <row r="1886" spans="1:9" ht="30" x14ac:dyDescent="0.25">
      <c r="A1886" s="152">
        <v>88264</v>
      </c>
      <c r="B1886" s="153" t="s">
        <v>1115</v>
      </c>
      <c r="C1886" s="153" t="s">
        <v>11</v>
      </c>
      <c r="D1886" s="153" t="s">
        <v>18</v>
      </c>
      <c r="E1886" s="153">
        <v>1</v>
      </c>
      <c r="F1886" s="177" t="str">
        <f t="shared" si="371"/>
        <v>20,28</v>
      </c>
      <c r="G1886" s="177">
        <f t="shared" si="372"/>
        <v>20.28</v>
      </c>
      <c r="H1886" s="156" t="s">
        <v>2840</v>
      </c>
      <c r="I1886" s="156" t="s">
        <v>1115</v>
      </c>
    </row>
    <row r="1887" spans="1:9" ht="30" x14ac:dyDescent="0.25">
      <c r="A1887" s="152">
        <v>88247</v>
      </c>
      <c r="B1887" s="153" t="s">
        <v>1170</v>
      </c>
      <c r="C1887" s="153" t="s">
        <v>11</v>
      </c>
      <c r="D1887" s="153" t="s">
        <v>18</v>
      </c>
      <c r="E1887" s="153">
        <v>1</v>
      </c>
      <c r="F1887" s="177" t="str">
        <f t="shared" si="371"/>
        <v>16,74</v>
      </c>
      <c r="G1887" s="177">
        <f t="shared" si="372"/>
        <v>16.739999999999998</v>
      </c>
      <c r="H1887" s="156" t="s">
        <v>3570</v>
      </c>
      <c r="I1887" s="156" t="s">
        <v>1170</v>
      </c>
    </row>
    <row r="1888" spans="1:9" x14ac:dyDescent="0.25">
      <c r="A1888" s="562" t="s">
        <v>1813</v>
      </c>
      <c r="B1888" s="562"/>
      <c r="C1888" s="562"/>
      <c r="D1888" s="562"/>
      <c r="E1888" s="562"/>
      <c r="F1888" s="562"/>
      <c r="G1888" s="431">
        <f>ROUND(SUM(G1885:G1887),2)</f>
        <v>16047.16</v>
      </c>
      <c r="H1888" s="245"/>
    </row>
    <row r="1889" spans="1:9" ht="28.5" customHeight="1" x14ac:dyDescent="0.25">
      <c r="A1889" s="190"/>
      <c r="B1889" s="190"/>
      <c r="C1889" s="190"/>
      <c r="D1889" s="190"/>
      <c r="E1889" s="190"/>
      <c r="F1889" s="190"/>
      <c r="G1889" s="190"/>
    </row>
    <row r="1890" spans="1:9" ht="44.25" customHeight="1" x14ac:dyDescent="0.25">
      <c r="A1890" s="566" t="s">
        <v>623</v>
      </c>
      <c r="B1890" s="567"/>
      <c r="C1890" s="567"/>
      <c r="D1890" s="567"/>
      <c r="E1890" s="568"/>
      <c r="F1890" s="252" t="s">
        <v>50</v>
      </c>
      <c r="G1890" s="253">
        <v>10237</v>
      </c>
      <c r="H1890" s="245"/>
    </row>
    <row r="1891" spans="1:9" ht="30" x14ac:dyDescent="0.25">
      <c r="A1891" s="580" t="s">
        <v>1102</v>
      </c>
      <c r="B1891" s="581"/>
      <c r="C1891" s="404" t="s">
        <v>3</v>
      </c>
      <c r="D1891" s="404" t="s">
        <v>4</v>
      </c>
      <c r="E1891" s="404" t="s">
        <v>1598</v>
      </c>
      <c r="F1891" s="404" t="s">
        <v>1103</v>
      </c>
      <c r="G1891" s="404" t="s">
        <v>1104</v>
      </c>
      <c r="H1891" s="245"/>
    </row>
    <row r="1892" spans="1:9" ht="48" customHeight="1" x14ac:dyDescent="0.25">
      <c r="A1892" s="152">
        <v>10237</v>
      </c>
      <c r="B1892" s="153" t="str">
        <f>I1892</f>
        <v>Cabo de controle para o sinal DMX seção de 24 AWG com um par de cabos e fios de cobre</v>
      </c>
      <c r="C1892" s="153" t="s">
        <v>50</v>
      </c>
      <c r="D1892" s="192" t="s">
        <v>69</v>
      </c>
      <c r="E1892" s="153">
        <v>1.02</v>
      </c>
      <c r="F1892" s="177">
        <f t="shared" ref="F1892:F1894" si="373">H1892</f>
        <v>52.71</v>
      </c>
      <c r="G1892" s="177">
        <f t="shared" ref="G1892:G1894" si="374">ROUND(F1892*E1892,2)</f>
        <v>53.76</v>
      </c>
      <c r="H1892" s="158">
        <v>52.71</v>
      </c>
      <c r="I1892" s="158" t="s">
        <v>3050</v>
      </c>
    </row>
    <row r="1893" spans="1:9" ht="30" x14ac:dyDescent="0.25">
      <c r="A1893" s="152">
        <v>88264</v>
      </c>
      <c r="B1893" s="153" t="s">
        <v>1115</v>
      </c>
      <c r="C1893" s="153" t="s">
        <v>11</v>
      </c>
      <c r="D1893" s="153" t="s">
        <v>18</v>
      </c>
      <c r="E1893" s="153">
        <v>0.1</v>
      </c>
      <c r="F1893" s="177" t="str">
        <f t="shared" si="373"/>
        <v>20,28</v>
      </c>
      <c r="G1893" s="177">
        <f t="shared" si="374"/>
        <v>2.0299999999999998</v>
      </c>
      <c r="H1893" s="156" t="s">
        <v>2840</v>
      </c>
      <c r="I1893" s="156" t="s">
        <v>1115</v>
      </c>
    </row>
    <row r="1894" spans="1:9" ht="30" x14ac:dyDescent="0.25">
      <c r="A1894" s="152">
        <v>88247</v>
      </c>
      <c r="B1894" s="153" t="s">
        <v>1170</v>
      </c>
      <c r="C1894" s="153" t="s">
        <v>11</v>
      </c>
      <c r="D1894" s="153" t="s">
        <v>18</v>
      </c>
      <c r="E1894" s="153">
        <v>0.1</v>
      </c>
      <c r="F1894" s="177" t="str">
        <f t="shared" si="373"/>
        <v>16,74</v>
      </c>
      <c r="G1894" s="177">
        <f t="shared" si="374"/>
        <v>1.67</v>
      </c>
      <c r="H1894" s="156" t="s">
        <v>3570</v>
      </c>
      <c r="I1894" s="156" t="s">
        <v>1170</v>
      </c>
    </row>
    <row r="1895" spans="1:9" x14ac:dyDescent="0.25">
      <c r="A1895" s="562" t="s">
        <v>1813</v>
      </c>
      <c r="B1895" s="562"/>
      <c r="C1895" s="562"/>
      <c r="D1895" s="562"/>
      <c r="E1895" s="562"/>
      <c r="F1895" s="562"/>
      <c r="G1895" s="431">
        <f>ROUND(SUM(G1892:G1894),2)</f>
        <v>57.46</v>
      </c>
      <c r="H1895" s="245"/>
    </row>
    <row r="1896" spans="1:9" ht="36" customHeight="1" x14ac:dyDescent="0.25">
      <c r="A1896" s="190"/>
      <c r="B1896" s="190"/>
      <c r="C1896" s="190"/>
      <c r="D1896" s="190"/>
      <c r="E1896" s="190"/>
      <c r="F1896" s="190"/>
      <c r="G1896" s="190"/>
    </row>
    <row r="1897" spans="1:9" ht="30" x14ac:dyDescent="0.25">
      <c r="A1897" s="566" t="s">
        <v>2952</v>
      </c>
      <c r="B1897" s="567"/>
      <c r="C1897" s="567"/>
      <c r="D1897" s="567"/>
      <c r="E1897" s="568"/>
      <c r="F1897" s="252" t="s">
        <v>50</v>
      </c>
      <c r="G1897" s="253">
        <v>10370</v>
      </c>
      <c r="I1897" s="148" t="s">
        <v>2742</v>
      </c>
    </row>
    <row r="1898" spans="1:9" ht="30" x14ac:dyDescent="0.25">
      <c r="A1898" s="580" t="s">
        <v>1102</v>
      </c>
      <c r="B1898" s="581"/>
      <c r="C1898" s="404" t="s">
        <v>3</v>
      </c>
      <c r="D1898" s="404" t="s">
        <v>4</v>
      </c>
      <c r="E1898" s="404" t="s">
        <v>1598</v>
      </c>
      <c r="F1898" s="404" t="s">
        <v>1103</v>
      </c>
      <c r="G1898" s="404" t="s">
        <v>1104</v>
      </c>
    </row>
    <row r="1899" spans="1:9" ht="66.75" customHeight="1" x14ac:dyDescent="0.25">
      <c r="A1899" s="152">
        <v>10426</v>
      </c>
      <c r="B1899" s="153" t="s">
        <v>2953</v>
      </c>
      <c r="C1899" s="153" t="s">
        <v>50</v>
      </c>
      <c r="D1899" s="192" t="s">
        <v>2741</v>
      </c>
      <c r="E1899" s="153">
        <v>1</v>
      </c>
      <c r="F1899" s="177">
        <f t="shared" ref="F1899" si="375">H1899</f>
        <v>3696.19</v>
      </c>
      <c r="G1899" s="177">
        <f t="shared" ref="G1899" si="376">ROUND(F1899*E1899,2)</f>
        <v>3696.19</v>
      </c>
      <c r="H1899" s="158">
        <v>3696.19</v>
      </c>
      <c r="I1899" s="158" t="s">
        <v>3053</v>
      </c>
    </row>
    <row r="1900" spans="1:9" x14ac:dyDescent="0.25">
      <c r="A1900" s="562" t="s">
        <v>1813</v>
      </c>
      <c r="B1900" s="562"/>
      <c r="C1900" s="562"/>
      <c r="D1900" s="562"/>
      <c r="E1900" s="562"/>
      <c r="F1900" s="562"/>
      <c r="G1900" s="431">
        <f>ROUND(SUM(G1899:G1899),2)</f>
        <v>3696.19</v>
      </c>
    </row>
    <row r="1901" spans="1:9" ht="29.25" customHeight="1" x14ac:dyDescent="0.25">
      <c r="A1901" s="190"/>
      <c r="B1901" s="190"/>
      <c r="C1901" s="190"/>
      <c r="D1901" s="190"/>
      <c r="E1901" s="190"/>
      <c r="F1901" s="190"/>
      <c r="G1901" s="190"/>
    </row>
    <row r="1902" spans="1:9" x14ac:dyDescent="0.25">
      <c r="A1902" s="566" t="s">
        <v>986</v>
      </c>
      <c r="B1902" s="567"/>
      <c r="C1902" s="567"/>
      <c r="D1902" s="567"/>
      <c r="E1902" s="568"/>
      <c r="F1902" s="252" t="s">
        <v>50</v>
      </c>
      <c r="G1902" s="253">
        <v>9047</v>
      </c>
      <c r="H1902" s="245"/>
    </row>
    <row r="1903" spans="1:9" ht="30" x14ac:dyDescent="0.25">
      <c r="A1903" s="580" t="s">
        <v>1102</v>
      </c>
      <c r="B1903" s="581"/>
      <c r="C1903" s="404" t="s">
        <v>3</v>
      </c>
      <c r="D1903" s="404" t="s">
        <v>4</v>
      </c>
      <c r="E1903" s="404" t="s">
        <v>1598</v>
      </c>
      <c r="F1903" s="404" t="s">
        <v>1103</v>
      </c>
      <c r="G1903" s="404" t="s">
        <v>1104</v>
      </c>
      <c r="H1903" s="245"/>
    </row>
    <row r="1904" spans="1:9" ht="45" x14ac:dyDescent="0.25">
      <c r="A1904" s="152">
        <v>9325</v>
      </c>
      <c r="B1904" s="153" t="str">
        <f>I1904</f>
        <v>Caixa acustica quadrada em ABS, tela de aluminio microperfurada, pintura eletrostatica c/poliester, Woofer coaxial 6" c/carcaça de</v>
      </c>
      <c r="C1904" s="153" t="s">
        <v>50</v>
      </c>
      <c r="D1904" s="192" t="s">
        <v>2741</v>
      </c>
      <c r="E1904" s="153">
        <v>1</v>
      </c>
      <c r="F1904" s="177">
        <f t="shared" ref="F1904:F1906" si="377">H1904</f>
        <v>490</v>
      </c>
      <c r="G1904" s="177">
        <f t="shared" ref="G1904:G1906" si="378">ROUND(F1904*E1904,2)</f>
        <v>490</v>
      </c>
      <c r="H1904" s="158">
        <v>490</v>
      </c>
      <c r="I1904" s="158" t="s">
        <v>3043</v>
      </c>
    </row>
    <row r="1905" spans="1:9" ht="30" x14ac:dyDescent="0.25">
      <c r="A1905" s="152">
        <v>88264</v>
      </c>
      <c r="B1905" s="153" t="s">
        <v>1115</v>
      </c>
      <c r="C1905" s="153" t="s">
        <v>11</v>
      </c>
      <c r="D1905" s="153" t="s">
        <v>18</v>
      </c>
      <c r="E1905" s="153">
        <v>0.3</v>
      </c>
      <c r="F1905" s="177" t="str">
        <f t="shared" si="377"/>
        <v>20,28</v>
      </c>
      <c r="G1905" s="177">
        <f t="shared" si="378"/>
        <v>6.08</v>
      </c>
      <c r="H1905" s="156" t="s">
        <v>2840</v>
      </c>
      <c r="I1905" s="156" t="s">
        <v>1115</v>
      </c>
    </row>
    <row r="1906" spans="1:9" ht="30" x14ac:dyDescent="0.25">
      <c r="A1906" s="152">
        <v>88247</v>
      </c>
      <c r="B1906" s="153" t="s">
        <v>1170</v>
      </c>
      <c r="C1906" s="153" t="s">
        <v>11</v>
      </c>
      <c r="D1906" s="153" t="s">
        <v>18</v>
      </c>
      <c r="E1906" s="153">
        <v>0.3</v>
      </c>
      <c r="F1906" s="177" t="str">
        <f t="shared" si="377"/>
        <v>16,74</v>
      </c>
      <c r="G1906" s="177">
        <f t="shared" si="378"/>
        <v>5.0199999999999996</v>
      </c>
      <c r="H1906" s="156" t="s">
        <v>3570</v>
      </c>
      <c r="I1906" s="156" t="s">
        <v>1170</v>
      </c>
    </row>
    <row r="1907" spans="1:9" x14ac:dyDescent="0.25">
      <c r="A1907" s="562" t="s">
        <v>1813</v>
      </c>
      <c r="B1907" s="562"/>
      <c r="C1907" s="562"/>
      <c r="D1907" s="562"/>
      <c r="E1907" s="562"/>
      <c r="F1907" s="562"/>
      <c r="G1907" s="431">
        <f>ROUND(SUM(G1904:G1906),2)</f>
        <v>501.1</v>
      </c>
      <c r="H1907" s="245"/>
    </row>
    <row r="1908" spans="1:9" ht="21.75" customHeight="1" x14ac:dyDescent="0.25">
      <c r="A1908" s="190"/>
      <c r="B1908" s="190"/>
      <c r="C1908" s="190"/>
      <c r="D1908" s="190"/>
      <c r="E1908" s="190"/>
      <c r="F1908" s="190"/>
      <c r="G1908" s="190"/>
    </row>
    <row r="1909" spans="1:9" x14ac:dyDescent="0.25">
      <c r="A1909" s="566" t="s">
        <v>2743</v>
      </c>
      <c r="B1909" s="567"/>
      <c r="C1909" s="567"/>
      <c r="D1909" s="567"/>
      <c r="E1909" s="568"/>
      <c r="F1909" s="150" t="s">
        <v>130</v>
      </c>
      <c r="G1909" s="398"/>
    </row>
    <row r="1910" spans="1:9" ht="30" x14ac:dyDescent="0.25">
      <c r="A1910" s="580" t="s">
        <v>1100</v>
      </c>
      <c r="B1910" s="581"/>
      <c r="C1910" s="404" t="s">
        <v>3</v>
      </c>
      <c r="D1910" s="404" t="s">
        <v>4</v>
      </c>
      <c r="E1910" s="404" t="s">
        <v>1598</v>
      </c>
      <c r="F1910" s="404" t="s">
        <v>1103</v>
      </c>
      <c r="G1910" s="404" t="s">
        <v>1104</v>
      </c>
    </row>
    <row r="1911" spans="1:9" ht="45" x14ac:dyDescent="0.25">
      <c r="A1911" s="152">
        <v>39810</v>
      </c>
      <c r="B1911" s="153" t="s">
        <v>2744</v>
      </c>
      <c r="C1911" s="153" t="s">
        <v>11</v>
      </c>
      <c r="D1911" s="153" t="s">
        <v>16</v>
      </c>
      <c r="E1911" s="153">
        <v>1</v>
      </c>
      <c r="F1911" s="153" t="str">
        <f t="shared" ref="F1911:F1913" si="379">H1911</f>
        <v>35,47</v>
      </c>
      <c r="G1911" s="153">
        <f t="shared" ref="G1911:G1913" si="380">ROUND(F1911*E1911,2)</f>
        <v>35.47</v>
      </c>
      <c r="H1911" s="156" t="s">
        <v>3426</v>
      </c>
      <c r="I1911" s="156" t="s">
        <v>3247</v>
      </c>
    </row>
    <row r="1912" spans="1:9" ht="30" x14ac:dyDescent="0.25">
      <c r="A1912" s="152">
        <v>88264</v>
      </c>
      <c r="B1912" s="153" t="s">
        <v>1115</v>
      </c>
      <c r="C1912" s="153" t="s">
        <v>11</v>
      </c>
      <c r="D1912" s="153" t="s">
        <v>18</v>
      </c>
      <c r="E1912" s="153">
        <v>0.7</v>
      </c>
      <c r="F1912" s="153" t="str">
        <f t="shared" si="379"/>
        <v>20,28</v>
      </c>
      <c r="G1912" s="153">
        <f t="shared" si="380"/>
        <v>14.2</v>
      </c>
      <c r="H1912" s="156" t="s">
        <v>2840</v>
      </c>
      <c r="I1912" s="156" t="s">
        <v>1115</v>
      </c>
    </row>
    <row r="1913" spans="1:9" ht="30" x14ac:dyDescent="0.25">
      <c r="A1913" s="152">
        <v>88247</v>
      </c>
      <c r="B1913" s="153" t="s">
        <v>1170</v>
      </c>
      <c r="C1913" s="153" t="s">
        <v>11</v>
      </c>
      <c r="D1913" s="153" t="s">
        <v>18</v>
      </c>
      <c r="E1913" s="153">
        <v>0.7</v>
      </c>
      <c r="F1913" s="153" t="str">
        <f t="shared" si="379"/>
        <v>16,74</v>
      </c>
      <c r="G1913" s="153">
        <f t="shared" si="380"/>
        <v>11.72</v>
      </c>
      <c r="H1913" s="156" t="s">
        <v>3570</v>
      </c>
      <c r="I1913" s="156" t="s">
        <v>1170</v>
      </c>
    </row>
    <row r="1914" spans="1:9" x14ac:dyDescent="0.25">
      <c r="A1914" s="570" t="s">
        <v>1813</v>
      </c>
      <c r="B1914" s="570"/>
      <c r="C1914" s="570"/>
      <c r="D1914" s="570"/>
      <c r="E1914" s="570"/>
      <c r="F1914" s="570"/>
      <c r="G1914" s="404">
        <f>ROUND(SUM(G1911:G1913),2)</f>
        <v>61.39</v>
      </c>
    </row>
    <row r="1915" spans="1:9" ht="30" customHeight="1" x14ac:dyDescent="0.25">
      <c r="A1915" s="190"/>
      <c r="B1915" s="190"/>
      <c r="C1915" s="190"/>
      <c r="D1915" s="190"/>
      <c r="E1915" s="190"/>
      <c r="F1915" s="190"/>
      <c r="G1915" s="190"/>
    </row>
    <row r="1916" spans="1:9" x14ac:dyDescent="0.25">
      <c r="A1916" s="566" t="s">
        <v>504</v>
      </c>
      <c r="B1916" s="567"/>
      <c r="C1916" s="567"/>
      <c r="D1916" s="567"/>
      <c r="E1916" s="568"/>
      <c r="F1916" s="150" t="s">
        <v>50</v>
      </c>
      <c r="G1916" s="163">
        <v>11750</v>
      </c>
    </row>
    <row r="1917" spans="1:9" ht="30" x14ac:dyDescent="0.25">
      <c r="A1917" s="580" t="s">
        <v>1100</v>
      </c>
      <c r="B1917" s="581"/>
      <c r="C1917" s="404" t="s">
        <v>3</v>
      </c>
      <c r="D1917" s="404" t="s">
        <v>4</v>
      </c>
      <c r="E1917" s="404" t="s">
        <v>1598</v>
      </c>
      <c r="F1917" s="404" t="s">
        <v>1103</v>
      </c>
      <c r="G1917" s="404" t="s">
        <v>1104</v>
      </c>
    </row>
    <row r="1918" spans="1:9" x14ac:dyDescent="0.25">
      <c r="A1918" s="152">
        <v>12616</v>
      </c>
      <c r="B1918" s="153" t="str">
        <f>I1918</f>
        <v>Cabo coaxial rg-6</v>
      </c>
      <c r="C1918" s="153" t="s">
        <v>50</v>
      </c>
      <c r="D1918" s="192" t="s">
        <v>69</v>
      </c>
      <c r="E1918" s="153">
        <v>1.02</v>
      </c>
      <c r="F1918" s="177">
        <f t="shared" ref="F1918" si="381">H1918</f>
        <v>1.76</v>
      </c>
      <c r="G1918" s="177">
        <f t="shared" ref="G1918" si="382">ROUND(F1918*E1918,2)</f>
        <v>1.8</v>
      </c>
      <c r="H1918" s="158">
        <v>1.76</v>
      </c>
      <c r="I1918" s="158" t="s">
        <v>3078</v>
      </c>
    </row>
    <row r="1919" spans="1:9" ht="30" x14ac:dyDescent="0.25">
      <c r="A1919" s="152">
        <v>88264</v>
      </c>
      <c r="B1919" s="153" t="s">
        <v>1115</v>
      </c>
      <c r="C1919" s="153" t="s">
        <v>11</v>
      </c>
      <c r="D1919" s="153" t="s">
        <v>18</v>
      </c>
      <c r="E1919" s="153">
        <v>0.11</v>
      </c>
      <c r="F1919" s="153" t="str">
        <f t="shared" ref="F1919:F1920" si="383">H1919</f>
        <v>20,28</v>
      </c>
      <c r="G1919" s="153">
        <f t="shared" ref="G1919:G1920" si="384">ROUND(F1919*E1919,2)</f>
        <v>2.23</v>
      </c>
      <c r="H1919" s="156" t="s">
        <v>2840</v>
      </c>
      <c r="I1919" s="156" t="s">
        <v>1115</v>
      </c>
    </row>
    <row r="1920" spans="1:9" ht="30" x14ac:dyDescent="0.25">
      <c r="A1920" s="152">
        <v>88247</v>
      </c>
      <c r="B1920" s="153" t="s">
        <v>1170</v>
      </c>
      <c r="C1920" s="153" t="s">
        <v>11</v>
      </c>
      <c r="D1920" s="153" t="s">
        <v>18</v>
      </c>
      <c r="E1920" s="153">
        <v>0.11</v>
      </c>
      <c r="F1920" s="153" t="str">
        <f t="shared" si="383"/>
        <v>16,74</v>
      </c>
      <c r="G1920" s="153">
        <f t="shared" si="384"/>
        <v>1.84</v>
      </c>
      <c r="H1920" s="156" t="s">
        <v>3570</v>
      </c>
      <c r="I1920" s="156" t="s">
        <v>1170</v>
      </c>
    </row>
    <row r="1921" spans="1:9" x14ac:dyDescent="0.25">
      <c r="A1921" s="570" t="s">
        <v>1813</v>
      </c>
      <c r="B1921" s="570"/>
      <c r="C1921" s="570"/>
      <c r="D1921" s="570"/>
      <c r="E1921" s="570"/>
      <c r="F1921" s="570"/>
      <c r="G1921" s="404">
        <f>ROUND(SUM(G1918:G1920),2)</f>
        <v>5.87</v>
      </c>
    </row>
    <row r="1922" spans="1:9" ht="22.5" customHeight="1" x14ac:dyDescent="0.25">
      <c r="A1922" s="190"/>
      <c r="B1922" s="190"/>
      <c r="C1922" s="190"/>
      <c r="D1922" s="190"/>
      <c r="E1922" s="190"/>
      <c r="F1922" s="190"/>
      <c r="G1922" s="190"/>
    </row>
    <row r="1923" spans="1:9" x14ac:dyDescent="0.25">
      <c r="A1923" s="566" t="s">
        <v>510</v>
      </c>
      <c r="B1923" s="567"/>
      <c r="C1923" s="567"/>
      <c r="D1923" s="567"/>
      <c r="E1923" s="568"/>
      <c r="F1923" s="150" t="s">
        <v>130</v>
      </c>
      <c r="G1923" s="398" t="s">
        <v>2745</v>
      </c>
    </row>
    <row r="1924" spans="1:9" ht="30" x14ac:dyDescent="0.25">
      <c r="A1924" s="580" t="s">
        <v>1100</v>
      </c>
      <c r="B1924" s="581"/>
      <c r="C1924" s="404" t="s">
        <v>3</v>
      </c>
      <c r="D1924" s="404" t="s">
        <v>4</v>
      </c>
      <c r="E1924" s="404" t="s">
        <v>1598</v>
      </c>
      <c r="F1924" s="404" t="s">
        <v>1103</v>
      </c>
      <c r="G1924" s="404" t="s">
        <v>1104</v>
      </c>
    </row>
    <row r="1925" spans="1:9" ht="45" x14ac:dyDescent="0.25">
      <c r="A1925" s="152">
        <v>43096</v>
      </c>
      <c r="B1925" s="153" t="s">
        <v>1200</v>
      </c>
      <c r="C1925" s="153" t="s">
        <v>11</v>
      </c>
      <c r="D1925" s="153" t="s">
        <v>16</v>
      </c>
      <c r="E1925" s="153">
        <v>1</v>
      </c>
      <c r="F1925" s="153" t="str">
        <f t="shared" ref="F1925:F1927" si="385">H1925</f>
        <v>236,50</v>
      </c>
      <c r="G1925" s="153">
        <f t="shared" ref="G1925:G1927" si="386">ROUND(F1925*E1925,2)</f>
        <v>236.5</v>
      </c>
      <c r="H1925" s="156" t="s">
        <v>3428</v>
      </c>
      <c r="I1925" s="156" t="s">
        <v>3249</v>
      </c>
    </row>
    <row r="1926" spans="1:9" ht="30" x14ac:dyDescent="0.25">
      <c r="A1926" s="152">
        <v>88264</v>
      </c>
      <c r="B1926" s="153" t="s">
        <v>1115</v>
      </c>
      <c r="C1926" s="153" t="s">
        <v>11</v>
      </c>
      <c r="D1926" s="153" t="s">
        <v>18</v>
      </c>
      <c r="E1926" s="153">
        <v>0.7</v>
      </c>
      <c r="F1926" s="153" t="str">
        <f t="shared" si="385"/>
        <v>20,28</v>
      </c>
      <c r="G1926" s="153">
        <f t="shared" si="386"/>
        <v>14.2</v>
      </c>
      <c r="H1926" s="156" t="s">
        <v>2840</v>
      </c>
      <c r="I1926" s="156" t="s">
        <v>1115</v>
      </c>
    </row>
    <row r="1927" spans="1:9" ht="30" x14ac:dyDescent="0.25">
      <c r="A1927" s="152">
        <v>88247</v>
      </c>
      <c r="B1927" s="153" t="s">
        <v>1170</v>
      </c>
      <c r="C1927" s="153" t="s">
        <v>11</v>
      </c>
      <c r="D1927" s="153" t="s">
        <v>18</v>
      </c>
      <c r="E1927" s="153">
        <v>0.7</v>
      </c>
      <c r="F1927" s="153" t="str">
        <f t="shared" si="385"/>
        <v>16,74</v>
      </c>
      <c r="G1927" s="153">
        <f t="shared" si="386"/>
        <v>11.72</v>
      </c>
      <c r="H1927" s="156" t="s">
        <v>3570</v>
      </c>
      <c r="I1927" s="156" t="s">
        <v>1170</v>
      </c>
    </row>
    <row r="1928" spans="1:9" x14ac:dyDescent="0.25">
      <c r="A1928" s="570" t="s">
        <v>1813</v>
      </c>
      <c r="B1928" s="570"/>
      <c r="C1928" s="570"/>
      <c r="D1928" s="570"/>
      <c r="E1928" s="570"/>
      <c r="F1928" s="570"/>
      <c r="G1928" s="404">
        <f>ROUND(SUM(G1925:G1927),2)</f>
        <v>262.42</v>
      </c>
    </row>
    <row r="1929" spans="1:9" ht="36.75" customHeight="1" x14ac:dyDescent="0.25">
      <c r="A1929" s="190"/>
      <c r="B1929" s="190"/>
      <c r="C1929" s="190"/>
      <c r="D1929" s="190"/>
      <c r="E1929" s="190"/>
      <c r="F1929" s="190"/>
      <c r="G1929" s="190"/>
    </row>
    <row r="1930" spans="1:9" x14ac:dyDescent="0.25">
      <c r="A1930" s="566" t="s">
        <v>1293</v>
      </c>
      <c r="B1930" s="567"/>
      <c r="C1930" s="567"/>
      <c r="D1930" s="567"/>
      <c r="E1930" s="568"/>
      <c r="F1930" s="150" t="s">
        <v>50</v>
      </c>
      <c r="G1930" s="163">
        <v>9669</v>
      </c>
    </row>
    <row r="1931" spans="1:9" ht="30" x14ac:dyDescent="0.25">
      <c r="A1931" s="580" t="s">
        <v>1100</v>
      </c>
      <c r="B1931" s="581"/>
      <c r="C1931" s="404" t="s">
        <v>3</v>
      </c>
      <c r="D1931" s="404" t="s">
        <v>4</v>
      </c>
      <c r="E1931" s="404" t="s">
        <v>1598</v>
      </c>
      <c r="F1931" s="404" t="s">
        <v>1103</v>
      </c>
      <c r="G1931" s="404" t="s">
        <v>1104</v>
      </c>
    </row>
    <row r="1932" spans="1:9" ht="30" x14ac:dyDescent="0.25">
      <c r="A1932" s="152">
        <v>39028</v>
      </c>
      <c r="B1932" s="153" t="str">
        <f>I1932</f>
        <v>PERFILADO PERFURADO SIMPLES 38 X 38 MM, CHAPA 22</v>
      </c>
      <c r="C1932" s="153" t="s">
        <v>11</v>
      </c>
      <c r="D1932" s="153" t="s">
        <v>69</v>
      </c>
      <c r="E1932" s="153">
        <v>6</v>
      </c>
      <c r="F1932" s="153" t="str">
        <f t="shared" ref="F1932:F1934" si="387">H1932</f>
        <v>12,51</v>
      </c>
      <c r="G1932" s="153">
        <f t="shared" ref="G1932:G1934" si="388">ROUND(F1932*E1932,2)</f>
        <v>75.06</v>
      </c>
      <c r="H1932" s="269" t="s">
        <v>1855</v>
      </c>
      <c r="I1932" s="269" t="s">
        <v>3301</v>
      </c>
    </row>
    <row r="1933" spans="1:9" ht="30" x14ac:dyDescent="0.25">
      <c r="A1933" s="152">
        <v>88264</v>
      </c>
      <c r="B1933" s="153" t="s">
        <v>1115</v>
      </c>
      <c r="C1933" s="153" t="s">
        <v>11</v>
      </c>
      <c r="D1933" s="153" t="s">
        <v>18</v>
      </c>
      <c r="E1933" s="153">
        <v>0.5</v>
      </c>
      <c r="F1933" s="153" t="str">
        <f t="shared" si="387"/>
        <v>20,28</v>
      </c>
      <c r="G1933" s="153">
        <f t="shared" si="388"/>
        <v>10.14</v>
      </c>
      <c r="H1933" s="156" t="s">
        <v>2840</v>
      </c>
      <c r="I1933" s="156" t="s">
        <v>1115</v>
      </c>
    </row>
    <row r="1934" spans="1:9" ht="30" x14ac:dyDescent="0.25">
      <c r="A1934" s="152">
        <v>88247</v>
      </c>
      <c r="B1934" s="153" t="s">
        <v>1170</v>
      </c>
      <c r="C1934" s="153" t="s">
        <v>11</v>
      </c>
      <c r="D1934" s="153" t="s">
        <v>18</v>
      </c>
      <c r="E1934" s="153">
        <v>0.5</v>
      </c>
      <c r="F1934" s="153" t="str">
        <f t="shared" si="387"/>
        <v>16,74</v>
      </c>
      <c r="G1934" s="153">
        <f t="shared" si="388"/>
        <v>8.3699999999999992</v>
      </c>
      <c r="H1934" s="156" t="s">
        <v>3570</v>
      </c>
      <c r="I1934" s="156" t="s">
        <v>1170</v>
      </c>
    </row>
    <row r="1935" spans="1:9" x14ac:dyDescent="0.25">
      <c r="A1935" s="570" t="s">
        <v>1813</v>
      </c>
      <c r="B1935" s="570"/>
      <c r="C1935" s="570"/>
      <c r="D1935" s="570"/>
      <c r="E1935" s="570"/>
      <c r="F1935" s="570"/>
      <c r="G1935" s="404">
        <f>ROUND(SUM(G1932:G1934),2)</f>
        <v>93.57</v>
      </c>
    </row>
    <row r="1936" spans="1:9" ht="32.25" customHeight="1" x14ac:dyDescent="0.25">
      <c r="A1936" s="190"/>
      <c r="B1936" s="190"/>
      <c r="C1936" s="190"/>
      <c r="D1936" s="190"/>
      <c r="E1936" s="190"/>
      <c r="F1936" s="190"/>
      <c r="G1936" s="190"/>
    </row>
    <row r="1937" spans="1:9" x14ac:dyDescent="0.25">
      <c r="A1937" s="566" t="s">
        <v>619</v>
      </c>
      <c r="B1937" s="567"/>
      <c r="C1937" s="567"/>
      <c r="D1937" s="567"/>
      <c r="E1937" s="568"/>
      <c r="F1937" s="150" t="s">
        <v>50</v>
      </c>
      <c r="G1937" s="163">
        <v>11405</v>
      </c>
    </row>
    <row r="1938" spans="1:9" ht="30" x14ac:dyDescent="0.25">
      <c r="A1938" s="580" t="s">
        <v>1100</v>
      </c>
      <c r="B1938" s="581"/>
      <c r="C1938" s="404" t="s">
        <v>3</v>
      </c>
      <c r="D1938" s="404" t="s">
        <v>4</v>
      </c>
      <c r="E1938" s="404" t="s">
        <v>1598</v>
      </c>
      <c r="F1938" s="404" t="s">
        <v>1103</v>
      </c>
      <c r="G1938" s="404" t="s">
        <v>1104</v>
      </c>
    </row>
    <row r="1939" spans="1:9" ht="30" x14ac:dyDescent="0.25">
      <c r="A1939" s="152">
        <v>3628</v>
      </c>
      <c r="B1939" s="153" t="str">
        <f>I1939</f>
        <v>Junção interna tipo "T" para perfilado, ref. Mopa ou simila</v>
      </c>
      <c r="C1939" s="153" t="s">
        <v>50</v>
      </c>
      <c r="D1939" s="153" t="s">
        <v>16</v>
      </c>
      <c r="E1939" s="153">
        <v>1</v>
      </c>
      <c r="F1939" s="177">
        <f t="shared" ref="F1939:F1941" si="389">H1939</f>
        <v>6.6</v>
      </c>
      <c r="G1939" s="177">
        <f t="shared" ref="G1939:G1941" si="390">ROUND(F1939*E1939,2)</f>
        <v>6.6</v>
      </c>
      <c r="H1939" s="158">
        <v>6.6</v>
      </c>
      <c r="I1939" s="158" t="s">
        <v>2990</v>
      </c>
    </row>
    <row r="1940" spans="1:9" ht="30" x14ac:dyDescent="0.25">
      <c r="A1940" s="152">
        <v>88264</v>
      </c>
      <c r="B1940" s="153" t="s">
        <v>1115</v>
      </c>
      <c r="C1940" s="153" t="s">
        <v>11</v>
      </c>
      <c r="D1940" s="153" t="s">
        <v>18</v>
      </c>
      <c r="E1940" s="153">
        <v>0.2</v>
      </c>
      <c r="F1940" s="153" t="str">
        <f t="shared" si="389"/>
        <v>20,28</v>
      </c>
      <c r="G1940" s="153">
        <f t="shared" si="390"/>
        <v>4.0599999999999996</v>
      </c>
      <c r="H1940" s="156" t="s">
        <v>2840</v>
      </c>
      <c r="I1940" s="156" t="s">
        <v>1115</v>
      </c>
    </row>
    <row r="1941" spans="1:9" ht="30" x14ac:dyDescent="0.25">
      <c r="A1941" s="152">
        <v>88247</v>
      </c>
      <c r="B1941" s="153" t="s">
        <v>1170</v>
      </c>
      <c r="C1941" s="153" t="s">
        <v>11</v>
      </c>
      <c r="D1941" s="153" t="s">
        <v>18</v>
      </c>
      <c r="E1941" s="153">
        <v>0.2</v>
      </c>
      <c r="F1941" s="153" t="str">
        <f t="shared" si="389"/>
        <v>16,74</v>
      </c>
      <c r="G1941" s="153">
        <f t="shared" si="390"/>
        <v>3.35</v>
      </c>
      <c r="H1941" s="156" t="s">
        <v>3570</v>
      </c>
      <c r="I1941" s="156" t="s">
        <v>1170</v>
      </c>
    </row>
    <row r="1942" spans="1:9" x14ac:dyDescent="0.25">
      <c r="A1942" s="570" t="s">
        <v>1813</v>
      </c>
      <c r="B1942" s="570"/>
      <c r="C1942" s="570"/>
      <c r="D1942" s="570"/>
      <c r="E1942" s="570"/>
      <c r="F1942" s="570"/>
      <c r="G1942" s="404">
        <f>ROUND(SUM(G1939:G1941),2)</f>
        <v>14.01</v>
      </c>
    </row>
    <row r="1943" spans="1:9" ht="28.5" customHeight="1" x14ac:dyDescent="0.25">
      <c r="A1943" s="190"/>
      <c r="B1943" s="190"/>
      <c r="C1943" s="190"/>
      <c r="D1943" s="190"/>
      <c r="E1943" s="190"/>
      <c r="F1943" s="190"/>
      <c r="G1943" s="190"/>
    </row>
    <row r="1944" spans="1:9" x14ac:dyDescent="0.25">
      <c r="A1944" s="566" t="s">
        <v>2748</v>
      </c>
      <c r="B1944" s="567"/>
      <c r="C1944" s="567"/>
      <c r="D1944" s="567"/>
      <c r="E1944" s="568"/>
      <c r="F1944" s="150" t="s">
        <v>50</v>
      </c>
      <c r="G1944" s="163">
        <v>9668</v>
      </c>
    </row>
    <row r="1945" spans="1:9" ht="30" x14ac:dyDescent="0.25">
      <c r="A1945" s="566" t="s">
        <v>1100</v>
      </c>
      <c r="B1945" s="569"/>
      <c r="C1945" s="404" t="s">
        <v>3</v>
      </c>
      <c r="D1945" s="404" t="s">
        <v>4</v>
      </c>
      <c r="E1945" s="404" t="s">
        <v>1598</v>
      </c>
      <c r="F1945" s="404" t="s">
        <v>1103</v>
      </c>
      <c r="G1945" s="404" t="s">
        <v>1104</v>
      </c>
    </row>
    <row r="1946" spans="1:9" ht="30" x14ac:dyDescent="0.25">
      <c r="A1946" s="152">
        <v>3630</v>
      </c>
      <c r="B1946" s="153" t="str">
        <f>I1946</f>
        <v>Junção interna tipo "L" para perfilado, ref. Mopa ou similar</v>
      </c>
      <c r="C1946" s="153" t="s">
        <v>50</v>
      </c>
      <c r="D1946" s="153" t="s">
        <v>16</v>
      </c>
      <c r="E1946" s="153">
        <v>1</v>
      </c>
      <c r="F1946" s="177">
        <f t="shared" ref="F1946:F1948" si="391">H1946</f>
        <v>5.0999999999999996</v>
      </c>
      <c r="G1946" s="177">
        <f t="shared" ref="G1946:G1948" si="392">ROUND(F1946*E1946,2)</f>
        <v>5.0999999999999996</v>
      </c>
      <c r="H1946" s="158">
        <v>5.0999999999999996</v>
      </c>
      <c r="I1946" s="158" t="s">
        <v>2991</v>
      </c>
    </row>
    <row r="1947" spans="1:9" ht="30" x14ac:dyDescent="0.25">
      <c r="A1947" s="152">
        <v>88264</v>
      </c>
      <c r="B1947" s="153" t="s">
        <v>1115</v>
      </c>
      <c r="C1947" s="153" t="s">
        <v>11</v>
      </c>
      <c r="D1947" s="153" t="s">
        <v>18</v>
      </c>
      <c r="E1947" s="153">
        <v>0.2</v>
      </c>
      <c r="F1947" s="153" t="str">
        <f t="shared" si="391"/>
        <v>20,28</v>
      </c>
      <c r="G1947" s="153">
        <f t="shared" si="392"/>
        <v>4.0599999999999996</v>
      </c>
      <c r="H1947" s="156" t="s">
        <v>2840</v>
      </c>
      <c r="I1947" s="156" t="s">
        <v>1115</v>
      </c>
    </row>
    <row r="1948" spans="1:9" ht="30" x14ac:dyDescent="0.25">
      <c r="A1948" s="152">
        <v>88247</v>
      </c>
      <c r="B1948" s="153" t="s">
        <v>1170</v>
      </c>
      <c r="C1948" s="153" t="s">
        <v>11</v>
      </c>
      <c r="D1948" s="153" t="s">
        <v>18</v>
      </c>
      <c r="E1948" s="153">
        <v>0.2</v>
      </c>
      <c r="F1948" s="153" t="str">
        <f t="shared" si="391"/>
        <v>16,74</v>
      </c>
      <c r="G1948" s="153">
        <f t="shared" si="392"/>
        <v>3.35</v>
      </c>
      <c r="H1948" s="156" t="s">
        <v>3570</v>
      </c>
      <c r="I1948" s="156" t="s">
        <v>1170</v>
      </c>
    </row>
    <row r="1949" spans="1:9" x14ac:dyDescent="0.25">
      <c r="A1949" s="570" t="s">
        <v>1813</v>
      </c>
      <c r="B1949" s="570"/>
      <c r="C1949" s="570"/>
      <c r="D1949" s="570"/>
      <c r="E1949" s="570"/>
      <c r="F1949" s="570"/>
      <c r="G1949" s="404">
        <f>ROUND(SUM(G1946:G1948),2)</f>
        <v>12.51</v>
      </c>
    </row>
    <row r="1950" spans="1:9" ht="24.75" customHeight="1" x14ac:dyDescent="0.25">
      <c r="A1950" s="190"/>
      <c r="B1950" s="190"/>
      <c r="C1950" s="190"/>
      <c r="D1950" s="190"/>
      <c r="E1950" s="190"/>
      <c r="F1950" s="190"/>
      <c r="G1950" s="190"/>
    </row>
    <row r="1951" spans="1:9" ht="15" customHeight="1" x14ac:dyDescent="0.25">
      <c r="A1951" s="574" t="s">
        <v>2751</v>
      </c>
      <c r="B1951" s="575"/>
      <c r="C1951" s="575"/>
      <c r="D1951" s="575"/>
      <c r="E1951" s="576"/>
      <c r="F1951" s="150" t="s">
        <v>2110</v>
      </c>
      <c r="G1951" s="163">
        <v>170429</v>
      </c>
    </row>
    <row r="1952" spans="1:9" ht="30" x14ac:dyDescent="0.25">
      <c r="A1952" s="566" t="s">
        <v>1100</v>
      </c>
      <c r="B1952" s="569"/>
      <c r="C1952" s="404" t="s">
        <v>3</v>
      </c>
      <c r="D1952" s="404" t="s">
        <v>4</v>
      </c>
      <c r="E1952" s="404" t="s">
        <v>1598</v>
      </c>
      <c r="F1952" s="404" t="s">
        <v>1103</v>
      </c>
      <c r="G1952" s="404" t="s">
        <v>1104</v>
      </c>
    </row>
    <row r="1953" spans="1:9" ht="30" x14ac:dyDescent="0.25">
      <c r="A1953" s="259">
        <v>38195</v>
      </c>
      <c r="B1953" s="259" t="s">
        <v>2752</v>
      </c>
      <c r="C1953" s="259" t="s">
        <v>11</v>
      </c>
      <c r="D1953" s="259" t="s">
        <v>27</v>
      </c>
      <c r="E1953" s="260">
        <v>1.05</v>
      </c>
      <c r="F1953" s="153" t="str">
        <f t="shared" ref="F1953" si="393">H1953</f>
        <v>151,56</v>
      </c>
      <c r="G1953" s="153">
        <f t="shared" ref="G1953" si="394">ROUND(F1953*E1953,2)</f>
        <v>159.13999999999999</v>
      </c>
      <c r="H1953" s="156" t="s">
        <v>3489</v>
      </c>
      <c r="I1953" s="156" t="s">
        <v>3302</v>
      </c>
    </row>
    <row r="1954" spans="1:9" ht="30" x14ac:dyDescent="0.25">
      <c r="A1954" s="259">
        <v>1381</v>
      </c>
      <c r="B1954" s="259" t="s">
        <v>1579</v>
      </c>
      <c r="C1954" s="259" t="s">
        <v>145</v>
      </c>
      <c r="D1954" s="259" t="s">
        <v>52</v>
      </c>
      <c r="E1954" s="260">
        <v>1.52</v>
      </c>
      <c r="F1954" s="153" t="str">
        <f t="shared" ref="F1954:F1957" si="395">H1954</f>
        <v>0,67</v>
      </c>
      <c r="G1954" s="153">
        <f t="shared" ref="G1954:G1957" si="396">ROUND(F1954*E1954,2)</f>
        <v>1.02</v>
      </c>
      <c r="H1954" s="156" t="s">
        <v>1836</v>
      </c>
      <c r="I1954" s="156" t="s">
        <v>3228</v>
      </c>
    </row>
    <row r="1955" spans="1:9" ht="45" x14ac:dyDescent="0.25">
      <c r="A1955" s="259">
        <v>371</v>
      </c>
      <c r="B1955" s="259" t="s">
        <v>1580</v>
      </c>
      <c r="C1955" s="259" t="s">
        <v>145</v>
      </c>
      <c r="D1955" s="259" t="s">
        <v>52</v>
      </c>
      <c r="E1955" s="260">
        <v>4.5</v>
      </c>
      <c r="F1955" s="153" t="str">
        <f t="shared" si="395"/>
        <v>0,73</v>
      </c>
      <c r="G1955" s="153">
        <f t="shared" si="396"/>
        <v>3.29</v>
      </c>
      <c r="H1955" s="156" t="s">
        <v>1636</v>
      </c>
      <c r="I1955" s="156" t="s">
        <v>3233</v>
      </c>
    </row>
    <row r="1956" spans="1:9" ht="30" x14ac:dyDescent="0.25">
      <c r="A1956" s="259">
        <v>88256</v>
      </c>
      <c r="B1956" s="259" t="s">
        <v>1152</v>
      </c>
      <c r="C1956" s="259" t="s">
        <v>11</v>
      </c>
      <c r="D1956" s="259" t="s">
        <v>18</v>
      </c>
      <c r="E1956" s="260">
        <v>0.45</v>
      </c>
      <c r="F1956" s="153" t="str">
        <f t="shared" si="395"/>
        <v>20,00</v>
      </c>
      <c r="G1956" s="153">
        <f t="shared" si="396"/>
        <v>9</v>
      </c>
      <c r="H1956" s="156" t="s">
        <v>2875</v>
      </c>
      <c r="I1956" s="156" t="s">
        <v>1152</v>
      </c>
    </row>
    <row r="1957" spans="1:9" ht="30" x14ac:dyDescent="0.25">
      <c r="A1957" s="259">
        <v>88243</v>
      </c>
      <c r="B1957" s="259" t="s">
        <v>1137</v>
      </c>
      <c r="C1957" s="259" t="s">
        <v>11</v>
      </c>
      <c r="D1957" s="259" t="s">
        <v>18</v>
      </c>
      <c r="E1957" s="260">
        <v>0.42</v>
      </c>
      <c r="F1957" s="153" t="str">
        <f t="shared" si="395"/>
        <v>16,42</v>
      </c>
      <c r="G1957" s="153">
        <f t="shared" si="396"/>
        <v>6.9</v>
      </c>
      <c r="H1957" s="156" t="s">
        <v>2849</v>
      </c>
      <c r="I1957" s="156" t="s">
        <v>1137</v>
      </c>
    </row>
    <row r="1958" spans="1:9" ht="15" customHeight="1" x14ac:dyDescent="0.25">
      <c r="A1958" s="570" t="s">
        <v>1813</v>
      </c>
      <c r="B1958" s="570"/>
      <c r="C1958" s="570"/>
      <c r="D1958" s="570"/>
      <c r="E1958" s="570"/>
      <c r="F1958" s="570"/>
      <c r="G1958" s="404">
        <f>ROUND(SUM(G1953:G1957),2)</f>
        <v>179.35</v>
      </c>
    </row>
    <row r="1959" spans="1:9" ht="40.5" customHeight="1" x14ac:dyDescent="0.25">
      <c r="A1959" s="190"/>
      <c r="B1959" s="190"/>
      <c r="C1959" s="190"/>
      <c r="D1959" s="190"/>
      <c r="E1959" s="190"/>
      <c r="F1959" s="190"/>
      <c r="G1959" s="190"/>
    </row>
    <row r="1960" spans="1:9" x14ac:dyDescent="0.25">
      <c r="A1960" s="566" t="s">
        <v>2754</v>
      </c>
      <c r="B1960" s="567"/>
      <c r="C1960" s="567"/>
      <c r="D1960" s="567"/>
      <c r="E1960" s="582"/>
      <c r="F1960" s="150" t="s">
        <v>130</v>
      </c>
      <c r="G1960" s="405" t="s">
        <v>2755</v>
      </c>
    </row>
    <row r="1961" spans="1:9" ht="30" x14ac:dyDescent="0.25">
      <c r="A1961" s="404" t="s">
        <v>1100</v>
      </c>
      <c r="B1961" s="405"/>
      <c r="C1961" s="404" t="s">
        <v>3</v>
      </c>
      <c r="D1961" s="404" t="s">
        <v>4</v>
      </c>
      <c r="E1961" s="404" t="s">
        <v>1598</v>
      </c>
      <c r="F1961" s="404" t="s">
        <v>1103</v>
      </c>
      <c r="G1961" s="404" t="s">
        <v>1104</v>
      </c>
    </row>
    <row r="1962" spans="1:9" ht="30" x14ac:dyDescent="0.25">
      <c r="A1962" s="152" t="s">
        <v>1215</v>
      </c>
      <c r="B1962" s="153" t="s">
        <v>2753</v>
      </c>
      <c r="C1962" s="153" t="s">
        <v>130</v>
      </c>
      <c r="D1962" s="153" t="s">
        <v>69</v>
      </c>
      <c r="E1962" s="153">
        <v>1</v>
      </c>
      <c r="F1962" s="153">
        <f t="shared" ref="F1962" si="397">H1962</f>
        <v>220.73</v>
      </c>
      <c r="G1962" s="153">
        <f t="shared" ref="G1962" si="398">ROUND(F1962*E1962,2)</f>
        <v>220.73</v>
      </c>
      <c r="H1962" s="148">
        <v>220.73</v>
      </c>
    </row>
    <row r="1963" spans="1:9" x14ac:dyDescent="0.25">
      <c r="A1963" s="561" t="s">
        <v>1813</v>
      </c>
      <c r="B1963" s="561"/>
      <c r="C1963" s="561"/>
      <c r="D1963" s="561"/>
      <c r="E1963" s="561"/>
      <c r="F1963" s="561"/>
      <c r="G1963" s="409">
        <f>ROUND(SUM(G1962:G1962),2)</f>
        <v>220.73</v>
      </c>
    </row>
    <row r="1964" spans="1:9" ht="29.25" customHeight="1" x14ac:dyDescent="0.25">
      <c r="A1964" s="190"/>
      <c r="B1964" s="190"/>
      <c r="C1964" s="190"/>
      <c r="D1964" s="190"/>
      <c r="E1964" s="190"/>
      <c r="F1964" s="190"/>
      <c r="G1964" s="190"/>
    </row>
    <row r="1965" spans="1:9" x14ac:dyDescent="0.25">
      <c r="A1965" s="566" t="s">
        <v>1302</v>
      </c>
      <c r="B1965" s="567"/>
      <c r="C1965" s="567"/>
      <c r="D1965" s="567"/>
      <c r="E1965" s="582"/>
      <c r="F1965" s="150" t="s">
        <v>130</v>
      </c>
      <c r="G1965" s="405" t="s">
        <v>2756</v>
      </c>
    </row>
    <row r="1966" spans="1:9" ht="30" x14ac:dyDescent="0.25">
      <c r="A1966" s="404" t="s">
        <v>1100</v>
      </c>
      <c r="B1966" s="405"/>
      <c r="C1966" s="404" t="s">
        <v>3</v>
      </c>
      <c r="D1966" s="404" t="s">
        <v>4</v>
      </c>
      <c r="E1966" s="404" t="s">
        <v>1598</v>
      </c>
      <c r="F1966" s="404" t="s">
        <v>1103</v>
      </c>
      <c r="G1966" s="404" t="s">
        <v>1104</v>
      </c>
    </row>
    <row r="1967" spans="1:9" ht="45" x14ac:dyDescent="0.25">
      <c r="A1967" s="152" t="s">
        <v>1212</v>
      </c>
      <c r="B1967" s="153" t="s">
        <v>2757</v>
      </c>
      <c r="C1967" s="153" t="s">
        <v>130</v>
      </c>
      <c r="D1967" s="153" t="s">
        <v>2741</v>
      </c>
      <c r="E1967" s="153">
        <v>1</v>
      </c>
      <c r="F1967" s="153">
        <f t="shared" ref="F1967" si="399">H1967</f>
        <v>366.88</v>
      </c>
      <c r="G1967" s="153">
        <f t="shared" ref="G1967" si="400">ROUND(F1967*E1967,2)</f>
        <v>366.88</v>
      </c>
      <c r="H1967" s="148">
        <v>366.88</v>
      </c>
    </row>
    <row r="1968" spans="1:9" x14ac:dyDescent="0.25">
      <c r="A1968" s="561" t="s">
        <v>1813</v>
      </c>
      <c r="B1968" s="561"/>
      <c r="C1968" s="561"/>
      <c r="D1968" s="561"/>
      <c r="E1968" s="561"/>
      <c r="F1968" s="561"/>
      <c r="G1968" s="409">
        <f>ROUND(SUM(G1967:G1967),2)</f>
        <v>366.88</v>
      </c>
    </row>
    <row r="1969" spans="1:9" ht="27" customHeight="1" x14ac:dyDescent="0.25">
      <c r="A1969" s="190"/>
      <c r="B1969" s="190"/>
      <c r="C1969" s="190"/>
      <c r="D1969" s="190"/>
      <c r="E1969" s="190"/>
      <c r="F1969" s="190"/>
      <c r="G1969" s="190"/>
    </row>
    <row r="1970" spans="1:9" x14ac:dyDescent="0.25">
      <c r="A1970" s="583" t="s">
        <v>1046</v>
      </c>
      <c r="B1970" s="584"/>
      <c r="C1970" s="584"/>
      <c r="D1970" s="584"/>
      <c r="E1970" s="585"/>
      <c r="F1970" s="244" t="s">
        <v>124</v>
      </c>
      <c r="G1970" s="401" t="s">
        <v>2758</v>
      </c>
    </row>
    <row r="1971" spans="1:9" ht="30" x14ac:dyDescent="0.25">
      <c r="A1971" s="583" t="s">
        <v>1102</v>
      </c>
      <c r="B1971" s="586"/>
      <c r="C1971" s="244" t="s">
        <v>3</v>
      </c>
      <c r="D1971" s="244" t="s">
        <v>4</v>
      </c>
      <c r="E1971" s="244" t="s">
        <v>1598</v>
      </c>
      <c r="F1971" s="244" t="s">
        <v>1103</v>
      </c>
      <c r="G1971" s="244" t="s">
        <v>1104</v>
      </c>
    </row>
    <row r="1972" spans="1:9" ht="30" x14ac:dyDescent="0.25">
      <c r="A1972" s="152" t="s">
        <v>2759</v>
      </c>
      <c r="B1972" s="153" t="s">
        <v>1046</v>
      </c>
      <c r="C1972" s="177" t="s">
        <v>124</v>
      </c>
      <c r="D1972" s="177" t="s">
        <v>2741</v>
      </c>
      <c r="E1972" s="177">
        <v>1</v>
      </c>
      <c r="F1972" s="177">
        <f t="shared" ref="F1972:F1974" si="401">H1972</f>
        <v>296.58</v>
      </c>
      <c r="G1972" s="177">
        <f t="shared" ref="G1972:G1974" si="402">ROUND(F1972*E1972,2)</f>
        <v>296.58</v>
      </c>
      <c r="H1972" s="263">
        <v>296.58</v>
      </c>
      <c r="I1972" s="263"/>
    </row>
    <row r="1973" spans="1:9" ht="30" x14ac:dyDescent="0.25">
      <c r="A1973" s="159">
        <v>100308</v>
      </c>
      <c r="B1973" s="177" t="s">
        <v>1213</v>
      </c>
      <c r="C1973" s="177" t="s">
        <v>11</v>
      </c>
      <c r="D1973" s="177" t="s">
        <v>18</v>
      </c>
      <c r="E1973" s="177">
        <v>0.8</v>
      </c>
      <c r="F1973" s="177" t="str">
        <f t="shared" si="401"/>
        <v>20,14</v>
      </c>
      <c r="G1973" s="177">
        <f t="shared" si="402"/>
        <v>16.11</v>
      </c>
      <c r="H1973" s="156" t="s">
        <v>3194</v>
      </c>
      <c r="I1973" s="156" t="s">
        <v>1213</v>
      </c>
    </row>
    <row r="1974" spans="1:9" ht="30" x14ac:dyDescent="0.25">
      <c r="A1974" s="152">
        <v>88247</v>
      </c>
      <c r="B1974" s="153" t="s">
        <v>1170</v>
      </c>
      <c r="C1974" s="177" t="s">
        <v>11</v>
      </c>
      <c r="D1974" s="177" t="s">
        <v>18</v>
      </c>
      <c r="E1974" s="177">
        <v>0.8</v>
      </c>
      <c r="F1974" s="177" t="str">
        <f t="shared" si="401"/>
        <v>16,74</v>
      </c>
      <c r="G1974" s="177">
        <f t="shared" si="402"/>
        <v>13.39</v>
      </c>
      <c r="H1974" s="156" t="s">
        <v>3570</v>
      </c>
      <c r="I1974" s="156" t="s">
        <v>1170</v>
      </c>
    </row>
    <row r="1975" spans="1:9" x14ac:dyDescent="0.25">
      <c r="A1975" s="577" t="s">
        <v>1813</v>
      </c>
      <c r="B1975" s="578"/>
      <c r="C1975" s="578"/>
      <c r="D1975" s="578"/>
      <c r="E1975" s="578"/>
      <c r="F1975" s="579"/>
      <c r="G1975" s="431">
        <f>ROUND(SUM(G1972:G1974),2)</f>
        <v>326.08</v>
      </c>
    </row>
    <row r="1976" spans="1:9" ht="23.25" customHeight="1" x14ac:dyDescent="0.25">
      <c r="A1976" s="190"/>
      <c r="B1976" s="190"/>
      <c r="C1976" s="190"/>
      <c r="D1976" s="190"/>
      <c r="E1976" s="190"/>
      <c r="F1976" s="190"/>
      <c r="G1976" s="190"/>
    </row>
    <row r="1977" spans="1:9" ht="22.5" customHeight="1" x14ac:dyDescent="0.25">
      <c r="A1977" s="583" t="s">
        <v>2760</v>
      </c>
      <c r="B1977" s="584"/>
      <c r="C1977" s="584"/>
      <c r="D1977" s="584"/>
      <c r="E1977" s="585"/>
      <c r="F1977" s="244" t="s">
        <v>124</v>
      </c>
      <c r="G1977" s="401" t="s">
        <v>2761</v>
      </c>
    </row>
    <row r="1978" spans="1:9" ht="30" x14ac:dyDescent="0.25">
      <c r="A1978" s="583" t="s">
        <v>1102</v>
      </c>
      <c r="B1978" s="586"/>
      <c r="C1978" s="244" t="s">
        <v>3</v>
      </c>
      <c r="D1978" s="244" t="s">
        <v>4</v>
      </c>
      <c r="E1978" s="244" t="s">
        <v>1598</v>
      </c>
      <c r="F1978" s="244" t="s">
        <v>1103</v>
      </c>
      <c r="G1978" s="244" t="s">
        <v>1104</v>
      </c>
    </row>
    <row r="1979" spans="1:9" ht="30" x14ac:dyDescent="0.25">
      <c r="A1979" s="152" t="s">
        <v>1216</v>
      </c>
      <c r="B1979" s="153" t="s">
        <v>2760</v>
      </c>
      <c r="C1979" s="177" t="s">
        <v>124</v>
      </c>
      <c r="D1979" s="177" t="s">
        <v>2741</v>
      </c>
      <c r="E1979" s="177">
        <v>1</v>
      </c>
      <c r="F1979" s="177">
        <f t="shared" ref="F1979:F1981" si="403">H1979</f>
        <v>1110.01</v>
      </c>
      <c r="G1979" s="177">
        <f t="shared" ref="G1979:G1981" si="404">ROUND(F1979*E1979,2)</f>
        <v>1110.01</v>
      </c>
      <c r="H1979" s="148">
        <v>1110.01</v>
      </c>
    </row>
    <row r="1980" spans="1:9" ht="30" x14ac:dyDescent="0.25">
      <c r="A1980" s="159">
        <v>100308</v>
      </c>
      <c r="B1980" s="177" t="s">
        <v>1213</v>
      </c>
      <c r="C1980" s="177" t="s">
        <v>11</v>
      </c>
      <c r="D1980" s="177" t="s">
        <v>18</v>
      </c>
      <c r="E1980" s="177">
        <v>2.2999999999999998</v>
      </c>
      <c r="F1980" s="177" t="str">
        <f t="shared" si="403"/>
        <v>20,14</v>
      </c>
      <c r="G1980" s="177">
        <f t="shared" si="404"/>
        <v>46.32</v>
      </c>
      <c r="H1980" s="156" t="s">
        <v>3194</v>
      </c>
      <c r="I1980" s="156" t="s">
        <v>1213</v>
      </c>
    </row>
    <row r="1981" spans="1:9" ht="30" x14ac:dyDescent="0.25">
      <c r="A1981" s="152">
        <v>88247</v>
      </c>
      <c r="B1981" s="153" t="s">
        <v>1170</v>
      </c>
      <c r="C1981" s="177" t="s">
        <v>11</v>
      </c>
      <c r="D1981" s="177" t="s">
        <v>18</v>
      </c>
      <c r="E1981" s="177">
        <v>2.2999999999999998</v>
      </c>
      <c r="F1981" s="177" t="str">
        <f t="shared" si="403"/>
        <v>16,74</v>
      </c>
      <c r="G1981" s="177">
        <f t="shared" si="404"/>
        <v>38.5</v>
      </c>
      <c r="H1981" s="156" t="s">
        <v>3570</v>
      </c>
      <c r="I1981" s="156" t="s">
        <v>1170</v>
      </c>
    </row>
    <row r="1982" spans="1:9" x14ac:dyDescent="0.25">
      <c r="A1982" s="577" t="s">
        <v>1813</v>
      </c>
      <c r="B1982" s="578"/>
      <c r="C1982" s="578"/>
      <c r="D1982" s="578"/>
      <c r="E1982" s="578"/>
      <c r="F1982" s="579"/>
      <c r="G1982" s="431">
        <f>ROUND(SUM(G1979:G1981),2)</f>
        <v>1194.83</v>
      </c>
    </row>
    <row r="1983" spans="1:9" ht="23.25" customHeight="1" x14ac:dyDescent="0.25">
      <c r="A1983" s="190"/>
      <c r="B1983" s="190"/>
      <c r="C1983" s="190"/>
      <c r="D1983" s="190"/>
      <c r="E1983" s="190"/>
      <c r="F1983" s="190"/>
      <c r="G1983" s="190"/>
    </row>
    <row r="1984" spans="1:9" x14ac:dyDescent="0.25">
      <c r="A1984" s="583" t="s">
        <v>1301</v>
      </c>
      <c r="B1984" s="584"/>
      <c r="C1984" s="584"/>
      <c r="D1984" s="584"/>
      <c r="E1984" s="585"/>
      <c r="F1984" s="244" t="s">
        <v>124</v>
      </c>
      <c r="G1984" s="401" t="s">
        <v>2762</v>
      </c>
    </row>
    <row r="1985" spans="1:9" ht="30" x14ac:dyDescent="0.25">
      <c r="A1985" s="583" t="s">
        <v>1102</v>
      </c>
      <c r="B1985" s="586"/>
      <c r="C1985" s="244" t="s">
        <v>3</v>
      </c>
      <c r="D1985" s="244" t="s">
        <v>4</v>
      </c>
      <c r="E1985" s="244" t="s">
        <v>1598</v>
      </c>
      <c r="F1985" s="244" t="s">
        <v>1103</v>
      </c>
      <c r="G1985" s="244" t="s">
        <v>1104</v>
      </c>
    </row>
    <row r="1986" spans="1:9" x14ac:dyDescent="0.25">
      <c r="A1986" s="152">
        <v>12180</v>
      </c>
      <c r="B1986" s="153" t="s">
        <v>2763</v>
      </c>
      <c r="C1986" s="177" t="s">
        <v>50</v>
      </c>
      <c r="D1986" s="177" t="s">
        <v>69</v>
      </c>
      <c r="E1986" s="177">
        <v>1</v>
      </c>
      <c r="F1986" s="177">
        <f t="shared" ref="F1986:F1988" si="405">H1986</f>
        <v>20.67</v>
      </c>
      <c r="G1986" s="177">
        <f t="shared" ref="G1986:G1988" si="406">ROUND(F1986*E1986,2)</f>
        <v>20.67</v>
      </c>
      <c r="H1986" s="158">
        <v>20.67</v>
      </c>
      <c r="I1986" s="158" t="s">
        <v>2320</v>
      </c>
    </row>
    <row r="1987" spans="1:9" ht="30" x14ac:dyDescent="0.25">
      <c r="A1987" s="159">
        <v>100308</v>
      </c>
      <c r="B1987" s="177" t="s">
        <v>1213</v>
      </c>
      <c r="C1987" s="177" t="s">
        <v>11</v>
      </c>
      <c r="D1987" s="177" t="s">
        <v>18</v>
      </c>
      <c r="E1987" s="177">
        <v>2.2999999999999998</v>
      </c>
      <c r="F1987" s="177" t="str">
        <f t="shared" si="405"/>
        <v>20,14</v>
      </c>
      <c r="G1987" s="177">
        <f t="shared" si="406"/>
        <v>46.32</v>
      </c>
      <c r="H1987" s="156" t="s">
        <v>3194</v>
      </c>
      <c r="I1987" s="156" t="s">
        <v>1213</v>
      </c>
    </row>
    <row r="1988" spans="1:9" ht="30" x14ac:dyDescent="0.25">
      <c r="A1988" s="152">
        <v>88247</v>
      </c>
      <c r="B1988" s="153" t="s">
        <v>1170</v>
      </c>
      <c r="C1988" s="177" t="s">
        <v>11</v>
      </c>
      <c r="D1988" s="177" t="s">
        <v>18</v>
      </c>
      <c r="E1988" s="177">
        <v>2.2999999999999998</v>
      </c>
      <c r="F1988" s="177" t="str">
        <f t="shared" si="405"/>
        <v>16,74</v>
      </c>
      <c r="G1988" s="177">
        <f t="shared" si="406"/>
        <v>38.5</v>
      </c>
      <c r="H1988" s="156" t="s">
        <v>3570</v>
      </c>
      <c r="I1988" s="156" t="s">
        <v>1170</v>
      </c>
    </row>
    <row r="1989" spans="1:9" ht="18.75" customHeight="1" x14ac:dyDescent="0.25">
      <c r="A1989" s="577" t="s">
        <v>1813</v>
      </c>
      <c r="B1989" s="578"/>
      <c r="C1989" s="578"/>
      <c r="D1989" s="578"/>
      <c r="E1989" s="578"/>
      <c r="F1989" s="579"/>
      <c r="G1989" s="431">
        <f>ROUND(SUM(G1986:G1988),2)</f>
        <v>105.49</v>
      </c>
    </row>
    <row r="1990" spans="1:9" ht="21" customHeight="1" x14ac:dyDescent="0.25">
      <c r="A1990" s="190"/>
      <c r="B1990" s="190"/>
      <c r="C1990" s="190"/>
      <c r="D1990" s="190"/>
      <c r="E1990" s="190"/>
      <c r="F1990" s="190"/>
      <c r="G1990" s="190"/>
    </row>
    <row r="1991" spans="1:9" ht="38.25" customHeight="1" x14ac:dyDescent="0.25">
      <c r="A1991" s="583" t="s">
        <v>2765</v>
      </c>
      <c r="B1991" s="584"/>
      <c r="C1991" s="584"/>
      <c r="D1991" s="584"/>
      <c r="E1991" s="585"/>
      <c r="F1991" s="244" t="s">
        <v>50</v>
      </c>
      <c r="G1991" s="253">
        <v>10180</v>
      </c>
      <c r="I1991" s="148" t="s">
        <v>2764</v>
      </c>
    </row>
    <row r="1992" spans="1:9" ht="30" x14ac:dyDescent="0.25">
      <c r="A1992" s="583" t="s">
        <v>1102</v>
      </c>
      <c r="B1992" s="586"/>
      <c r="C1992" s="244" t="s">
        <v>3</v>
      </c>
      <c r="D1992" s="244" t="s">
        <v>4</v>
      </c>
      <c r="E1992" s="244" t="s">
        <v>1598</v>
      </c>
      <c r="F1992" s="244" t="s">
        <v>1103</v>
      </c>
      <c r="G1992" s="244" t="s">
        <v>1104</v>
      </c>
    </row>
    <row r="1993" spans="1:9" ht="30" x14ac:dyDescent="0.25">
      <c r="A1993" s="152">
        <v>10925</v>
      </c>
      <c r="B1993" s="153" t="str">
        <f>I1993</f>
        <v>Duto em chapa galvanizada nº 18 com diam=300mm, p/sistema exaustão</v>
      </c>
      <c r="C1993" s="177" t="s">
        <v>50</v>
      </c>
      <c r="D1993" s="177" t="s">
        <v>69</v>
      </c>
      <c r="E1993" s="177">
        <v>1</v>
      </c>
      <c r="F1993" s="177">
        <f t="shared" ref="F1993" si="407">H1993</f>
        <v>242.79</v>
      </c>
      <c r="G1993" s="177">
        <f t="shared" ref="G1993:G1995" si="408">ROUND(F1993*E1993,2)</f>
        <v>242.79</v>
      </c>
      <c r="H1993" s="158">
        <v>242.79</v>
      </c>
      <c r="I1993" s="158" t="s">
        <v>3057</v>
      </c>
    </row>
    <row r="1994" spans="1:9" ht="30" x14ac:dyDescent="0.25">
      <c r="A1994" s="159">
        <v>88277</v>
      </c>
      <c r="B1994" s="177" t="str">
        <f>I1994</f>
        <v>MONTADOR (TUBO AÇO/EQUIPAMENTOS) COM ENCARGOS COMPLEMENTARES</v>
      </c>
      <c r="C1994" s="177" t="s">
        <v>11</v>
      </c>
      <c r="D1994" s="177" t="s">
        <v>18</v>
      </c>
      <c r="E1994" s="177">
        <v>1.5</v>
      </c>
      <c r="F1994" s="177" t="str">
        <f>H1994</f>
        <v>20,66</v>
      </c>
      <c r="G1994" s="177">
        <f t="shared" si="408"/>
        <v>30.99</v>
      </c>
      <c r="H1994" s="156" t="s">
        <v>1840</v>
      </c>
      <c r="I1994" s="156" t="s">
        <v>1169</v>
      </c>
    </row>
    <row r="1995" spans="1:9" x14ac:dyDescent="0.25">
      <c r="A1995" s="152">
        <v>88316</v>
      </c>
      <c r="B1995" s="177" t="str">
        <f>I1995</f>
        <v>SERVENTE COM ENCARGOS COMPLEMENTARES</v>
      </c>
      <c r="C1995" s="177" t="s">
        <v>11</v>
      </c>
      <c r="D1995" s="177" t="s">
        <v>18</v>
      </c>
      <c r="E1995" s="177">
        <v>1.5</v>
      </c>
      <c r="F1995" s="177" t="str">
        <f>H1995</f>
        <v>15,81</v>
      </c>
      <c r="G1995" s="177">
        <f t="shared" si="408"/>
        <v>23.72</v>
      </c>
      <c r="H1995" s="156" t="s">
        <v>1860</v>
      </c>
      <c r="I1995" s="156" t="s">
        <v>1114</v>
      </c>
    </row>
    <row r="1996" spans="1:9" x14ac:dyDescent="0.25">
      <c r="A1996" s="577" t="s">
        <v>1813</v>
      </c>
      <c r="B1996" s="578"/>
      <c r="C1996" s="578"/>
      <c r="D1996" s="578"/>
      <c r="E1996" s="578"/>
      <c r="F1996" s="579"/>
      <c r="G1996" s="431">
        <f>ROUND(SUM(G1993:G1995),2)</f>
        <v>297.5</v>
      </c>
    </row>
    <row r="1997" spans="1:9" ht="27" customHeight="1" x14ac:dyDescent="0.25">
      <c r="A1997" s="190"/>
      <c r="B1997" s="190"/>
      <c r="C1997" s="190"/>
      <c r="D1997" s="190"/>
      <c r="E1997" s="190"/>
      <c r="F1997" s="190"/>
      <c r="G1997" s="190"/>
    </row>
    <row r="1998" spans="1:9" ht="43.5" customHeight="1" x14ac:dyDescent="0.25">
      <c r="A1998" s="574" t="s">
        <v>1035</v>
      </c>
      <c r="B1998" s="575"/>
      <c r="C1998" s="575"/>
      <c r="D1998" s="575"/>
      <c r="E1998" s="576"/>
      <c r="F1998" s="150" t="s">
        <v>2110</v>
      </c>
      <c r="G1998" s="163">
        <v>70362</v>
      </c>
    </row>
    <row r="1999" spans="1:9" ht="30" x14ac:dyDescent="0.25">
      <c r="A1999" s="566" t="s">
        <v>1100</v>
      </c>
      <c r="B1999" s="569"/>
      <c r="C1999" s="404" t="s">
        <v>3</v>
      </c>
      <c r="D1999" s="404" t="s">
        <v>4</v>
      </c>
      <c r="E1999" s="404" t="s">
        <v>1598</v>
      </c>
      <c r="F1999" s="404" t="s">
        <v>1103</v>
      </c>
      <c r="G1999" s="404" t="s">
        <v>1104</v>
      </c>
    </row>
    <row r="2000" spans="1:9" ht="30" x14ac:dyDescent="0.25">
      <c r="A2000" s="259">
        <v>11051</v>
      </c>
      <c r="B2000" s="271" t="str">
        <f>I2000</f>
        <v>CHAPA DE ACO GALVANIZADA BITOLA GSG 26, E = 0,50 MM (4,00 KG/M2)</v>
      </c>
      <c r="C2000" s="259" t="s">
        <v>11</v>
      </c>
      <c r="D2000" s="259" t="s">
        <v>52</v>
      </c>
      <c r="E2000" s="435">
        <v>8.86</v>
      </c>
      <c r="F2000" s="153" t="str">
        <f t="shared" ref="F2000:F2006" si="409">H2000</f>
        <v>14,79</v>
      </c>
      <c r="G2000" s="153">
        <f t="shared" ref="G2000:G2006" si="410">ROUND(F2000*E2000,2)</f>
        <v>131.04</v>
      </c>
      <c r="H2000" s="156" t="s">
        <v>3436</v>
      </c>
      <c r="I2000" s="156" t="s">
        <v>3256</v>
      </c>
    </row>
    <row r="2001" spans="1:9" ht="30" x14ac:dyDescent="0.25">
      <c r="A2001" s="259">
        <v>42528</v>
      </c>
      <c r="B2001" s="271" t="str">
        <f>I2001</f>
        <v>MANTA ALUMINIZADA NAS DUAS FACES, PARA SUBCOBERTURA,  E = *2* MM</v>
      </c>
      <c r="C2001" s="259" t="s">
        <v>11</v>
      </c>
      <c r="D2001" s="259" t="s">
        <v>27</v>
      </c>
      <c r="E2001" s="435">
        <v>1.2</v>
      </c>
      <c r="F2001" s="153" t="str">
        <f t="shared" si="409"/>
        <v>15,02</v>
      </c>
      <c r="G2001" s="153">
        <f t="shared" si="410"/>
        <v>18.02</v>
      </c>
      <c r="H2001" s="156" t="s">
        <v>2860</v>
      </c>
      <c r="I2001" s="156" t="s">
        <v>3292</v>
      </c>
    </row>
    <row r="2002" spans="1:9" ht="75" x14ac:dyDescent="0.25">
      <c r="A2002" s="259">
        <v>100725</v>
      </c>
      <c r="B2002" s="271" t="str">
        <f>I2002</f>
        <v>PINTURA COM TINTA ALQUÍDICA DE FUNDO E ACABAMENTO (ESMALTE SINTÉTICO GRAFITE) PULVERIZADA SOBRE SUPERFÍCIES METÁLICAS (EXCETO PERFIL) EXECUTADO EM OBRA (POR DEMÃO). AF_01/2020_P</v>
      </c>
      <c r="C2002" s="259" t="s">
        <v>11</v>
      </c>
      <c r="D2002" s="259" t="s">
        <v>27</v>
      </c>
      <c r="E2002" s="435">
        <v>1.2</v>
      </c>
      <c r="F2002" s="153" t="str">
        <f t="shared" si="409"/>
        <v>20,13</v>
      </c>
      <c r="G2002" s="153">
        <f t="shared" si="410"/>
        <v>24.16</v>
      </c>
      <c r="H2002" s="156" t="s">
        <v>3758</v>
      </c>
      <c r="I2002" s="156" t="s">
        <v>2070</v>
      </c>
    </row>
    <row r="2003" spans="1:9" ht="30" x14ac:dyDescent="0.25">
      <c r="A2003" s="259">
        <v>11975</v>
      </c>
      <c r="B2003" s="271" t="str">
        <f>I2003</f>
        <v>CHUMBADOR DE ACO, DIAMETRO 5/8", COMPRIMENTO 6", COM PORCA</v>
      </c>
      <c r="C2003" s="259" t="s">
        <v>11</v>
      </c>
      <c r="D2003" s="259" t="s">
        <v>4</v>
      </c>
      <c r="E2003" s="435">
        <v>1</v>
      </c>
      <c r="F2003" s="153" t="str">
        <f t="shared" si="409"/>
        <v>22,80</v>
      </c>
      <c r="G2003" s="153">
        <f t="shared" si="410"/>
        <v>22.8</v>
      </c>
      <c r="H2003" s="156" t="s">
        <v>2905</v>
      </c>
      <c r="I2003" s="156" t="s">
        <v>3261</v>
      </c>
    </row>
    <row r="2004" spans="1:9" ht="50.25" customHeight="1" x14ac:dyDescent="0.25">
      <c r="A2004" s="259">
        <v>96559</v>
      </c>
      <c r="B2004" s="259" t="s">
        <v>1588</v>
      </c>
      <c r="C2004" s="259" t="s">
        <v>11</v>
      </c>
      <c r="D2004" s="259" t="s">
        <v>27</v>
      </c>
      <c r="E2004" s="435">
        <v>0.5</v>
      </c>
      <c r="F2004" s="153" t="str">
        <f t="shared" si="409"/>
        <v>31,82</v>
      </c>
      <c r="G2004" s="153">
        <f t="shared" si="410"/>
        <v>15.91</v>
      </c>
      <c r="H2004" s="156" t="s">
        <v>2906</v>
      </c>
      <c r="I2004" s="156" t="s">
        <v>2050</v>
      </c>
    </row>
    <row r="2005" spans="1:9" x14ac:dyDescent="0.25">
      <c r="A2005" s="152">
        <v>88316</v>
      </c>
      <c r="B2005" s="177" t="str">
        <f>I2005</f>
        <v>SERVENTE COM ENCARGOS COMPLEMENTARES</v>
      </c>
      <c r="C2005" s="259" t="s">
        <v>11</v>
      </c>
      <c r="D2005" s="259" t="s">
        <v>18</v>
      </c>
      <c r="E2005" s="435">
        <v>4</v>
      </c>
      <c r="F2005" s="153" t="str">
        <f t="shared" si="409"/>
        <v>15,81</v>
      </c>
      <c r="G2005" s="153">
        <f t="shared" si="410"/>
        <v>63.24</v>
      </c>
      <c r="H2005" s="156" t="s">
        <v>1860</v>
      </c>
      <c r="I2005" s="156" t="s">
        <v>1114</v>
      </c>
    </row>
    <row r="2006" spans="1:9" ht="30" x14ac:dyDescent="0.25">
      <c r="A2006" s="259">
        <v>88243</v>
      </c>
      <c r="B2006" s="259" t="s">
        <v>1137</v>
      </c>
      <c r="C2006" s="259" t="s">
        <v>11</v>
      </c>
      <c r="D2006" s="259" t="s">
        <v>18</v>
      </c>
      <c r="E2006" s="435">
        <v>4.4000000000000004</v>
      </c>
      <c r="F2006" s="153" t="str">
        <f t="shared" si="409"/>
        <v>16,42</v>
      </c>
      <c r="G2006" s="153">
        <f t="shared" si="410"/>
        <v>72.25</v>
      </c>
      <c r="H2006" s="156" t="s">
        <v>2849</v>
      </c>
      <c r="I2006" s="156" t="s">
        <v>1137</v>
      </c>
    </row>
    <row r="2007" spans="1:9" x14ac:dyDescent="0.25">
      <c r="A2007" s="570" t="s">
        <v>1813</v>
      </c>
      <c r="B2007" s="570"/>
      <c r="C2007" s="570"/>
      <c r="D2007" s="570"/>
      <c r="E2007" s="570"/>
      <c r="F2007" s="570"/>
      <c r="G2007" s="404">
        <f>ROUND(SUM(G2000:G2006),2)</f>
        <v>347.42</v>
      </c>
    </row>
    <row r="2008" spans="1:9" ht="29.25" customHeight="1" x14ac:dyDescent="0.25">
      <c r="A2008" s="190"/>
      <c r="B2008" s="190"/>
      <c r="C2008" s="190"/>
      <c r="D2008" s="190"/>
      <c r="E2008" s="190"/>
      <c r="F2008" s="190"/>
      <c r="G2008" s="190"/>
    </row>
    <row r="2009" spans="1:9" ht="44.25" customHeight="1" x14ac:dyDescent="0.25">
      <c r="A2009" s="574" t="s">
        <v>1037</v>
      </c>
      <c r="B2009" s="575"/>
      <c r="C2009" s="575"/>
      <c r="D2009" s="575"/>
      <c r="E2009" s="576"/>
      <c r="F2009" s="150" t="s">
        <v>2110</v>
      </c>
      <c r="G2009" s="163">
        <v>70663</v>
      </c>
    </row>
    <row r="2010" spans="1:9" ht="30" x14ac:dyDescent="0.25">
      <c r="A2010" s="566" t="s">
        <v>1100</v>
      </c>
      <c r="B2010" s="569"/>
      <c r="C2010" s="404" t="s">
        <v>3</v>
      </c>
      <c r="D2010" s="404" t="s">
        <v>4</v>
      </c>
      <c r="E2010" s="404" t="s">
        <v>1598</v>
      </c>
      <c r="F2010" s="404" t="s">
        <v>1103</v>
      </c>
      <c r="G2010" s="404" t="s">
        <v>1104</v>
      </c>
    </row>
    <row r="2011" spans="1:9" ht="30" x14ac:dyDescent="0.25">
      <c r="A2011" s="259">
        <v>43106</v>
      </c>
      <c r="B2011" s="271" t="str">
        <f>I2011</f>
        <v>CHAPA DE ACO GALVANIZADA BITOLA GSG 24, E = 0,64 (5,12 KG/M2)</v>
      </c>
      <c r="C2011" s="259" t="s">
        <v>11</v>
      </c>
      <c r="D2011" s="259" t="s">
        <v>52</v>
      </c>
      <c r="E2011" s="435">
        <v>11.3</v>
      </c>
      <c r="F2011" s="153" t="str">
        <f t="shared" ref="F2011:F2017" si="411">H2011</f>
        <v>14,18</v>
      </c>
      <c r="G2011" s="153">
        <f t="shared" ref="G2011:G2017" si="412">ROUND(F2011*E2011,2)</f>
        <v>160.22999999999999</v>
      </c>
      <c r="H2011" s="156" t="s">
        <v>1718</v>
      </c>
      <c r="I2011" s="156" t="s">
        <v>3255</v>
      </c>
    </row>
    <row r="2012" spans="1:9" ht="30" x14ac:dyDescent="0.25">
      <c r="A2012" s="259">
        <v>42528</v>
      </c>
      <c r="B2012" s="271" t="str">
        <f>I2012</f>
        <v>MANTA ALUMINIZADA NAS DUAS FACES, PARA SUBCOBERTURA,  E = *2* MM</v>
      </c>
      <c r="C2012" s="259" t="s">
        <v>11</v>
      </c>
      <c r="D2012" s="259" t="s">
        <v>27</v>
      </c>
      <c r="E2012" s="435">
        <v>1.2</v>
      </c>
      <c r="F2012" s="153" t="str">
        <f t="shared" si="411"/>
        <v>15,02</v>
      </c>
      <c r="G2012" s="153">
        <f t="shared" si="412"/>
        <v>18.02</v>
      </c>
      <c r="H2012" s="156" t="s">
        <v>2860</v>
      </c>
      <c r="I2012" s="156" t="s">
        <v>3292</v>
      </c>
    </row>
    <row r="2013" spans="1:9" ht="75" x14ac:dyDescent="0.25">
      <c r="A2013" s="259">
        <v>100725</v>
      </c>
      <c r="B2013" s="271" t="str">
        <f>I2013</f>
        <v>PINTURA COM TINTA ALQUÍDICA DE FUNDO E ACABAMENTO (ESMALTE SINTÉTICO GRAFITE) PULVERIZADA SOBRE SUPERFÍCIES METÁLICAS (EXCETO PERFIL) EXECUTADO EM OBRA (POR DEMÃO). AF_01/2020_P</v>
      </c>
      <c r="C2013" s="259" t="s">
        <v>11</v>
      </c>
      <c r="D2013" s="259" t="s">
        <v>27</v>
      </c>
      <c r="E2013" s="435">
        <v>1.2</v>
      </c>
      <c r="F2013" s="153" t="str">
        <f t="shared" si="411"/>
        <v>20,13</v>
      </c>
      <c r="G2013" s="153">
        <f t="shared" si="412"/>
        <v>24.16</v>
      </c>
      <c r="H2013" s="156" t="s">
        <v>3758</v>
      </c>
      <c r="I2013" s="156" t="s">
        <v>2070</v>
      </c>
    </row>
    <row r="2014" spans="1:9" ht="30" x14ac:dyDescent="0.25">
      <c r="A2014" s="259">
        <v>11975</v>
      </c>
      <c r="B2014" s="271" t="str">
        <f>I2014</f>
        <v>CHUMBADOR DE ACO, DIAMETRO 5/8", COMPRIMENTO 6", COM PORCA</v>
      </c>
      <c r="C2014" s="259" t="s">
        <v>11</v>
      </c>
      <c r="D2014" s="259" t="s">
        <v>4</v>
      </c>
      <c r="E2014" s="435">
        <v>1</v>
      </c>
      <c r="F2014" s="153" t="str">
        <f t="shared" si="411"/>
        <v>22,80</v>
      </c>
      <c r="G2014" s="153">
        <f t="shared" si="412"/>
        <v>22.8</v>
      </c>
      <c r="H2014" s="156" t="s">
        <v>2905</v>
      </c>
      <c r="I2014" s="156" t="s">
        <v>3261</v>
      </c>
    </row>
    <row r="2015" spans="1:9" ht="45" x14ac:dyDescent="0.25">
      <c r="A2015" s="259">
        <v>96560</v>
      </c>
      <c r="B2015" s="259" t="s">
        <v>2766</v>
      </c>
      <c r="C2015" s="259" t="s">
        <v>11</v>
      </c>
      <c r="D2015" s="259" t="s">
        <v>27</v>
      </c>
      <c r="E2015" s="435">
        <v>0.5</v>
      </c>
      <c r="F2015" s="153" t="str">
        <f t="shared" si="411"/>
        <v>21,24</v>
      </c>
      <c r="G2015" s="153">
        <f t="shared" si="412"/>
        <v>10.62</v>
      </c>
      <c r="H2015" s="156" t="s">
        <v>3430</v>
      </c>
      <c r="I2015" s="156" t="s">
        <v>2051</v>
      </c>
    </row>
    <row r="2016" spans="1:9" x14ac:dyDescent="0.25">
      <c r="A2016" s="152">
        <v>88316</v>
      </c>
      <c r="B2016" s="177" t="str">
        <f>I2016</f>
        <v>SERVENTE COM ENCARGOS COMPLEMENTARES</v>
      </c>
      <c r="C2016" s="259" t="s">
        <v>11</v>
      </c>
      <c r="D2016" s="259" t="s">
        <v>18</v>
      </c>
      <c r="E2016" s="435">
        <v>4</v>
      </c>
      <c r="F2016" s="153" t="str">
        <f t="shared" si="411"/>
        <v>15,81</v>
      </c>
      <c r="G2016" s="153">
        <f t="shared" si="412"/>
        <v>63.24</v>
      </c>
      <c r="H2016" s="156" t="s">
        <v>1860</v>
      </c>
      <c r="I2016" s="156" t="s">
        <v>1114</v>
      </c>
    </row>
    <row r="2017" spans="1:9" ht="30" x14ac:dyDescent="0.25">
      <c r="A2017" s="259">
        <v>88243</v>
      </c>
      <c r="B2017" s="259" t="s">
        <v>1137</v>
      </c>
      <c r="C2017" s="259" t="s">
        <v>11</v>
      </c>
      <c r="D2017" s="259" t="s">
        <v>18</v>
      </c>
      <c r="E2017" s="435">
        <v>4.4000000000000004</v>
      </c>
      <c r="F2017" s="153" t="str">
        <f t="shared" si="411"/>
        <v>16,42</v>
      </c>
      <c r="G2017" s="153">
        <f t="shared" si="412"/>
        <v>72.25</v>
      </c>
      <c r="H2017" s="156" t="s">
        <v>2849</v>
      </c>
      <c r="I2017" s="156" t="s">
        <v>1137</v>
      </c>
    </row>
    <row r="2018" spans="1:9" x14ac:dyDescent="0.25">
      <c r="A2018" s="570" t="s">
        <v>1813</v>
      </c>
      <c r="B2018" s="570"/>
      <c r="C2018" s="570"/>
      <c r="D2018" s="570"/>
      <c r="E2018" s="570"/>
      <c r="F2018" s="570"/>
      <c r="G2018" s="404">
        <f>ROUND(SUM(G2011:G2017),2)</f>
        <v>371.32</v>
      </c>
    </row>
    <row r="2019" spans="1:9" ht="26.25" customHeight="1" x14ac:dyDescent="0.25">
      <c r="A2019" s="190"/>
      <c r="B2019" s="190"/>
      <c r="C2019" s="190"/>
      <c r="D2019" s="190"/>
      <c r="E2019" s="190"/>
      <c r="F2019" s="190"/>
      <c r="G2019" s="190"/>
    </row>
    <row r="2020" spans="1:9" ht="53.25" customHeight="1" x14ac:dyDescent="0.25">
      <c r="A2020" s="574" t="s">
        <v>2788</v>
      </c>
      <c r="B2020" s="575"/>
      <c r="C2020" s="575"/>
      <c r="D2020" s="575"/>
      <c r="E2020" s="576"/>
      <c r="F2020" s="150" t="s">
        <v>2110</v>
      </c>
      <c r="G2020" s="163" t="s">
        <v>2789</v>
      </c>
    </row>
    <row r="2021" spans="1:9" ht="30" x14ac:dyDescent="0.25">
      <c r="A2021" s="566" t="s">
        <v>1100</v>
      </c>
      <c r="B2021" s="582"/>
      <c r="C2021" s="404" t="s">
        <v>3</v>
      </c>
      <c r="D2021" s="404" t="s">
        <v>4</v>
      </c>
      <c r="E2021" s="404" t="s">
        <v>1598</v>
      </c>
      <c r="F2021" s="404" t="s">
        <v>1103</v>
      </c>
      <c r="G2021" s="404" t="s">
        <v>1104</v>
      </c>
    </row>
    <row r="2022" spans="1:9" ht="45" x14ac:dyDescent="0.25">
      <c r="A2022" s="265">
        <v>11154</v>
      </c>
      <c r="B2022" s="265" t="s">
        <v>1575</v>
      </c>
      <c r="C2022" s="265" t="s">
        <v>11</v>
      </c>
      <c r="D2022" s="265" t="s">
        <v>16</v>
      </c>
      <c r="E2022" s="437">
        <v>3.3015873</v>
      </c>
      <c r="F2022" s="153" t="str">
        <f t="shared" ref="F2022" si="413">H2022</f>
        <v>1.035,13</v>
      </c>
      <c r="G2022" s="153">
        <f t="shared" ref="G2022" si="414">ROUND(F2022*E2022,2)</f>
        <v>3417.57</v>
      </c>
      <c r="H2022" s="156" t="s">
        <v>3493</v>
      </c>
      <c r="I2022" s="156" t="s">
        <v>3308</v>
      </c>
    </row>
    <row r="2023" spans="1:9" ht="30" x14ac:dyDescent="0.25">
      <c r="A2023" s="265">
        <v>39621</v>
      </c>
      <c r="B2023" s="265" t="s">
        <v>1576</v>
      </c>
      <c r="C2023" s="265" t="s">
        <v>11</v>
      </c>
      <c r="D2023" s="265" t="s">
        <v>1079</v>
      </c>
      <c r="E2023" s="437">
        <v>2</v>
      </c>
      <c r="F2023" s="153" t="str">
        <f t="shared" ref="F2023:F2026" si="415">H2023</f>
        <v>1.042,29</v>
      </c>
      <c r="G2023" s="153">
        <f t="shared" ref="G2023:G2026" si="416">ROUND(F2023*E2023,2)</f>
        <v>2084.58</v>
      </c>
      <c r="H2023" s="156" t="s">
        <v>3237</v>
      </c>
      <c r="I2023" s="156" t="s">
        <v>3236</v>
      </c>
    </row>
    <row r="2024" spans="1:9" x14ac:dyDescent="0.25">
      <c r="A2024" s="265">
        <v>88309</v>
      </c>
      <c r="B2024" s="265" t="s">
        <v>1123</v>
      </c>
      <c r="C2024" s="265" t="s">
        <v>11</v>
      </c>
      <c r="D2024" s="265" t="s">
        <v>18</v>
      </c>
      <c r="E2024" s="437">
        <v>6.9279999999999999</v>
      </c>
      <c r="F2024" s="153" t="str">
        <f t="shared" si="415"/>
        <v>20,08</v>
      </c>
      <c r="G2024" s="153">
        <f t="shared" si="416"/>
        <v>139.11000000000001</v>
      </c>
      <c r="H2024" s="156" t="s">
        <v>1735</v>
      </c>
      <c r="I2024" s="156" t="s">
        <v>1123</v>
      </c>
    </row>
    <row r="2025" spans="1:9" x14ac:dyDescent="0.25">
      <c r="A2025" s="265">
        <v>88316</v>
      </c>
      <c r="B2025" s="265" t="s">
        <v>1114</v>
      </c>
      <c r="C2025" s="265" t="s">
        <v>11</v>
      </c>
      <c r="D2025" s="265" t="s">
        <v>18</v>
      </c>
      <c r="E2025" s="437">
        <v>3.464</v>
      </c>
      <c r="F2025" s="153" t="str">
        <f t="shared" si="415"/>
        <v>15,81</v>
      </c>
      <c r="G2025" s="153">
        <f t="shared" si="416"/>
        <v>54.77</v>
      </c>
      <c r="H2025" s="156" t="s">
        <v>1860</v>
      </c>
      <c r="I2025" s="156" t="s">
        <v>1114</v>
      </c>
    </row>
    <row r="2026" spans="1:9" ht="30" x14ac:dyDescent="0.25">
      <c r="A2026" s="265">
        <v>88629</v>
      </c>
      <c r="B2026" s="265" t="s">
        <v>1586</v>
      </c>
      <c r="C2026" s="265" t="s">
        <v>11</v>
      </c>
      <c r="D2026" s="265" t="s">
        <v>40</v>
      </c>
      <c r="E2026" s="437">
        <v>8.4400000000000003E-2</v>
      </c>
      <c r="F2026" s="153" t="str">
        <f t="shared" si="415"/>
        <v>626,77</v>
      </c>
      <c r="G2026" s="153">
        <f t="shared" si="416"/>
        <v>52.9</v>
      </c>
      <c r="H2026" s="156" t="s">
        <v>3775</v>
      </c>
      <c r="I2026" s="156" t="s">
        <v>2090</v>
      </c>
    </row>
    <row r="2027" spans="1:9" ht="15" customHeight="1" x14ac:dyDescent="0.25">
      <c r="A2027" s="658" t="s">
        <v>1813</v>
      </c>
      <c r="B2027" s="659"/>
      <c r="C2027" s="659"/>
      <c r="D2027" s="659"/>
      <c r="E2027" s="659"/>
      <c r="F2027" s="660"/>
      <c r="G2027" s="404">
        <f>ROUND(SUM(G2022:G2026),2)</f>
        <v>5748.93</v>
      </c>
    </row>
    <row r="2028" spans="1:9" ht="22.5" customHeight="1" x14ac:dyDescent="0.25">
      <c r="A2028" s="190"/>
      <c r="B2028" s="190"/>
      <c r="C2028" s="190"/>
      <c r="D2028" s="190"/>
      <c r="E2028" s="190"/>
      <c r="F2028" s="190"/>
      <c r="G2028" s="190"/>
    </row>
    <row r="2029" spans="1:9" ht="48" customHeight="1" x14ac:dyDescent="0.25">
      <c r="A2029" s="574" t="s">
        <v>136</v>
      </c>
      <c r="B2029" s="575"/>
      <c r="C2029" s="575"/>
      <c r="D2029" s="575"/>
      <c r="E2029" s="576"/>
      <c r="F2029" s="150" t="s">
        <v>2110</v>
      </c>
      <c r="G2029" s="163" t="s">
        <v>2790</v>
      </c>
    </row>
    <row r="2030" spans="1:9" ht="30" x14ac:dyDescent="0.25">
      <c r="A2030" s="566" t="s">
        <v>1100</v>
      </c>
      <c r="B2030" s="569"/>
      <c r="C2030" s="404" t="s">
        <v>3</v>
      </c>
      <c r="D2030" s="404" t="s">
        <v>4</v>
      </c>
      <c r="E2030" s="404" t="s">
        <v>1598</v>
      </c>
      <c r="F2030" s="404" t="s">
        <v>1103</v>
      </c>
      <c r="G2030" s="404" t="s">
        <v>1104</v>
      </c>
    </row>
    <row r="2031" spans="1:9" ht="45" x14ac:dyDescent="0.25">
      <c r="A2031" s="265">
        <v>11154</v>
      </c>
      <c r="B2031" s="265" t="s">
        <v>1575</v>
      </c>
      <c r="C2031" s="265" t="s">
        <v>11</v>
      </c>
      <c r="D2031" s="265" t="s">
        <v>16</v>
      </c>
      <c r="E2031" s="437">
        <v>2</v>
      </c>
      <c r="F2031" s="153" t="str">
        <f t="shared" ref="F2031:F2035" si="417">H2031</f>
        <v>1.035,13</v>
      </c>
      <c r="G2031" s="153">
        <f t="shared" ref="G2031:G2035" si="418">ROUND(F2031*E2031,2)</f>
        <v>2070.2600000000002</v>
      </c>
      <c r="H2031" s="156" t="s">
        <v>3493</v>
      </c>
      <c r="I2031" s="156" t="s">
        <v>3308</v>
      </c>
    </row>
    <row r="2032" spans="1:9" ht="30" x14ac:dyDescent="0.25">
      <c r="A2032" s="265">
        <v>39621</v>
      </c>
      <c r="B2032" s="265" t="s">
        <v>1576</v>
      </c>
      <c r="C2032" s="265" t="s">
        <v>11</v>
      </c>
      <c r="D2032" s="265" t="s">
        <v>1079</v>
      </c>
      <c r="E2032" s="437">
        <v>2</v>
      </c>
      <c r="F2032" s="153" t="str">
        <f t="shared" si="417"/>
        <v>1.042,29</v>
      </c>
      <c r="G2032" s="153">
        <f t="shared" si="418"/>
        <v>2084.58</v>
      </c>
      <c r="H2032" s="156" t="s">
        <v>3237</v>
      </c>
      <c r="I2032" s="156" t="s">
        <v>3236</v>
      </c>
    </row>
    <row r="2033" spans="1:9" x14ac:dyDescent="0.25">
      <c r="A2033" s="265">
        <v>88309</v>
      </c>
      <c r="B2033" s="265" t="s">
        <v>1123</v>
      </c>
      <c r="C2033" s="265" t="s">
        <v>11</v>
      </c>
      <c r="D2033" s="265" t="s">
        <v>18</v>
      </c>
      <c r="E2033" s="437">
        <v>6.9279999999999999</v>
      </c>
      <c r="F2033" s="153" t="str">
        <f t="shared" si="417"/>
        <v>20,08</v>
      </c>
      <c r="G2033" s="153">
        <f t="shared" si="418"/>
        <v>139.11000000000001</v>
      </c>
      <c r="H2033" s="156" t="s">
        <v>1735</v>
      </c>
      <c r="I2033" s="156" t="s">
        <v>1123</v>
      </c>
    </row>
    <row r="2034" spans="1:9" x14ac:dyDescent="0.25">
      <c r="A2034" s="265">
        <v>88316</v>
      </c>
      <c r="B2034" s="265" t="s">
        <v>1114</v>
      </c>
      <c r="C2034" s="265" t="s">
        <v>11</v>
      </c>
      <c r="D2034" s="265" t="s">
        <v>18</v>
      </c>
      <c r="E2034" s="437">
        <v>3.464</v>
      </c>
      <c r="F2034" s="153" t="str">
        <f t="shared" si="417"/>
        <v>15,81</v>
      </c>
      <c r="G2034" s="153">
        <f t="shared" si="418"/>
        <v>54.77</v>
      </c>
      <c r="H2034" s="156" t="s">
        <v>1860</v>
      </c>
      <c r="I2034" s="156" t="s">
        <v>1114</v>
      </c>
    </row>
    <row r="2035" spans="1:9" ht="30" x14ac:dyDescent="0.25">
      <c r="A2035" s="265">
        <v>88629</v>
      </c>
      <c r="B2035" s="265" t="s">
        <v>1586</v>
      </c>
      <c r="C2035" s="265" t="s">
        <v>11</v>
      </c>
      <c r="D2035" s="265" t="s">
        <v>40</v>
      </c>
      <c r="E2035" s="437">
        <v>8.4400000000000003E-2</v>
      </c>
      <c r="F2035" s="153" t="str">
        <f t="shared" si="417"/>
        <v>626,77</v>
      </c>
      <c r="G2035" s="153">
        <f t="shared" si="418"/>
        <v>52.9</v>
      </c>
      <c r="H2035" s="156" t="s">
        <v>3775</v>
      </c>
      <c r="I2035" s="156" t="s">
        <v>2090</v>
      </c>
    </row>
    <row r="2036" spans="1:9" x14ac:dyDescent="0.25">
      <c r="A2036" s="570" t="s">
        <v>1813</v>
      </c>
      <c r="B2036" s="570"/>
      <c r="C2036" s="570"/>
      <c r="D2036" s="570"/>
      <c r="E2036" s="570"/>
      <c r="F2036" s="570"/>
      <c r="G2036" s="404">
        <f>ROUND(SUM(G2031:G2035),2)</f>
        <v>4401.62</v>
      </c>
    </row>
    <row r="2037" spans="1:9" ht="33" customHeight="1" x14ac:dyDescent="0.25">
      <c r="A2037" s="190"/>
      <c r="B2037" s="190"/>
      <c r="C2037" s="190"/>
      <c r="D2037" s="190"/>
      <c r="E2037" s="190"/>
      <c r="F2037" s="190"/>
      <c r="G2037" s="190"/>
    </row>
    <row r="2038" spans="1:9" ht="65.25" customHeight="1" x14ac:dyDescent="0.25">
      <c r="A2038" s="574" t="s">
        <v>2791</v>
      </c>
      <c r="B2038" s="575"/>
      <c r="C2038" s="575"/>
      <c r="D2038" s="575"/>
      <c r="E2038" s="575"/>
      <c r="F2038" s="150" t="s">
        <v>2110</v>
      </c>
      <c r="G2038" s="163">
        <v>91338</v>
      </c>
    </row>
    <row r="2039" spans="1:9" ht="30" x14ac:dyDescent="0.25">
      <c r="A2039" s="566" t="s">
        <v>1100</v>
      </c>
      <c r="B2039" s="569"/>
      <c r="C2039" s="404" t="s">
        <v>3</v>
      </c>
      <c r="D2039" s="404" t="s">
        <v>4</v>
      </c>
      <c r="E2039" s="404" t="s">
        <v>1598</v>
      </c>
      <c r="F2039" s="404" t="s">
        <v>1103</v>
      </c>
      <c r="G2039" s="404" t="s">
        <v>1104</v>
      </c>
    </row>
    <row r="2040" spans="1:9" ht="30" x14ac:dyDescent="0.25">
      <c r="A2040" s="259">
        <v>142</v>
      </c>
      <c r="B2040" s="259" t="s">
        <v>1145</v>
      </c>
      <c r="C2040" s="259" t="s">
        <v>11</v>
      </c>
      <c r="D2040" s="259" t="s">
        <v>1146</v>
      </c>
      <c r="E2040" s="435">
        <v>1.766</v>
      </c>
      <c r="F2040" s="153" t="str">
        <f t="shared" ref="F2040" si="419">H2040</f>
        <v>45,61</v>
      </c>
      <c r="G2040" s="153">
        <f t="shared" ref="G2040" si="420">ROUND(F2040*E2040,2)</f>
        <v>80.55</v>
      </c>
      <c r="H2040" s="156" t="s">
        <v>3321</v>
      </c>
      <c r="I2040" s="156" t="s">
        <v>3320</v>
      </c>
    </row>
    <row r="2041" spans="1:9" ht="60" x14ac:dyDescent="0.25">
      <c r="A2041" s="259">
        <v>7568</v>
      </c>
      <c r="B2041" s="259" t="s">
        <v>1577</v>
      </c>
      <c r="C2041" s="259" t="s">
        <v>11</v>
      </c>
      <c r="D2041" s="259" t="s">
        <v>16</v>
      </c>
      <c r="E2041" s="435">
        <v>9.6219999999999999</v>
      </c>
      <c r="F2041" s="153" t="str">
        <f t="shared" ref="F2041:F2046" si="421">H2041</f>
        <v>0,49</v>
      </c>
      <c r="G2041" s="153">
        <f t="shared" ref="G2041:G2046" si="422">ROUND(F2041*E2041,2)</f>
        <v>4.71</v>
      </c>
      <c r="H2041" s="156" t="s">
        <v>1837</v>
      </c>
      <c r="I2041" s="156" t="s">
        <v>1640</v>
      </c>
    </row>
    <row r="2042" spans="1:9" ht="60" x14ac:dyDescent="0.25">
      <c r="A2042" s="259">
        <v>39024</v>
      </c>
      <c r="B2042" s="259" t="s">
        <v>1578</v>
      </c>
      <c r="C2042" s="259" t="s">
        <v>11</v>
      </c>
      <c r="D2042" s="259" t="s">
        <v>16</v>
      </c>
      <c r="E2042" s="435">
        <v>2.798</v>
      </c>
      <c r="F2042" s="153" t="str">
        <f t="shared" si="421"/>
        <v>721,46</v>
      </c>
      <c r="G2042" s="153">
        <f t="shared" si="422"/>
        <v>2018.65</v>
      </c>
      <c r="H2042" s="156" t="s">
        <v>3243</v>
      </c>
      <c r="I2042" s="156" t="s">
        <v>3309</v>
      </c>
    </row>
    <row r="2043" spans="1:9" x14ac:dyDescent="0.25">
      <c r="A2043" s="259">
        <v>2583</v>
      </c>
      <c r="B2043" s="259" t="s">
        <v>1147</v>
      </c>
      <c r="C2043" s="259" t="s">
        <v>50</v>
      </c>
      <c r="D2043" s="259" t="s">
        <v>117</v>
      </c>
      <c r="E2043" s="435">
        <v>1.96</v>
      </c>
      <c r="F2043" s="153">
        <f t="shared" si="421"/>
        <v>43.2</v>
      </c>
      <c r="G2043" s="153">
        <f t="shared" si="422"/>
        <v>84.67</v>
      </c>
      <c r="H2043" s="158">
        <v>43.2</v>
      </c>
      <c r="I2043" s="158" t="s">
        <v>2983</v>
      </c>
    </row>
    <row r="2044" spans="1:9" ht="45" x14ac:dyDescent="0.25">
      <c r="A2044" s="259">
        <v>36888</v>
      </c>
      <c r="B2044" s="259" t="s">
        <v>1568</v>
      </c>
      <c r="C2044" s="259" t="s">
        <v>11</v>
      </c>
      <c r="D2044" s="259" t="s">
        <v>69</v>
      </c>
      <c r="E2044" s="435">
        <v>13.7</v>
      </c>
      <c r="F2044" s="153" t="str">
        <f t="shared" si="421"/>
        <v>22,70</v>
      </c>
      <c r="G2044" s="153">
        <f t="shared" si="422"/>
        <v>310.99</v>
      </c>
      <c r="H2044" s="156" t="s">
        <v>2903</v>
      </c>
      <c r="I2044" s="156" t="s">
        <v>3283</v>
      </c>
    </row>
    <row r="2045" spans="1:9" x14ac:dyDescent="0.25">
      <c r="A2045" s="259">
        <v>88309</v>
      </c>
      <c r="B2045" s="259" t="s">
        <v>1123</v>
      </c>
      <c r="C2045" s="259" t="s">
        <v>11</v>
      </c>
      <c r="D2045" s="259" t="s">
        <v>18</v>
      </c>
      <c r="E2045" s="435">
        <v>0.35630000000000001</v>
      </c>
      <c r="F2045" s="153" t="str">
        <f t="shared" si="421"/>
        <v>20,08</v>
      </c>
      <c r="G2045" s="153">
        <f t="shared" si="422"/>
        <v>7.15</v>
      </c>
      <c r="H2045" s="156" t="s">
        <v>1735</v>
      </c>
      <c r="I2045" s="156" t="s">
        <v>1123</v>
      </c>
    </row>
    <row r="2046" spans="1:9" x14ac:dyDescent="0.25">
      <c r="A2046" s="259">
        <v>88316</v>
      </c>
      <c r="B2046" s="259" t="s">
        <v>1114</v>
      </c>
      <c r="C2046" s="259" t="s">
        <v>11</v>
      </c>
      <c r="D2046" s="259" t="s">
        <v>18</v>
      </c>
      <c r="E2046" s="435">
        <v>0.1779</v>
      </c>
      <c r="F2046" s="153" t="str">
        <f t="shared" si="421"/>
        <v>15,81</v>
      </c>
      <c r="G2046" s="153">
        <f t="shared" si="422"/>
        <v>2.81</v>
      </c>
      <c r="H2046" s="156" t="s">
        <v>1860</v>
      </c>
      <c r="I2046" s="156" t="s">
        <v>1114</v>
      </c>
    </row>
    <row r="2047" spans="1:9" ht="15" customHeight="1" x14ac:dyDescent="0.25">
      <c r="A2047" s="570" t="s">
        <v>1813</v>
      </c>
      <c r="B2047" s="570"/>
      <c r="C2047" s="570"/>
      <c r="D2047" s="570"/>
      <c r="E2047" s="570"/>
      <c r="F2047" s="570"/>
      <c r="G2047" s="404">
        <f>ROUND(SUM(G2040:G2046),2)</f>
        <v>2509.5300000000002</v>
      </c>
    </row>
    <row r="2048" spans="1:9" ht="33" customHeight="1" x14ac:dyDescent="0.25">
      <c r="A2048" s="190"/>
      <c r="B2048" s="190"/>
      <c r="C2048" s="190"/>
      <c r="D2048" s="190"/>
      <c r="E2048" s="190"/>
      <c r="F2048" s="190"/>
      <c r="G2048" s="190"/>
    </row>
    <row r="2049" spans="1:9" ht="64.5" customHeight="1" x14ac:dyDescent="0.25">
      <c r="A2049" s="566" t="s">
        <v>1254</v>
      </c>
      <c r="B2049" s="567"/>
      <c r="C2049" s="567"/>
      <c r="D2049" s="567"/>
      <c r="E2049" s="582"/>
      <c r="F2049" s="150" t="s">
        <v>2110</v>
      </c>
      <c r="G2049" s="155" t="s">
        <v>2147</v>
      </c>
      <c r="H2049" s="148">
        <v>6.979000000000001</v>
      </c>
    </row>
    <row r="2050" spans="1:9" ht="30" x14ac:dyDescent="0.25">
      <c r="A2050" s="404" t="s">
        <v>2120</v>
      </c>
      <c r="B2050" s="405"/>
      <c r="C2050" s="404" t="s">
        <v>3</v>
      </c>
      <c r="D2050" s="404" t="s">
        <v>4</v>
      </c>
      <c r="E2050" s="404" t="s">
        <v>1598</v>
      </c>
      <c r="F2050" s="404" t="s">
        <v>1103</v>
      </c>
      <c r="G2050" s="404" t="s">
        <v>1104</v>
      </c>
    </row>
    <row r="2051" spans="1:9" ht="45" x14ac:dyDescent="0.25">
      <c r="A2051" s="159">
        <v>90801</v>
      </c>
      <c r="B2051" s="153" t="str">
        <f>I2051</f>
        <v>BATENTE PARA PORTA DE MADEIRA, PADRÃO MÉDIO - FORNECIMENTO E MONTAGEM. AF_12/2019</v>
      </c>
      <c r="C2051" s="153" t="s">
        <v>11</v>
      </c>
      <c r="D2051" s="153" t="s">
        <v>16</v>
      </c>
      <c r="E2051" s="153">
        <v>1</v>
      </c>
      <c r="F2051" s="153" t="str">
        <f>H2051</f>
        <v>224,93</v>
      </c>
      <c r="G2051" s="153">
        <f>ROUND(F2051*E2051,2)</f>
        <v>224.93</v>
      </c>
      <c r="H2051" s="156" t="s">
        <v>3549</v>
      </c>
      <c r="I2051" s="156" t="s">
        <v>1862</v>
      </c>
    </row>
    <row r="2052" spans="1:9" ht="45" x14ac:dyDescent="0.25">
      <c r="A2052" s="152">
        <v>100659</v>
      </c>
      <c r="B2052" s="153" t="str">
        <f>I2052</f>
        <v>ALIZAR DE 5X1,5CM PARA PORTA FIXADO COM PREGOS, PADRÃO MÉDIO - FORNECIMENTO E INSTALAÇÃO. AF_12/2019</v>
      </c>
      <c r="C2052" s="153" t="s">
        <v>11</v>
      </c>
      <c r="D2052" s="153" t="s">
        <v>69</v>
      </c>
      <c r="E2052" s="153">
        <f>(1.6+2.1*2)*2</f>
        <v>11.600000000000001</v>
      </c>
      <c r="F2052" s="153" t="str">
        <f>H2052</f>
        <v>8,30</v>
      </c>
      <c r="G2052" s="153">
        <f>ROUND(F2052*E2052,2)</f>
        <v>96.28</v>
      </c>
      <c r="H2052" s="156" t="s">
        <v>3166</v>
      </c>
      <c r="I2052" s="156" t="s">
        <v>1866</v>
      </c>
    </row>
    <row r="2053" spans="1:9" ht="60" x14ac:dyDescent="0.25">
      <c r="A2053" s="152">
        <v>91297</v>
      </c>
      <c r="B2053" s="153" t="s">
        <v>2145</v>
      </c>
      <c r="C2053" s="153" t="s">
        <v>11</v>
      </c>
      <c r="D2053" s="153" t="s">
        <v>16</v>
      </c>
      <c r="E2053" s="153">
        <v>2</v>
      </c>
      <c r="F2053" s="153" t="str">
        <f>H2053</f>
        <v>373,89</v>
      </c>
      <c r="G2053" s="153">
        <f>ROUND(F2053*E2053,2)</f>
        <v>747.78</v>
      </c>
      <c r="H2053" s="156" t="s">
        <v>3551</v>
      </c>
      <c r="I2053" s="156" t="s">
        <v>1864</v>
      </c>
    </row>
    <row r="2054" spans="1:9" ht="60" x14ac:dyDescent="0.25">
      <c r="A2054" s="152">
        <v>91306</v>
      </c>
      <c r="B2054" s="153" t="s">
        <v>2146</v>
      </c>
      <c r="C2054" s="153" t="s">
        <v>11</v>
      </c>
      <c r="D2054" s="153" t="s">
        <v>16</v>
      </c>
      <c r="E2054" s="153">
        <v>1</v>
      </c>
      <c r="F2054" s="153" t="str">
        <f>H2054</f>
        <v>128,37</v>
      </c>
      <c r="G2054" s="153">
        <f>ROUND(F2054*E2054,2)</f>
        <v>128.37</v>
      </c>
      <c r="H2054" s="156" t="s">
        <v>3136</v>
      </c>
      <c r="I2054" s="156" t="s">
        <v>1865</v>
      </c>
    </row>
    <row r="2055" spans="1:9" x14ac:dyDescent="0.25">
      <c r="A2055" s="561" t="s">
        <v>1813</v>
      </c>
      <c r="B2055" s="561"/>
      <c r="C2055" s="561"/>
      <c r="D2055" s="561"/>
      <c r="E2055" s="561"/>
      <c r="F2055" s="561"/>
      <c r="G2055" s="409">
        <f>ROUND(SUM(G2051:G2054),2)</f>
        <v>1197.3599999999999</v>
      </c>
    </row>
    <row r="2056" spans="1:9" ht="25.5" customHeight="1" x14ac:dyDescent="0.25">
      <c r="A2056" s="190"/>
      <c r="B2056" s="190"/>
      <c r="C2056" s="190"/>
      <c r="D2056" s="190"/>
      <c r="E2056" s="190"/>
      <c r="F2056" s="190"/>
      <c r="G2056" s="190"/>
    </row>
    <row r="2057" spans="1:9" ht="65.25" customHeight="1" x14ac:dyDescent="0.25">
      <c r="A2057" s="566" t="s">
        <v>1255</v>
      </c>
      <c r="B2057" s="567"/>
      <c r="C2057" s="567"/>
      <c r="D2057" s="567"/>
      <c r="E2057" s="582"/>
      <c r="F2057" s="150" t="s">
        <v>2110</v>
      </c>
      <c r="G2057" s="155" t="s">
        <v>2792</v>
      </c>
      <c r="H2057" s="148">
        <v>4.4170000000000007</v>
      </c>
    </row>
    <row r="2058" spans="1:9" ht="30" x14ac:dyDescent="0.25">
      <c r="A2058" s="404" t="s">
        <v>2120</v>
      </c>
      <c r="B2058" s="405"/>
      <c r="C2058" s="404" t="s">
        <v>3</v>
      </c>
      <c r="D2058" s="404" t="s">
        <v>4</v>
      </c>
      <c r="E2058" s="404" t="s">
        <v>1598</v>
      </c>
      <c r="F2058" s="404" t="s">
        <v>1103</v>
      </c>
      <c r="G2058" s="404" t="s">
        <v>1104</v>
      </c>
    </row>
    <row r="2059" spans="1:9" ht="45" x14ac:dyDescent="0.25">
      <c r="A2059" s="159">
        <v>90801</v>
      </c>
      <c r="B2059" s="153" t="str">
        <f>I2059</f>
        <v>BATENTE PARA PORTA DE MADEIRA, PADRÃO MÉDIO - FORNECIMENTO E MONTAGEM. AF_12/2019</v>
      </c>
      <c r="C2059" s="153" t="s">
        <v>11</v>
      </c>
      <c r="D2059" s="153" t="s">
        <v>16</v>
      </c>
      <c r="E2059" s="153">
        <v>1</v>
      </c>
      <c r="F2059" s="153" t="str">
        <f>H2059</f>
        <v>224,93</v>
      </c>
      <c r="G2059" s="153">
        <f>ROUND(F2059*E2059,2)</f>
        <v>224.93</v>
      </c>
      <c r="H2059" s="156" t="s">
        <v>3549</v>
      </c>
      <c r="I2059" s="156" t="s">
        <v>1862</v>
      </c>
    </row>
    <row r="2060" spans="1:9" ht="45" x14ac:dyDescent="0.25">
      <c r="A2060" s="152">
        <v>100659</v>
      </c>
      <c r="B2060" s="153" t="str">
        <f>I2060</f>
        <v>ALIZAR DE 5X1,5CM PARA PORTA FIXADO COM PREGOS, PADRÃO MÉDIO - FORNECIMENTO E INSTALAÇÃO. AF_12/2019</v>
      </c>
      <c r="C2060" s="153" t="s">
        <v>11</v>
      </c>
      <c r="D2060" s="153" t="s">
        <v>69</v>
      </c>
      <c r="E2060" s="153">
        <f>(1+2.1*2)*2</f>
        <v>10.4</v>
      </c>
      <c r="F2060" s="153" t="str">
        <f>H2060</f>
        <v>8,30</v>
      </c>
      <c r="G2060" s="153">
        <f>ROUND(F2060*E2060,2)</f>
        <v>86.32</v>
      </c>
      <c r="H2060" s="156" t="s">
        <v>3166</v>
      </c>
      <c r="I2060" s="156" t="s">
        <v>1866</v>
      </c>
    </row>
    <row r="2061" spans="1:9" ht="60" x14ac:dyDescent="0.25">
      <c r="A2061" s="152">
        <v>91297</v>
      </c>
      <c r="B2061" s="153" t="s">
        <v>2145</v>
      </c>
      <c r="C2061" s="153" t="s">
        <v>11</v>
      </c>
      <c r="D2061" s="153" t="s">
        <v>16</v>
      </c>
      <c r="E2061" s="153">
        <v>1.25</v>
      </c>
      <c r="F2061" s="153" t="str">
        <f>H2061</f>
        <v>373,89</v>
      </c>
      <c r="G2061" s="153">
        <f>ROUND(F2061*E2061,2)</f>
        <v>467.36</v>
      </c>
      <c r="H2061" s="156" t="s">
        <v>3551</v>
      </c>
      <c r="I2061" s="156" t="s">
        <v>1864</v>
      </c>
    </row>
    <row r="2062" spans="1:9" ht="60" x14ac:dyDescent="0.25">
      <c r="A2062" s="152">
        <v>91306</v>
      </c>
      <c r="B2062" s="153" t="s">
        <v>2146</v>
      </c>
      <c r="C2062" s="153" t="s">
        <v>11</v>
      </c>
      <c r="D2062" s="153" t="s">
        <v>16</v>
      </c>
      <c r="E2062" s="153">
        <v>1</v>
      </c>
      <c r="F2062" s="153" t="str">
        <f>H2062</f>
        <v>128,37</v>
      </c>
      <c r="G2062" s="153">
        <f>ROUND(F2062*E2062,2)</f>
        <v>128.37</v>
      </c>
      <c r="H2062" s="156" t="s">
        <v>3136</v>
      </c>
      <c r="I2062" s="156" t="s">
        <v>1865</v>
      </c>
    </row>
    <row r="2063" spans="1:9" x14ac:dyDescent="0.25">
      <c r="A2063" s="561" t="s">
        <v>1813</v>
      </c>
      <c r="B2063" s="561"/>
      <c r="C2063" s="561"/>
      <c r="D2063" s="561"/>
      <c r="E2063" s="561"/>
      <c r="F2063" s="561"/>
      <c r="G2063" s="409">
        <f>ROUND(SUM(G2059:G2062),2)</f>
        <v>906.98</v>
      </c>
    </row>
    <row r="2064" spans="1:9" ht="28.5" customHeight="1" x14ac:dyDescent="0.25">
      <c r="A2064" s="190"/>
      <c r="B2064" s="190"/>
      <c r="C2064" s="190"/>
      <c r="D2064" s="190"/>
      <c r="E2064" s="190"/>
      <c r="F2064" s="190"/>
      <c r="G2064" s="190"/>
    </row>
    <row r="2065" spans="1:9" ht="80.25" customHeight="1" x14ac:dyDescent="0.25">
      <c r="A2065" s="566" t="s">
        <v>1257</v>
      </c>
      <c r="B2065" s="567"/>
      <c r="C2065" s="567"/>
      <c r="D2065" s="567"/>
      <c r="E2065" s="582"/>
      <c r="F2065" s="150" t="s">
        <v>2110</v>
      </c>
      <c r="G2065" s="155" t="s">
        <v>2793</v>
      </c>
      <c r="H2065" s="148">
        <v>3.0620000000000003</v>
      </c>
    </row>
    <row r="2066" spans="1:9" ht="30" x14ac:dyDescent="0.25">
      <c r="A2066" s="404" t="s">
        <v>2120</v>
      </c>
      <c r="B2066" s="405"/>
      <c r="C2066" s="404" t="s">
        <v>3</v>
      </c>
      <c r="D2066" s="404" t="s">
        <v>4</v>
      </c>
      <c r="E2066" s="404" t="s">
        <v>1598</v>
      </c>
      <c r="F2066" s="404" t="s">
        <v>1103</v>
      </c>
      <c r="G2066" s="404" t="s">
        <v>1104</v>
      </c>
    </row>
    <row r="2067" spans="1:9" ht="45" x14ac:dyDescent="0.25">
      <c r="A2067" s="159">
        <v>90801</v>
      </c>
      <c r="B2067" s="153" t="str">
        <f>I2067</f>
        <v>BATENTE PARA PORTA DE MADEIRA, PADRÃO MÉDIO - FORNECIMENTO E MONTAGEM. AF_12/2019</v>
      </c>
      <c r="C2067" s="153" t="s">
        <v>11</v>
      </c>
      <c r="D2067" s="153" t="s">
        <v>16</v>
      </c>
      <c r="E2067" s="153">
        <v>1</v>
      </c>
      <c r="F2067" s="153" t="str">
        <f>H2067</f>
        <v>224,93</v>
      </c>
      <c r="G2067" s="153">
        <f>ROUND(F2067*E2067,2)</f>
        <v>224.93</v>
      </c>
      <c r="H2067" s="156" t="s">
        <v>3549</v>
      </c>
      <c r="I2067" s="156" t="s">
        <v>1862</v>
      </c>
    </row>
    <row r="2068" spans="1:9" ht="45" x14ac:dyDescent="0.25">
      <c r="A2068" s="152">
        <v>100659</v>
      </c>
      <c r="B2068" s="153" t="str">
        <f>I2068</f>
        <v>ALIZAR DE 5X1,5CM PARA PORTA FIXADO COM PREGOS, PADRÃO MÉDIO - FORNECIMENTO E INSTALAÇÃO. AF_12/2019</v>
      </c>
      <c r="C2068" s="153" t="s">
        <v>11</v>
      </c>
      <c r="D2068" s="153" t="s">
        <v>69</v>
      </c>
      <c r="E2068" s="153">
        <f>(0.8+1.8*2)*2</f>
        <v>8.8000000000000007</v>
      </c>
      <c r="F2068" s="153" t="str">
        <f>H2068</f>
        <v>8,30</v>
      </c>
      <c r="G2068" s="153">
        <f>ROUND(F2068*E2068,2)</f>
        <v>73.040000000000006</v>
      </c>
      <c r="H2068" s="156" t="s">
        <v>3166</v>
      </c>
      <c r="I2068" s="156" t="s">
        <v>1866</v>
      </c>
    </row>
    <row r="2069" spans="1:9" ht="60" x14ac:dyDescent="0.25">
      <c r="A2069" s="152">
        <v>91297</v>
      </c>
      <c r="B2069" s="153" t="s">
        <v>2145</v>
      </c>
      <c r="C2069" s="153" t="s">
        <v>11</v>
      </c>
      <c r="D2069" s="153" t="s">
        <v>16</v>
      </c>
      <c r="E2069" s="153">
        <f>180/210</f>
        <v>0.8571428571428571</v>
      </c>
      <c r="F2069" s="153" t="str">
        <f>H2069</f>
        <v>373,89</v>
      </c>
      <c r="G2069" s="153">
        <f>ROUND(F2069*E2069,2)</f>
        <v>320.48</v>
      </c>
      <c r="H2069" s="156" t="s">
        <v>3551</v>
      </c>
      <c r="I2069" s="156" t="s">
        <v>1864</v>
      </c>
    </row>
    <row r="2070" spans="1:9" ht="60" x14ac:dyDescent="0.25">
      <c r="A2070" s="152">
        <v>91306</v>
      </c>
      <c r="B2070" s="153" t="s">
        <v>2146</v>
      </c>
      <c r="C2070" s="153" t="s">
        <v>11</v>
      </c>
      <c r="D2070" s="153" t="s">
        <v>16</v>
      </c>
      <c r="E2070" s="153">
        <v>1</v>
      </c>
      <c r="F2070" s="153" t="str">
        <f>H2070</f>
        <v>128,37</v>
      </c>
      <c r="G2070" s="153">
        <f>ROUND(F2070*E2070,2)</f>
        <v>128.37</v>
      </c>
      <c r="H2070" s="156" t="s">
        <v>3136</v>
      </c>
      <c r="I2070" s="156" t="s">
        <v>1865</v>
      </c>
    </row>
    <row r="2071" spans="1:9" x14ac:dyDescent="0.25">
      <c r="A2071" s="561" t="s">
        <v>1813</v>
      </c>
      <c r="B2071" s="561"/>
      <c r="C2071" s="561"/>
      <c r="D2071" s="561"/>
      <c r="E2071" s="561"/>
      <c r="F2071" s="561"/>
      <c r="G2071" s="409">
        <f>ROUND(SUM(G2067:G2070),2)</f>
        <v>746.82</v>
      </c>
    </row>
    <row r="2072" spans="1:9" ht="21.75" customHeight="1" x14ac:dyDescent="0.25">
      <c r="A2072" s="190"/>
      <c r="B2072" s="190"/>
      <c r="C2072" s="190"/>
      <c r="D2072" s="190"/>
      <c r="E2072" s="190"/>
      <c r="F2072" s="190"/>
      <c r="G2072" s="190"/>
    </row>
    <row r="2073" spans="1:9" x14ac:dyDescent="0.25">
      <c r="A2073" s="566" t="s">
        <v>488</v>
      </c>
      <c r="B2073" s="567"/>
      <c r="C2073" s="567"/>
      <c r="D2073" s="567"/>
      <c r="E2073" s="568"/>
      <c r="F2073" s="150" t="s">
        <v>124</v>
      </c>
      <c r="G2073" s="163" t="s">
        <v>2794</v>
      </c>
    </row>
    <row r="2074" spans="1:9" ht="30" x14ac:dyDescent="0.25">
      <c r="A2074" s="566" t="s">
        <v>1100</v>
      </c>
      <c r="B2074" s="569"/>
      <c r="C2074" s="404" t="s">
        <v>3</v>
      </c>
      <c r="D2074" s="404" t="s">
        <v>4</v>
      </c>
      <c r="E2074" s="404" t="s">
        <v>1598</v>
      </c>
      <c r="F2074" s="404" t="s">
        <v>1103</v>
      </c>
      <c r="G2074" s="404" t="s">
        <v>1104</v>
      </c>
    </row>
    <row r="2075" spans="1:9" ht="30" x14ac:dyDescent="0.25">
      <c r="A2075" s="152" t="s">
        <v>2796</v>
      </c>
      <c r="B2075" s="153" t="s">
        <v>2795</v>
      </c>
      <c r="C2075" s="153" t="s">
        <v>124</v>
      </c>
      <c r="D2075" s="153" t="s">
        <v>16</v>
      </c>
      <c r="E2075" s="153">
        <v>1</v>
      </c>
      <c r="F2075" s="177">
        <f t="shared" ref="F2075:F2077" si="423">H2075</f>
        <v>9.31</v>
      </c>
      <c r="G2075" s="177">
        <f t="shared" ref="G2075:G2077" si="424">ROUND(F2075*E2075,2)</f>
        <v>9.31</v>
      </c>
      <c r="H2075" s="158">
        <v>9.31</v>
      </c>
      <c r="I2075" s="158"/>
    </row>
    <row r="2076" spans="1:9" ht="30" x14ac:dyDescent="0.25">
      <c r="A2076" s="152">
        <v>88264</v>
      </c>
      <c r="B2076" s="153" t="s">
        <v>1115</v>
      </c>
      <c r="C2076" s="153" t="s">
        <v>11</v>
      </c>
      <c r="D2076" s="153" t="s">
        <v>18</v>
      </c>
      <c r="E2076" s="153">
        <v>0.5</v>
      </c>
      <c r="F2076" s="153" t="str">
        <f t="shared" si="423"/>
        <v>20,28</v>
      </c>
      <c r="G2076" s="153">
        <f t="shared" si="424"/>
        <v>10.14</v>
      </c>
      <c r="H2076" s="156" t="s">
        <v>2840</v>
      </c>
      <c r="I2076" s="156" t="s">
        <v>1115</v>
      </c>
    </row>
    <row r="2077" spans="1:9" ht="30" x14ac:dyDescent="0.25">
      <c r="A2077" s="152">
        <v>88247</v>
      </c>
      <c r="B2077" s="153" t="s">
        <v>1170</v>
      </c>
      <c r="C2077" s="153" t="s">
        <v>11</v>
      </c>
      <c r="D2077" s="153" t="s">
        <v>18</v>
      </c>
      <c r="E2077" s="153">
        <v>0.5</v>
      </c>
      <c r="F2077" s="153" t="str">
        <f t="shared" si="423"/>
        <v>16,74</v>
      </c>
      <c r="G2077" s="153">
        <f t="shared" si="424"/>
        <v>8.3699999999999992</v>
      </c>
      <c r="H2077" s="156" t="s">
        <v>3570</v>
      </c>
      <c r="I2077" s="156" t="s">
        <v>1170</v>
      </c>
    </row>
    <row r="2078" spans="1:9" x14ac:dyDescent="0.25">
      <c r="A2078" s="570" t="s">
        <v>1813</v>
      </c>
      <c r="B2078" s="570"/>
      <c r="C2078" s="570"/>
      <c r="D2078" s="570"/>
      <c r="E2078" s="570"/>
      <c r="F2078" s="570"/>
      <c r="G2078" s="404">
        <f>ROUND(SUM(G2075:G2077),2)</f>
        <v>27.82</v>
      </c>
    </row>
    <row r="2079" spans="1:9" ht="21.75" customHeight="1" x14ac:dyDescent="0.25">
      <c r="A2079" s="190"/>
      <c r="B2079" s="190"/>
      <c r="C2079" s="190"/>
      <c r="D2079" s="190"/>
      <c r="E2079" s="190"/>
      <c r="F2079" s="190"/>
      <c r="G2079" s="190"/>
    </row>
    <row r="2080" spans="1:9" x14ac:dyDescent="0.25">
      <c r="A2080" s="566" t="s">
        <v>1288</v>
      </c>
      <c r="B2080" s="567"/>
      <c r="C2080" s="567"/>
      <c r="D2080" s="567"/>
      <c r="E2080" s="568"/>
      <c r="F2080" s="150" t="s">
        <v>124</v>
      </c>
      <c r="G2080" s="163" t="s">
        <v>2797</v>
      </c>
    </row>
    <row r="2081" spans="1:9" ht="30" x14ac:dyDescent="0.25">
      <c r="A2081" s="566" t="s">
        <v>1100</v>
      </c>
      <c r="B2081" s="569"/>
      <c r="C2081" s="404" t="s">
        <v>3</v>
      </c>
      <c r="D2081" s="404" t="s">
        <v>4</v>
      </c>
      <c r="E2081" s="404" t="s">
        <v>1598</v>
      </c>
      <c r="F2081" s="404" t="s">
        <v>1103</v>
      </c>
      <c r="G2081" s="404" t="s">
        <v>1104</v>
      </c>
    </row>
    <row r="2082" spans="1:9" ht="30" x14ac:dyDescent="0.25">
      <c r="A2082" s="152" t="s">
        <v>2798</v>
      </c>
      <c r="B2082" s="153" t="s">
        <v>2799</v>
      </c>
      <c r="C2082" s="153" t="s">
        <v>124</v>
      </c>
      <c r="D2082" s="153" t="s">
        <v>16</v>
      </c>
      <c r="E2082" s="153">
        <v>1</v>
      </c>
      <c r="F2082" s="177">
        <f t="shared" ref="F2082:F2084" si="425">H2082</f>
        <v>416.27</v>
      </c>
      <c r="G2082" s="177">
        <f t="shared" ref="G2082:G2084" si="426">ROUND(F2082*E2082,2)</f>
        <v>416.27</v>
      </c>
      <c r="H2082" s="158">
        <v>416.27</v>
      </c>
      <c r="I2082" s="158"/>
    </row>
    <row r="2083" spans="1:9" ht="30" x14ac:dyDescent="0.25">
      <c r="A2083" s="152">
        <v>88264</v>
      </c>
      <c r="B2083" s="153" t="s">
        <v>1115</v>
      </c>
      <c r="C2083" s="153" t="s">
        <v>11</v>
      </c>
      <c r="D2083" s="153" t="s">
        <v>18</v>
      </c>
      <c r="E2083" s="153">
        <v>0.3</v>
      </c>
      <c r="F2083" s="153" t="str">
        <f t="shared" si="425"/>
        <v>20,28</v>
      </c>
      <c r="G2083" s="153">
        <f t="shared" si="426"/>
        <v>6.08</v>
      </c>
      <c r="H2083" s="156" t="s">
        <v>2840</v>
      </c>
      <c r="I2083" s="156" t="s">
        <v>1115</v>
      </c>
    </row>
    <row r="2084" spans="1:9" ht="30" x14ac:dyDescent="0.25">
      <c r="A2084" s="152">
        <v>88247</v>
      </c>
      <c r="B2084" s="153" t="s">
        <v>1170</v>
      </c>
      <c r="C2084" s="153" t="s">
        <v>11</v>
      </c>
      <c r="D2084" s="153" t="s">
        <v>18</v>
      </c>
      <c r="E2084" s="153">
        <v>0.3</v>
      </c>
      <c r="F2084" s="153" t="str">
        <f t="shared" si="425"/>
        <v>16,74</v>
      </c>
      <c r="G2084" s="153">
        <f t="shared" si="426"/>
        <v>5.0199999999999996</v>
      </c>
      <c r="H2084" s="156" t="s">
        <v>3570</v>
      </c>
      <c r="I2084" s="156" t="s">
        <v>1170</v>
      </c>
    </row>
    <row r="2085" spans="1:9" x14ac:dyDescent="0.25">
      <c r="A2085" s="570" t="s">
        <v>1813</v>
      </c>
      <c r="B2085" s="570"/>
      <c r="C2085" s="570"/>
      <c r="D2085" s="570"/>
      <c r="E2085" s="570"/>
      <c r="F2085" s="570"/>
      <c r="G2085" s="404">
        <f>ROUND(SUM(G2082:G2084),2)</f>
        <v>427.37</v>
      </c>
    </row>
    <row r="2086" spans="1:9" ht="21.75" customHeight="1" x14ac:dyDescent="0.25">
      <c r="A2086" s="190"/>
      <c r="B2086" s="190"/>
      <c r="C2086" s="190"/>
      <c r="D2086" s="190"/>
      <c r="E2086" s="190"/>
      <c r="F2086" s="190"/>
      <c r="G2086" s="190"/>
    </row>
    <row r="2087" spans="1:9" x14ac:dyDescent="0.25">
      <c r="A2087" s="566" t="s">
        <v>2801</v>
      </c>
      <c r="B2087" s="567"/>
      <c r="C2087" s="567"/>
      <c r="D2087" s="567"/>
      <c r="E2087" s="568"/>
      <c r="F2087" s="150" t="s">
        <v>124</v>
      </c>
      <c r="G2087" s="163" t="s">
        <v>2800</v>
      </c>
    </row>
    <row r="2088" spans="1:9" ht="30" x14ac:dyDescent="0.25">
      <c r="A2088" s="566" t="s">
        <v>1100</v>
      </c>
      <c r="B2088" s="569"/>
      <c r="C2088" s="404" t="s">
        <v>3</v>
      </c>
      <c r="D2088" s="404" t="s">
        <v>4</v>
      </c>
      <c r="E2088" s="404" t="s">
        <v>1598</v>
      </c>
      <c r="F2088" s="404" t="s">
        <v>1103</v>
      </c>
      <c r="G2088" s="404" t="s">
        <v>1104</v>
      </c>
    </row>
    <row r="2089" spans="1:9" ht="30" x14ac:dyDescent="0.25">
      <c r="A2089" s="152" t="s">
        <v>2802</v>
      </c>
      <c r="B2089" s="153" t="s">
        <v>2801</v>
      </c>
      <c r="C2089" s="153" t="s">
        <v>124</v>
      </c>
      <c r="D2089" s="153" t="s">
        <v>16</v>
      </c>
      <c r="E2089" s="153">
        <v>1</v>
      </c>
      <c r="F2089" s="177">
        <f t="shared" ref="F2089:F2091" si="427">H2089</f>
        <v>11.79</v>
      </c>
      <c r="G2089" s="177">
        <f t="shared" ref="G2089:G2091" si="428">ROUND(F2089*E2089,2)</f>
        <v>11.79</v>
      </c>
      <c r="H2089" s="158">
        <v>11.79</v>
      </c>
      <c r="I2089" s="158"/>
    </row>
    <row r="2090" spans="1:9" ht="30" x14ac:dyDescent="0.25">
      <c r="A2090" s="152">
        <v>88264</v>
      </c>
      <c r="B2090" s="153" t="s">
        <v>1115</v>
      </c>
      <c r="C2090" s="153" t="s">
        <v>11</v>
      </c>
      <c r="D2090" s="153" t="s">
        <v>18</v>
      </c>
      <c r="E2090" s="153">
        <v>0.2</v>
      </c>
      <c r="F2090" s="153" t="str">
        <f t="shared" si="427"/>
        <v>20,28</v>
      </c>
      <c r="G2090" s="153">
        <f t="shared" si="428"/>
        <v>4.0599999999999996</v>
      </c>
      <c r="H2090" s="156" t="s">
        <v>2840</v>
      </c>
      <c r="I2090" s="156" t="s">
        <v>1115</v>
      </c>
    </row>
    <row r="2091" spans="1:9" ht="30" x14ac:dyDescent="0.25">
      <c r="A2091" s="152">
        <v>88247</v>
      </c>
      <c r="B2091" s="153" t="s">
        <v>1170</v>
      </c>
      <c r="C2091" s="153" t="s">
        <v>11</v>
      </c>
      <c r="D2091" s="153" t="s">
        <v>18</v>
      </c>
      <c r="E2091" s="153">
        <v>0.2</v>
      </c>
      <c r="F2091" s="153" t="str">
        <f t="shared" si="427"/>
        <v>16,74</v>
      </c>
      <c r="G2091" s="153">
        <f t="shared" si="428"/>
        <v>3.35</v>
      </c>
      <c r="H2091" s="156" t="s">
        <v>3570</v>
      </c>
      <c r="I2091" s="156" t="s">
        <v>1170</v>
      </c>
    </row>
    <row r="2092" spans="1:9" x14ac:dyDescent="0.25">
      <c r="A2092" s="570" t="s">
        <v>1813</v>
      </c>
      <c r="B2092" s="570"/>
      <c r="C2092" s="570"/>
      <c r="D2092" s="570"/>
      <c r="E2092" s="570"/>
      <c r="F2092" s="570"/>
      <c r="G2092" s="404">
        <f>ROUND(SUM(G2089:G2091),2)</f>
        <v>19.2</v>
      </c>
    </row>
    <row r="2093" spans="1:9" ht="21" customHeight="1" x14ac:dyDescent="0.25">
      <c r="A2093" s="190"/>
      <c r="B2093" s="190"/>
      <c r="C2093" s="190"/>
      <c r="D2093" s="190"/>
      <c r="E2093" s="190"/>
      <c r="F2093" s="190"/>
      <c r="G2093" s="190"/>
    </row>
    <row r="2094" spans="1:9" x14ac:dyDescent="0.25">
      <c r="A2094" s="566" t="s">
        <v>493</v>
      </c>
      <c r="B2094" s="567"/>
      <c r="C2094" s="567"/>
      <c r="D2094" s="567"/>
      <c r="E2094" s="568"/>
      <c r="F2094" s="150" t="s">
        <v>124</v>
      </c>
      <c r="G2094" s="163" t="s">
        <v>2803</v>
      </c>
    </row>
    <row r="2095" spans="1:9" ht="30" x14ac:dyDescent="0.25">
      <c r="A2095" s="566" t="s">
        <v>1100</v>
      </c>
      <c r="B2095" s="569"/>
      <c r="C2095" s="404" t="s">
        <v>3</v>
      </c>
      <c r="D2095" s="404" t="s">
        <v>4</v>
      </c>
      <c r="E2095" s="404" t="s">
        <v>1598</v>
      </c>
      <c r="F2095" s="404" t="s">
        <v>1103</v>
      </c>
      <c r="G2095" s="404" t="s">
        <v>1104</v>
      </c>
    </row>
    <row r="2096" spans="1:9" ht="30" x14ac:dyDescent="0.25">
      <c r="A2096" s="152" t="s">
        <v>2802</v>
      </c>
      <c r="B2096" s="153" t="s">
        <v>2804</v>
      </c>
      <c r="C2096" s="153" t="s">
        <v>124</v>
      </c>
      <c r="D2096" s="153" t="s">
        <v>16</v>
      </c>
      <c r="E2096" s="153">
        <v>1</v>
      </c>
      <c r="F2096" s="177">
        <f t="shared" ref="F2096:F2098" si="429">H2096</f>
        <v>9.74</v>
      </c>
      <c r="G2096" s="177">
        <f t="shared" ref="G2096:G2098" si="430">ROUND(F2096*E2096,2)</f>
        <v>9.74</v>
      </c>
      <c r="H2096" s="158">
        <v>9.74</v>
      </c>
      <c r="I2096" s="158"/>
    </row>
    <row r="2097" spans="1:9" ht="30" x14ac:dyDescent="0.25">
      <c r="A2097" s="152">
        <v>88264</v>
      </c>
      <c r="B2097" s="153" t="s">
        <v>1115</v>
      </c>
      <c r="C2097" s="153" t="s">
        <v>11</v>
      </c>
      <c r="D2097" s="153" t="s">
        <v>18</v>
      </c>
      <c r="E2097" s="153">
        <v>0.2</v>
      </c>
      <c r="F2097" s="153" t="str">
        <f t="shared" si="429"/>
        <v>20,28</v>
      </c>
      <c r="G2097" s="153">
        <f t="shared" si="430"/>
        <v>4.0599999999999996</v>
      </c>
      <c r="H2097" s="156" t="s">
        <v>2840</v>
      </c>
      <c r="I2097" s="156" t="s">
        <v>1115</v>
      </c>
    </row>
    <row r="2098" spans="1:9" ht="30" x14ac:dyDescent="0.25">
      <c r="A2098" s="152">
        <v>88247</v>
      </c>
      <c r="B2098" s="153" t="s">
        <v>1170</v>
      </c>
      <c r="C2098" s="153" t="s">
        <v>11</v>
      </c>
      <c r="D2098" s="153" t="s">
        <v>18</v>
      </c>
      <c r="E2098" s="153">
        <v>0.2</v>
      </c>
      <c r="F2098" s="153" t="str">
        <f t="shared" si="429"/>
        <v>16,74</v>
      </c>
      <c r="G2098" s="153">
        <f t="shared" si="430"/>
        <v>3.35</v>
      </c>
      <c r="H2098" s="156" t="s">
        <v>3570</v>
      </c>
      <c r="I2098" s="156" t="s">
        <v>1170</v>
      </c>
    </row>
    <row r="2099" spans="1:9" x14ac:dyDescent="0.25">
      <c r="A2099" s="570" t="s">
        <v>1813</v>
      </c>
      <c r="B2099" s="570"/>
      <c r="C2099" s="570"/>
      <c r="D2099" s="570"/>
      <c r="E2099" s="570"/>
      <c r="F2099" s="570"/>
      <c r="G2099" s="404">
        <f>ROUND(SUM(G2096:G2098),2)</f>
        <v>17.149999999999999</v>
      </c>
    </row>
    <row r="2100" spans="1:9" ht="24.75" customHeight="1" x14ac:dyDescent="0.25">
      <c r="A2100" s="190"/>
      <c r="B2100" s="190"/>
      <c r="C2100" s="190"/>
      <c r="D2100" s="190"/>
      <c r="E2100" s="190"/>
      <c r="F2100" s="190"/>
      <c r="G2100" s="190"/>
    </row>
    <row r="2101" spans="1:9" x14ac:dyDescent="0.25">
      <c r="A2101" s="566" t="s">
        <v>493</v>
      </c>
      <c r="B2101" s="567"/>
      <c r="C2101" s="567"/>
      <c r="D2101" s="567"/>
      <c r="E2101" s="568"/>
      <c r="F2101" s="150" t="s">
        <v>124</v>
      </c>
      <c r="G2101" s="163" t="s">
        <v>2805</v>
      </c>
    </row>
    <row r="2102" spans="1:9" ht="30" x14ac:dyDescent="0.25">
      <c r="A2102" s="566" t="s">
        <v>1100</v>
      </c>
      <c r="B2102" s="569"/>
      <c r="C2102" s="404" t="s">
        <v>3</v>
      </c>
      <c r="D2102" s="404" t="s">
        <v>4</v>
      </c>
      <c r="E2102" s="404" t="s">
        <v>1598</v>
      </c>
      <c r="F2102" s="404" t="s">
        <v>1103</v>
      </c>
      <c r="G2102" s="404" t="s">
        <v>1104</v>
      </c>
    </row>
    <row r="2103" spans="1:9" ht="30" x14ac:dyDescent="0.25">
      <c r="A2103" s="152" t="s">
        <v>2807</v>
      </c>
      <c r="B2103" s="153" t="s">
        <v>2806</v>
      </c>
      <c r="C2103" s="153" t="s">
        <v>124</v>
      </c>
      <c r="D2103" s="153" t="s">
        <v>16</v>
      </c>
      <c r="E2103" s="153">
        <v>1</v>
      </c>
      <c r="F2103" s="177">
        <f t="shared" ref="F2103:F2105" si="431">H2103</f>
        <v>427.84</v>
      </c>
      <c r="G2103" s="177">
        <f t="shared" ref="G2103:G2105" si="432">ROUND(F2103*E2103,2)</f>
        <v>427.84</v>
      </c>
      <c r="H2103" s="158">
        <v>427.84</v>
      </c>
      <c r="I2103" s="158"/>
    </row>
    <row r="2104" spans="1:9" ht="30" x14ac:dyDescent="0.25">
      <c r="A2104" s="152">
        <v>88264</v>
      </c>
      <c r="B2104" s="153" t="s">
        <v>1115</v>
      </c>
      <c r="C2104" s="153" t="s">
        <v>11</v>
      </c>
      <c r="D2104" s="153" t="s">
        <v>18</v>
      </c>
      <c r="E2104" s="153">
        <v>8</v>
      </c>
      <c r="F2104" s="153" t="str">
        <f t="shared" si="431"/>
        <v>20,28</v>
      </c>
      <c r="G2104" s="153">
        <f t="shared" si="432"/>
        <v>162.24</v>
      </c>
      <c r="H2104" s="156" t="s">
        <v>2840</v>
      </c>
      <c r="I2104" s="156" t="s">
        <v>1115</v>
      </c>
    </row>
    <row r="2105" spans="1:9" ht="30" x14ac:dyDescent="0.25">
      <c r="A2105" s="152">
        <v>88247</v>
      </c>
      <c r="B2105" s="153" t="s">
        <v>1170</v>
      </c>
      <c r="C2105" s="153" t="s">
        <v>11</v>
      </c>
      <c r="D2105" s="153" t="s">
        <v>18</v>
      </c>
      <c r="E2105" s="153">
        <v>8</v>
      </c>
      <c r="F2105" s="153" t="str">
        <f t="shared" si="431"/>
        <v>16,74</v>
      </c>
      <c r="G2105" s="153">
        <f t="shared" si="432"/>
        <v>133.91999999999999</v>
      </c>
      <c r="H2105" s="156" t="s">
        <v>3570</v>
      </c>
      <c r="I2105" s="156" t="s">
        <v>1170</v>
      </c>
    </row>
    <row r="2106" spans="1:9" x14ac:dyDescent="0.25">
      <c r="A2106" s="570" t="s">
        <v>1813</v>
      </c>
      <c r="B2106" s="570"/>
      <c r="C2106" s="570"/>
      <c r="D2106" s="570"/>
      <c r="E2106" s="570"/>
      <c r="F2106" s="570"/>
      <c r="G2106" s="404">
        <f>ROUND(SUM(G2103:G2105),2)</f>
        <v>724</v>
      </c>
    </row>
    <row r="2107" spans="1:9" ht="33.75" customHeight="1" x14ac:dyDescent="0.25">
      <c r="A2107" s="190"/>
      <c r="B2107" s="190"/>
      <c r="C2107" s="190"/>
      <c r="D2107" s="190"/>
      <c r="E2107" s="190"/>
      <c r="F2107" s="190"/>
      <c r="G2107" s="190"/>
    </row>
    <row r="2108" spans="1:9" ht="35.25" customHeight="1" x14ac:dyDescent="0.25">
      <c r="A2108" s="566" t="s">
        <v>601</v>
      </c>
      <c r="B2108" s="567"/>
      <c r="C2108" s="567"/>
      <c r="D2108" s="567"/>
      <c r="E2108" s="568"/>
      <c r="F2108" s="150" t="s">
        <v>2110</v>
      </c>
      <c r="G2108" s="163">
        <v>3768</v>
      </c>
    </row>
    <row r="2109" spans="1:9" ht="30" x14ac:dyDescent="0.25">
      <c r="A2109" s="566" t="s">
        <v>1100</v>
      </c>
      <c r="B2109" s="569"/>
      <c r="C2109" s="404" t="s">
        <v>3</v>
      </c>
      <c r="D2109" s="404" t="s">
        <v>4</v>
      </c>
      <c r="E2109" s="404" t="s">
        <v>1598</v>
      </c>
      <c r="F2109" s="404" t="s">
        <v>1103</v>
      </c>
      <c r="G2109" s="404" t="s">
        <v>1104</v>
      </c>
    </row>
    <row r="2110" spans="1:9" ht="30" x14ac:dyDescent="0.25">
      <c r="A2110" s="152" t="s">
        <v>2298</v>
      </c>
      <c r="B2110" s="153" t="s">
        <v>601</v>
      </c>
      <c r="C2110" s="153" t="s">
        <v>2141</v>
      </c>
      <c r="D2110" s="153" t="s">
        <v>16</v>
      </c>
      <c r="E2110" s="153">
        <v>1</v>
      </c>
      <c r="F2110" s="177">
        <f t="shared" ref="F2110:F2112" si="433">H2110</f>
        <v>1108.4800000000002</v>
      </c>
      <c r="G2110" s="177">
        <f t="shared" ref="G2110:G2112" si="434">ROUND(F2110*E2110,2)</f>
        <v>1108.48</v>
      </c>
      <c r="H2110" s="158">
        <v>1108.4800000000002</v>
      </c>
      <c r="I2110" s="158"/>
    </row>
    <row r="2111" spans="1:9" ht="30" x14ac:dyDescent="0.25">
      <c r="A2111" s="152">
        <v>88264</v>
      </c>
      <c r="B2111" s="153" t="s">
        <v>1115</v>
      </c>
      <c r="C2111" s="153" t="s">
        <v>11</v>
      </c>
      <c r="D2111" s="153" t="s">
        <v>18</v>
      </c>
      <c r="E2111" s="153">
        <v>0.6</v>
      </c>
      <c r="F2111" s="153" t="str">
        <f t="shared" si="433"/>
        <v>20,28</v>
      </c>
      <c r="G2111" s="153">
        <f t="shared" si="434"/>
        <v>12.17</v>
      </c>
      <c r="H2111" s="156" t="s">
        <v>2840</v>
      </c>
      <c r="I2111" s="156" t="s">
        <v>1115</v>
      </c>
    </row>
    <row r="2112" spans="1:9" ht="30" x14ac:dyDescent="0.25">
      <c r="A2112" s="152">
        <v>88247</v>
      </c>
      <c r="B2112" s="153" t="s">
        <v>1170</v>
      </c>
      <c r="C2112" s="153" t="s">
        <v>11</v>
      </c>
      <c r="D2112" s="153" t="s">
        <v>18</v>
      </c>
      <c r="E2112" s="153">
        <v>0.6</v>
      </c>
      <c r="F2112" s="153" t="str">
        <f t="shared" si="433"/>
        <v>16,74</v>
      </c>
      <c r="G2112" s="153">
        <f t="shared" si="434"/>
        <v>10.039999999999999</v>
      </c>
      <c r="H2112" s="156" t="s">
        <v>3570</v>
      </c>
      <c r="I2112" s="156" t="s">
        <v>1170</v>
      </c>
    </row>
    <row r="2113" spans="1:9" x14ac:dyDescent="0.25">
      <c r="A2113" s="570" t="s">
        <v>1813</v>
      </c>
      <c r="B2113" s="570"/>
      <c r="C2113" s="570"/>
      <c r="D2113" s="570"/>
      <c r="E2113" s="570"/>
      <c r="F2113" s="570"/>
      <c r="G2113" s="404">
        <f>ROUND(SUM(G2110:G2112),2)</f>
        <v>1130.69</v>
      </c>
    </row>
    <row r="2114" spans="1:9" ht="28.5" customHeight="1" x14ac:dyDescent="0.25">
      <c r="A2114" s="190"/>
      <c r="B2114" s="190"/>
      <c r="C2114" s="190"/>
      <c r="D2114" s="190"/>
      <c r="E2114" s="190"/>
      <c r="F2114" s="190"/>
      <c r="G2114" s="190"/>
    </row>
    <row r="2115" spans="1:9" x14ac:dyDescent="0.25">
      <c r="A2115" s="583" t="s">
        <v>676</v>
      </c>
      <c r="B2115" s="584"/>
      <c r="C2115" s="584"/>
      <c r="D2115" s="584"/>
      <c r="E2115" s="585"/>
      <c r="F2115" s="244" t="s">
        <v>50</v>
      </c>
      <c r="G2115" s="253">
        <v>11443</v>
      </c>
    </row>
    <row r="2116" spans="1:9" ht="30" x14ac:dyDescent="0.25">
      <c r="A2116" s="583" t="s">
        <v>1102</v>
      </c>
      <c r="B2116" s="586"/>
      <c r="C2116" s="244" t="s">
        <v>3</v>
      </c>
      <c r="D2116" s="244" t="s">
        <v>4</v>
      </c>
      <c r="E2116" s="244" t="s">
        <v>1598</v>
      </c>
      <c r="F2116" s="244" t="s">
        <v>1103</v>
      </c>
      <c r="G2116" s="244" t="s">
        <v>1104</v>
      </c>
    </row>
    <row r="2117" spans="1:9" x14ac:dyDescent="0.25">
      <c r="A2117" s="152">
        <v>12393</v>
      </c>
      <c r="B2117" s="153" t="str">
        <f>I2117</f>
        <v>Gancho curto 38x38mm para luminária</v>
      </c>
      <c r="C2117" s="177" t="s">
        <v>50</v>
      </c>
      <c r="D2117" s="177" t="s">
        <v>2741</v>
      </c>
      <c r="E2117" s="177">
        <v>1</v>
      </c>
      <c r="F2117" s="177">
        <f t="shared" ref="F2117:F2119" si="435">H2117</f>
        <v>4.8499999999999996</v>
      </c>
      <c r="G2117" s="177">
        <f t="shared" ref="G2117:G2119" si="436">ROUND(F2117*E2117,2)</f>
        <v>4.8499999999999996</v>
      </c>
      <c r="H2117" s="158">
        <v>4.8499999999999996</v>
      </c>
      <c r="I2117" s="158" t="s">
        <v>3076</v>
      </c>
    </row>
    <row r="2118" spans="1:9" ht="30" x14ac:dyDescent="0.25">
      <c r="A2118" s="152">
        <v>88264</v>
      </c>
      <c r="B2118" s="153" t="s">
        <v>1115</v>
      </c>
      <c r="C2118" s="153" t="s">
        <v>11</v>
      </c>
      <c r="D2118" s="153" t="s">
        <v>18</v>
      </c>
      <c r="E2118" s="153">
        <v>0.2</v>
      </c>
      <c r="F2118" s="177" t="str">
        <f t="shared" si="435"/>
        <v>20,28</v>
      </c>
      <c r="G2118" s="177">
        <f t="shared" si="436"/>
        <v>4.0599999999999996</v>
      </c>
      <c r="H2118" s="156" t="s">
        <v>2840</v>
      </c>
      <c r="I2118" s="156" t="s">
        <v>1115</v>
      </c>
    </row>
    <row r="2119" spans="1:9" ht="30" x14ac:dyDescent="0.25">
      <c r="A2119" s="152">
        <v>88247</v>
      </c>
      <c r="B2119" s="153" t="s">
        <v>1170</v>
      </c>
      <c r="C2119" s="153" t="s">
        <v>11</v>
      </c>
      <c r="D2119" s="153" t="s">
        <v>18</v>
      </c>
      <c r="E2119" s="153">
        <v>0.2</v>
      </c>
      <c r="F2119" s="177" t="str">
        <f t="shared" si="435"/>
        <v>16,74</v>
      </c>
      <c r="G2119" s="177">
        <f t="shared" si="436"/>
        <v>3.35</v>
      </c>
      <c r="H2119" s="156" t="s">
        <v>3570</v>
      </c>
      <c r="I2119" s="156" t="s">
        <v>1170</v>
      </c>
    </row>
    <row r="2120" spans="1:9" x14ac:dyDescent="0.25">
      <c r="A2120" s="577" t="s">
        <v>1813</v>
      </c>
      <c r="B2120" s="578"/>
      <c r="C2120" s="578"/>
      <c r="D2120" s="578"/>
      <c r="E2120" s="578"/>
      <c r="F2120" s="579"/>
      <c r="G2120" s="431">
        <f>ROUND(SUM(G2117:G2119),2)</f>
        <v>12.26</v>
      </c>
    </row>
    <row r="2121" spans="1:9" ht="26.25" customHeight="1" x14ac:dyDescent="0.25">
      <c r="A2121" s="190"/>
      <c r="B2121" s="190"/>
      <c r="C2121" s="190"/>
      <c r="D2121" s="190"/>
      <c r="E2121" s="190"/>
      <c r="F2121" s="190"/>
      <c r="G2121" s="190"/>
    </row>
    <row r="2122" spans="1:9" x14ac:dyDescent="0.25">
      <c r="A2122" s="583" t="s">
        <v>1563</v>
      </c>
      <c r="B2122" s="584"/>
      <c r="C2122" s="584"/>
      <c r="D2122" s="584"/>
      <c r="E2122" s="585"/>
      <c r="F2122" s="244" t="s">
        <v>50</v>
      </c>
      <c r="G2122" s="253">
        <v>9526</v>
      </c>
    </row>
    <row r="2123" spans="1:9" ht="30" x14ac:dyDescent="0.25">
      <c r="A2123" s="583" t="s">
        <v>1102</v>
      </c>
      <c r="B2123" s="586"/>
      <c r="C2123" s="244" t="s">
        <v>3</v>
      </c>
      <c r="D2123" s="244" t="s">
        <v>4</v>
      </c>
      <c r="E2123" s="244" t="s">
        <v>1598</v>
      </c>
      <c r="F2123" s="244" t="s">
        <v>1103</v>
      </c>
      <c r="G2123" s="244" t="s">
        <v>1104</v>
      </c>
    </row>
    <row r="2124" spans="1:9" x14ac:dyDescent="0.25">
      <c r="A2124" s="152">
        <v>3625</v>
      </c>
      <c r="B2124" s="153" t="str">
        <f>I2124</f>
        <v>Gancho curto para perfilado, ref. Mopa ou similar</v>
      </c>
      <c r="C2124" s="177" t="s">
        <v>50</v>
      </c>
      <c r="D2124" s="177" t="s">
        <v>2741</v>
      </c>
      <c r="E2124" s="177">
        <v>1</v>
      </c>
      <c r="F2124" s="177">
        <f t="shared" ref="F2124:F2126" si="437">H2124</f>
        <v>4.9000000000000004</v>
      </c>
      <c r="G2124" s="177">
        <f t="shared" ref="G2124:G2126" si="438">ROUND(F2124*E2124,2)</f>
        <v>4.9000000000000004</v>
      </c>
      <c r="H2124" s="158">
        <v>4.9000000000000004</v>
      </c>
      <c r="I2124" s="158" t="s">
        <v>2989</v>
      </c>
    </row>
    <row r="2125" spans="1:9" ht="30" x14ac:dyDescent="0.25">
      <c r="A2125" s="152">
        <v>88264</v>
      </c>
      <c r="B2125" s="153" t="s">
        <v>1115</v>
      </c>
      <c r="C2125" s="153" t="s">
        <v>11</v>
      </c>
      <c r="D2125" s="153" t="s">
        <v>18</v>
      </c>
      <c r="E2125" s="153">
        <v>0.2</v>
      </c>
      <c r="F2125" s="177" t="str">
        <f t="shared" si="437"/>
        <v>20,28</v>
      </c>
      <c r="G2125" s="177">
        <f t="shared" si="438"/>
        <v>4.0599999999999996</v>
      </c>
      <c r="H2125" s="156" t="s">
        <v>2840</v>
      </c>
      <c r="I2125" s="156" t="s">
        <v>1115</v>
      </c>
    </row>
    <row r="2126" spans="1:9" ht="30" x14ac:dyDescent="0.25">
      <c r="A2126" s="152">
        <v>88247</v>
      </c>
      <c r="B2126" s="153" t="s">
        <v>1170</v>
      </c>
      <c r="C2126" s="153" t="s">
        <v>11</v>
      </c>
      <c r="D2126" s="153" t="s">
        <v>18</v>
      </c>
      <c r="E2126" s="153">
        <v>0.2</v>
      </c>
      <c r="F2126" s="177" t="str">
        <f t="shared" si="437"/>
        <v>16,74</v>
      </c>
      <c r="G2126" s="177">
        <f t="shared" si="438"/>
        <v>3.35</v>
      </c>
      <c r="H2126" s="156" t="s">
        <v>3570</v>
      </c>
      <c r="I2126" s="156" t="s">
        <v>1170</v>
      </c>
    </row>
    <row r="2127" spans="1:9" x14ac:dyDescent="0.25">
      <c r="A2127" s="577" t="s">
        <v>1813</v>
      </c>
      <c r="B2127" s="578"/>
      <c r="C2127" s="578"/>
      <c r="D2127" s="578"/>
      <c r="E2127" s="578"/>
      <c r="F2127" s="579"/>
      <c r="G2127" s="431">
        <f>ROUND(SUM(G2124:G2126),2)</f>
        <v>12.31</v>
      </c>
    </row>
    <row r="2128" spans="1:9" ht="23.25" customHeight="1" x14ac:dyDescent="0.25">
      <c r="A2128" s="190"/>
      <c r="B2128" s="190"/>
      <c r="C2128" s="190"/>
      <c r="D2128" s="190"/>
      <c r="E2128" s="190"/>
      <c r="F2128" s="190"/>
      <c r="G2128" s="190"/>
    </row>
    <row r="2129" spans="1:9" ht="32.25" customHeight="1" x14ac:dyDescent="0.25">
      <c r="A2129" s="566" t="s">
        <v>674</v>
      </c>
      <c r="B2129" s="567"/>
      <c r="C2129" s="567"/>
      <c r="D2129" s="567"/>
      <c r="E2129" s="568"/>
      <c r="F2129" s="150" t="s">
        <v>50</v>
      </c>
      <c r="G2129" s="163">
        <v>12545</v>
      </c>
    </row>
    <row r="2130" spans="1:9" ht="30" x14ac:dyDescent="0.25">
      <c r="A2130" s="580" t="s">
        <v>1100</v>
      </c>
      <c r="B2130" s="581"/>
      <c r="C2130" s="404" t="s">
        <v>3</v>
      </c>
      <c r="D2130" s="404" t="s">
        <v>4</v>
      </c>
      <c r="E2130" s="404" t="s">
        <v>1598</v>
      </c>
      <c r="F2130" s="404" t="s">
        <v>1103</v>
      </c>
      <c r="G2130" s="404" t="s">
        <v>1104</v>
      </c>
    </row>
    <row r="2131" spans="1:9" ht="45" x14ac:dyDescent="0.25">
      <c r="A2131" s="152">
        <v>39996</v>
      </c>
      <c r="B2131" s="153" t="s">
        <v>1196</v>
      </c>
      <c r="C2131" s="153" t="s">
        <v>11</v>
      </c>
      <c r="D2131" s="153" t="s">
        <v>16</v>
      </c>
      <c r="E2131" s="153">
        <v>1</v>
      </c>
      <c r="F2131" s="153" t="str">
        <f t="shared" ref="F2131:F2133" si="439">H2131</f>
        <v>4,81</v>
      </c>
      <c r="G2131" s="153">
        <f t="shared" ref="G2131:G2133" si="440">ROUND(F2131*E2131,2)</f>
        <v>4.8099999999999996</v>
      </c>
      <c r="H2131" s="156" t="s">
        <v>1844</v>
      </c>
      <c r="I2131" s="156" t="s">
        <v>1808</v>
      </c>
    </row>
    <row r="2132" spans="1:9" ht="30" x14ac:dyDescent="0.25">
      <c r="A2132" s="152">
        <v>88264</v>
      </c>
      <c r="B2132" s="153" t="s">
        <v>1115</v>
      </c>
      <c r="C2132" s="153" t="s">
        <v>11</v>
      </c>
      <c r="D2132" s="153" t="s">
        <v>18</v>
      </c>
      <c r="E2132" s="153">
        <v>0.3</v>
      </c>
      <c r="F2132" s="153" t="str">
        <f t="shared" si="439"/>
        <v>20,28</v>
      </c>
      <c r="G2132" s="153">
        <f t="shared" si="440"/>
        <v>6.08</v>
      </c>
      <c r="H2132" s="156" t="s">
        <v>2840</v>
      </c>
      <c r="I2132" s="156" t="s">
        <v>1115</v>
      </c>
    </row>
    <row r="2133" spans="1:9" x14ac:dyDescent="0.25">
      <c r="A2133" s="152">
        <v>88316</v>
      </c>
      <c r="B2133" s="153" t="s">
        <v>1114</v>
      </c>
      <c r="C2133" s="153" t="s">
        <v>11</v>
      </c>
      <c r="D2133" s="153" t="s">
        <v>18</v>
      </c>
      <c r="E2133" s="153">
        <v>0.3</v>
      </c>
      <c r="F2133" s="153" t="str">
        <f t="shared" si="439"/>
        <v>15,81</v>
      </c>
      <c r="G2133" s="153">
        <f t="shared" si="440"/>
        <v>4.74</v>
      </c>
      <c r="H2133" s="156" t="s">
        <v>1860</v>
      </c>
      <c r="I2133" s="156" t="s">
        <v>1114</v>
      </c>
    </row>
    <row r="2134" spans="1:9" x14ac:dyDescent="0.25">
      <c r="A2134" s="561" t="s">
        <v>1813</v>
      </c>
      <c r="B2134" s="561"/>
      <c r="C2134" s="561"/>
      <c r="D2134" s="561"/>
      <c r="E2134" s="561"/>
      <c r="F2134" s="561"/>
      <c r="G2134" s="409">
        <f>ROUND(SUM(G2131:G2133),2)</f>
        <v>15.63</v>
      </c>
    </row>
    <row r="2135" spans="1:9" ht="30" customHeight="1" x14ac:dyDescent="0.25">
      <c r="A2135" s="190"/>
      <c r="B2135" s="190"/>
      <c r="C2135" s="190"/>
      <c r="D2135" s="190"/>
      <c r="E2135" s="190"/>
      <c r="F2135" s="190"/>
      <c r="G2135" s="190"/>
    </row>
    <row r="2136" spans="1:9" x14ac:dyDescent="0.25">
      <c r="A2136" s="566" t="s">
        <v>1551</v>
      </c>
      <c r="B2136" s="567"/>
      <c r="C2136" s="567"/>
      <c r="D2136" s="567"/>
      <c r="E2136" s="568"/>
      <c r="F2136" s="150" t="s">
        <v>50</v>
      </c>
      <c r="G2136" s="163">
        <v>764</v>
      </c>
    </row>
    <row r="2137" spans="1:9" ht="30" x14ac:dyDescent="0.25">
      <c r="A2137" s="580" t="s">
        <v>1100</v>
      </c>
      <c r="B2137" s="581"/>
      <c r="C2137" s="404" t="s">
        <v>3</v>
      </c>
      <c r="D2137" s="404" t="s">
        <v>4</v>
      </c>
      <c r="E2137" s="404" t="s">
        <v>1598</v>
      </c>
      <c r="F2137" s="404" t="s">
        <v>1103</v>
      </c>
      <c r="G2137" s="404" t="s">
        <v>1104</v>
      </c>
    </row>
    <row r="2138" spans="1:9" ht="30" x14ac:dyDescent="0.25">
      <c r="A2138" s="152">
        <v>8194</v>
      </c>
      <c r="B2138" s="153" t="str">
        <f>I2138</f>
        <v>Eletrocalha metálica perfurada 500 x 100 x 3000 mm (ref. mopa ou similar)</v>
      </c>
      <c r="C2138" s="153" t="s">
        <v>50</v>
      </c>
      <c r="D2138" s="153" t="s">
        <v>16</v>
      </c>
      <c r="E2138" s="153">
        <v>1</v>
      </c>
      <c r="F2138" s="153">
        <f t="shared" ref="F2138:F2140" si="441">H2138</f>
        <v>128.66999999999999</v>
      </c>
      <c r="G2138" s="153">
        <f t="shared" ref="G2138:G2140" si="442">ROUND(F2138*E2138,2)</f>
        <v>128.66999999999999</v>
      </c>
      <c r="H2138" s="158">
        <v>128.66999999999999</v>
      </c>
      <c r="I2138" s="158" t="s">
        <v>3036</v>
      </c>
    </row>
    <row r="2139" spans="1:9" ht="30" x14ac:dyDescent="0.25">
      <c r="A2139" s="152">
        <v>88264</v>
      </c>
      <c r="B2139" s="153" t="s">
        <v>1115</v>
      </c>
      <c r="C2139" s="153" t="s">
        <v>11</v>
      </c>
      <c r="D2139" s="153" t="s">
        <v>18</v>
      </c>
      <c r="E2139" s="153">
        <v>0.6</v>
      </c>
      <c r="F2139" s="153" t="str">
        <f t="shared" si="441"/>
        <v>20,28</v>
      </c>
      <c r="G2139" s="153">
        <f t="shared" si="442"/>
        <v>12.17</v>
      </c>
      <c r="H2139" s="156" t="s">
        <v>2840</v>
      </c>
      <c r="I2139" s="156" t="s">
        <v>1115</v>
      </c>
    </row>
    <row r="2140" spans="1:9" x14ac:dyDescent="0.25">
      <c r="A2140" s="152">
        <v>88316</v>
      </c>
      <c r="B2140" s="153" t="s">
        <v>1114</v>
      </c>
      <c r="C2140" s="153" t="s">
        <v>11</v>
      </c>
      <c r="D2140" s="153" t="s">
        <v>18</v>
      </c>
      <c r="E2140" s="153">
        <v>0.6</v>
      </c>
      <c r="F2140" s="153" t="str">
        <f t="shared" si="441"/>
        <v>15,81</v>
      </c>
      <c r="G2140" s="153">
        <f t="shared" si="442"/>
        <v>9.49</v>
      </c>
      <c r="H2140" s="156" t="s">
        <v>1860</v>
      </c>
      <c r="I2140" s="156" t="s">
        <v>1114</v>
      </c>
    </row>
    <row r="2141" spans="1:9" x14ac:dyDescent="0.25">
      <c r="A2141" s="561" t="s">
        <v>1813</v>
      </c>
      <c r="B2141" s="561"/>
      <c r="C2141" s="561"/>
      <c r="D2141" s="561"/>
      <c r="E2141" s="561"/>
      <c r="F2141" s="561"/>
      <c r="G2141" s="409">
        <f>ROUND(SUM(G2138:G2140),2)</f>
        <v>150.33000000000001</v>
      </c>
    </row>
    <row r="2142" spans="1:9" ht="27" customHeight="1" x14ac:dyDescent="0.25">
      <c r="A2142" s="190"/>
      <c r="B2142" s="190"/>
      <c r="C2142" s="190"/>
      <c r="D2142" s="190"/>
      <c r="E2142" s="190"/>
      <c r="F2142" s="190"/>
      <c r="G2142" s="190"/>
    </row>
    <row r="2143" spans="1:9" x14ac:dyDescent="0.25">
      <c r="A2143" s="566" t="s">
        <v>2954</v>
      </c>
      <c r="B2143" s="567"/>
      <c r="C2143" s="567"/>
      <c r="D2143" s="567"/>
      <c r="E2143" s="568"/>
      <c r="F2143" s="150" t="s">
        <v>50</v>
      </c>
      <c r="G2143" s="163">
        <v>8118</v>
      </c>
    </row>
    <row r="2144" spans="1:9" ht="30" x14ac:dyDescent="0.25">
      <c r="A2144" s="580" t="s">
        <v>1100</v>
      </c>
      <c r="B2144" s="581"/>
      <c r="C2144" s="404" t="s">
        <v>3</v>
      </c>
      <c r="D2144" s="404" t="s">
        <v>4</v>
      </c>
      <c r="E2144" s="404" t="s">
        <v>1598</v>
      </c>
      <c r="F2144" s="404" t="s">
        <v>1103</v>
      </c>
      <c r="G2144" s="404" t="s">
        <v>1104</v>
      </c>
    </row>
    <row r="2145" spans="1:9" ht="30" x14ac:dyDescent="0.25">
      <c r="A2145" s="152">
        <v>4003</v>
      </c>
      <c r="B2145" s="153" t="str">
        <f>I2145</f>
        <v>Curva horizontal 500 x 100 mm para eletrocalha metálica, com ângulo 90° (ref.: mopa ou similar)</v>
      </c>
      <c r="C2145" s="153" t="s">
        <v>50</v>
      </c>
      <c r="D2145" s="153" t="s">
        <v>16</v>
      </c>
      <c r="E2145" s="153">
        <v>1</v>
      </c>
      <c r="F2145" s="153">
        <f t="shared" ref="F2145:F2147" si="443">H2145</f>
        <v>145</v>
      </c>
      <c r="G2145" s="153">
        <f t="shared" ref="G2145:G2147" si="444">ROUND(F2145*E2145,2)</f>
        <v>145</v>
      </c>
      <c r="H2145" s="158">
        <v>145</v>
      </c>
      <c r="I2145" s="158" t="s">
        <v>3000</v>
      </c>
    </row>
    <row r="2146" spans="1:9" ht="30" x14ac:dyDescent="0.25">
      <c r="A2146" s="152">
        <v>88264</v>
      </c>
      <c r="B2146" s="153" t="s">
        <v>1115</v>
      </c>
      <c r="C2146" s="153" t="s">
        <v>11</v>
      </c>
      <c r="D2146" s="153" t="s">
        <v>18</v>
      </c>
      <c r="E2146" s="153">
        <v>0.3</v>
      </c>
      <c r="F2146" s="153" t="str">
        <f t="shared" si="443"/>
        <v>20,28</v>
      </c>
      <c r="G2146" s="153">
        <f t="shared" si="444"/>
        <v>6.08</v>
      </c>
      <c r="H2146" s="156" t="s">
        <v>2840</v>
      </c>
      <c r="I2146" s="156" t="s">
        <v>1115</v>
      </c>
    </row>
    <row r="2147" spans="1:9" x14ac:dyDescent="0.25">
      <c r="A2147" s="152">
        <v>88316</v>
      </c>
      <c r="B2147" s="153" t="s">
        <v>1114</v>
      </c>
      <c r="C2147" s="153" t="s">
        <v>11</v>
      </c>
      <c r="D2147" s="153" t="s">
        <v>18</v>
      </c>
      <c r="E2147" s="153">
        <v>0.3</v>
      </c>
      <c r="F2147" s="153" t="str">
        <f t="shared" si="443"/>
        <v>15,81</v>
      </c>
      <c r="G2147" s="153">
        <f t="shared" si="444"/>
        <v>4.74</v>
      </c>
      <c r="H2147" s="156" t="s">
        <v>1860</v>
      </c>
      <c r="I2147" s="156" t="s">
        <v>1114</v>
      </c>
    </row>
    <row r="2148" spans="1:9" x14ac:dyDescent="0.25">
      <c r="A2148" s="561" t="s">
        <v>1813</v>
      </c>
      <c r="B2148" s="561"/>
      <c r="C2148" s="561"/>
      <c r="D2148" s="561"/>
      <c r="E2148" s="561"/>
      <c r="F2148" s="561"/>
      <c r="G2148" s="409">
        <f>ROUND(SUM(G2145:G2147),2)</f>
        <v>155.82</v>
      </c>
    </row>
    <row r="2149" spans="1:9" ht="36" customHeight="1" x14ac:dyDescent="0.25">
      <c r="A2149" s="190"/>
      <c r="B2149" s="190"/>
      <c r="C2149" s="190"/>
      <c r="D2149" s="190"/>
      <c r="E2149" s="190"/>
      <c r="F2149" s="190"/>
      <c r="G2149" s="190"/>
    </row>
    <row r="2150" spans="1:9" x14ac:dyDescent="0.25">
      <c r="A2150" s="566" t="s">
        <v>411</v>
      </c>
      <c r="B2150" s="567"/>
      <c r="C2150" s="567"/>
      <c r="D2150" s="567"/>
      <c r="E2150" s="568"/>
      <c r="F2150" s="150" t="s">
        <v>50</v>
      </c>
      <c r="G2150" s="163">
        <v>8697</v>
      </c>
    </row>
    <row r="2151" spans="1:9" ht="30" x14ac:dyDescent="0.25">
      <c r="A2151" s="580" t="s">
        <v>1100</v>
      </c>
      <c r="B2151" s="581"/>
      <c r="C2151" s="404" t="s">
        <v>3</v>
      </c>
      <c r="D2151" s="404" t="s">
        <v>4</v>
      </c>
      <c r="E2151" s="404" t="s">
        <v>1598</v>
      </c>
      <c r="F2151" s="404" t="s">
        <v>1103</v>
      </c>
      <c r="G2151" s="404" t="s">
        <v>1104</v>
      </c>
    </row>
    <row r="2152" spans="1:9" ht="30" x14ac:dyDescent="0.25">
      <c r="A2152" s="152">
        <v>3987</v>
      </c>
      <c r="B2152" s="153" t="str">
        <f>I2152</f>
        <v>Suporte angular 500 x 100 mm para fixação de eletrocalha metálica (ref.: mopa ou similar)</v>
      </c>
      <c r="C2152" s="153" t="s">
        <v>50</v>
      </c>
      <c r="D2152" s="153" t="s">
        <v>16</v>
      </c>
      <c r="E2152" s="153">
        <v>1</v>
      </c>
      <c r="F2152" s="153">
        <f t="shared" ref="F2152:F2154" si="445">H2152</f>
        <v>13.24</v>
      </c>
      <c r="G2152" s="153">
        <f t="shared" ref="G2152:G2154" si="446">ROUND(F2152*E2152,2)</f>
        <v>13.24</v>
      </c>
      <c r="H2152" s="158">
        <v>13.24</v>
      </c>
      <c r="I2152" s="158" t="s">
        <v>2999</v>
      </c>
    </row>
    <row r="2153" spans="1:9" ht="30" x14ac:dyDescent="0.25">
      <c r="A2153" s="152">
        <v>88264</v>
      </c>
      <c r="B2153" s="153" t="s">
        <v>1115</v>
      </c>
      <c r="C2153" s="153" t="s">
        <v>11</v>
      </c>
      <c r="D2153" s="153" t="s">
        <v>18</v>
      </c>
      <c r="E2153" s="153">
        <v>0.2</v>
      </c>
      <c r="F2153" s="153" t="str">
        <f t="shared" si="445"/>
        <v>20,28</v>
      </c>
      <c r="G2153" s="153">
        <f t="shared" si="446"/>
        <v>4.0599999999999996</v>
      </c>
      <c r="H2153" s="156" t="s">
        <v>2840</v>
      </c>
      <c r="I2153" s="156" t="s">
        <v>1115</v>
      </c>
    </row>
    <row r="2154" spans="1:9" x14ac:dyDescent="0.25">
      <c r="A2154" s="152">
        <v>88316</v>
      </c>
      <c r="B2154" s="153" t="s">
        <v>1114</v>
      </c>
      <c r="C2154" s="153" t="s">
        <v>11</v>
      </c>
      <c r="D2154" s="153" t="s">
        <v>18</v>
      </c>
      <c r="E2154" s="153">
        <v>0.2</v>
      </c>
      <c r="F2154" s="153" t="str">
        <f t="shared" si="445"/>
        <v>15,81</v>
      </c>
      <c r="G2154" s="153">
        <f t="shared" si="446"/>
        <v>3.16</v>
      </c>
      <c r="H2154" s="156" t="s">
        <v>1860</v>
      </c>
      <c r="I2154" s="156" t="s">
        <v>1114</v>
      </c>
    </row>
    <row r="2155" spans="1:9" x14ac:dyDescent="0.25">
      <c r="A2155" s="561" t="s">
        <v>1813</v>
      </c>
      <c r="B2155" s="561"/>
      <c r="C2155" s="561"/>
      <c r="D2155" s="561"/>
      <c r="E2155" s="561"/>
      <c r="F2155" s="561"/>
      <c r="G2155" s="409">
        <f>ROUND(SUM(G2152:G2154),2)</f>
        <v>20.46</v>
      </c>
    </row>
    <row r="2156" spans="1:9" ht="30.75" customHeight="1" x14ac:dyDescent="0.25">
      <c r="A2156" s="190"/>
      <c r="B2156" s="190"/>
      <c r="C2156" s="190"/>
      <c r="D2156" s="190"/>
      <c r="E2156" s="190"/>
      <c r="F2156" s="190"/>
      <c r="G2156" s="190"/>
    </row>
    <row r="2157" spans="1:9" ht="39.75" customHeight="1" x14ac:dyDescent="0.25">
      <c r="A2157" s="566" t="s">
        <v>1295</v>
      </c>
      <c r="B2157" s="567"/>
      <c r="C2157" s="567"/>
      <c r="D2157" s="567"/>
      <c r="E2157" s="568"/>
      <c r="F2157" s="150" t="s">
        <v>130</v>
      </c>
      <c r="G2157" s="163" t="s">
        <v>2810</v>
      </c>
    </row>
    <row r="2158" spans="1:9" ht="30" x14ac:dyDescent="0.25">
      <c r="A2158" s="580" t="s">
        <v>1100</v>
      </c>
      <c r="B2158" s="581"/>
      <c r="C2158" s="404" t="s">
        <v>3</v>
      </c>
      <c r="D2158" s="404" t="s">
        <v>4</v>
      </c>
      <c r="E2158" s="404" t="s">
        <v>1598</v>
      </c>
      <c r="F2158" s="404" t="s">
        <v>1103</v>
      </c>
      <c r="G2158" s="404" t="s">
        <v>1104</v>
      </c>
    </row>
    <row r="2159" spans="1:9" x14ac:dyDescent="0.25">
      <c r="A2159" s="152" t="s">
        <v>2812</v>
      </c>
      <c r="B2159" s="153" t="s">
        <v>2813</v>
      </c>
      <c r="C2159" s="153" t="s">
        <v>130</v>
      </c>
      <c r="D2159" s="153" t="s">
        <v>16</v>
      </c>
      <c r="E2159" s="153">
        <v>1</v>
      </c>
      <c r="F2159" s="153">
        <f t="shared" ref="F2159:F2164" si="447">H2159</f>
        <v>157.87</v>
      </c>
      <c r="G2159" s="153">
        <f t="shared" ref="G2159:G2164" si="448">ROUND(F2159*E2159,2)</f>
        <v>157.87</v>
      </c>
      <c r="H2159" s="158">
        <v>157.87</v>
      </c>
      <c r="I2159" s="158"/>
    </row>
    <row r="2160" spans="1:9" x14ac:dyDescent="0.25">
      <c r="A2160" s="152" t="s">
        <v>1204</v>
      </c>
      <c r="B2160" s="153" t="s">
        <v>2811</v>
      </c>
      <c r="C2160" s="153" t="s">
        <v>130</v>
      </c>
      <c r="D2160" s="153" t="s">
        <v>16</v>
      </c>
      <c r="E2160" s="153">
        <v>1</v>
      </c>
      <c r="F2160" s="153">
        <f t="shared" ref="F2160:F2162" si="449">H2160</f>
        <v>32.39</v>
      </c>
      <c r="G2160" s="153">
        <f t="shared" ref="G2160:G2162" si="450">ROUND(F2160*E2160,2)</f>
        <v>32.39</v>
      </c>
      <c r="H2160" s="158">
        <v>32.39</v>
      </c>
      <c r="I2160" s="158"/>
    </row>
    <row r="2161" spans="1:9" x14ac:dyDescent="0.25">
      <c r="A2161" s="152" t="s">
        <v>1207</v>
      </c>
      <c r="B2161" s="153" t="s">
        <v>1208</v>
      </c>
      <c r="C2161" s="153" t="s">
        <v>130</v>
      </c>
      <c r="D2161" s="153" t="s">
        <v>16</v>
      </c>
      <c r="E2161" s="153">
        <v>1</v>
      </c>
      <c r="F2161" s="153">
        <f t="shared" si="449"/>
        <v>26.34</v>
      </c>
      <c r="G2161" s="153">
        <f t="shared" si="450"/>
        <v>26.34</v>
      </c>
      <c r="H2161" s="158">
        <v>26.34</v>
      </c>
      <c r="I2161" s="158"/>
    </row>
    <row r="2162" spans="1:9" x14ac:dyDescent="0.25">
      <c r="A2162" s="152" t="s">
        <v>1205</v>
      </c>
      <c r="B2162" s="153" t="s">
        <v>1206</v>
      </c>
      <c r="C2162" s="153" t="s">
        <v>130</v>
      </c>
      <c r="D2162" s="153" t="s">
        <v>16</v>
      </c>
      <c r="E2162" s="153">
        <v>1</v>
      </c>
      <c r="F2162" s="153">
        <f t="shared" si="449"/>
        <v>31.86</v>
      </c>
      <c r="G2162" s="153">
        <f t="shared" si="450"/>
        <v>31.86</v>
      </c>
      <c r="H2162" s="158">
        <v>31.86</v>
      </c>
      <c r="I2162" s="158"/>
    </row>
    <row r="2163" spans="1:9" ht="30" x14ac:dyDescent="0.25">
      <c r="A2163" s="152">
        <v>88264</v>
      </c>
      <c r="B2163" s="153" t="s">
        <v>1115</v>
      </c>
      <c r="C2163" s="153" t="s">
        <v>11</v>
      </c>
      <c r="D2163" s="153" t="s">
        <v>18</v>
      </c>
      <c r="E2163" s="153">
        <v>3</v>
      </c>
      <c r="F2163" s="153" t="str">
        <f t="shared" si="447"/>
        <v>20,28</v>
      </c>
      <c r="G2163" s="153">
        <f t="shared" si="448"/>
        <v>60.84</v>
      </c>
      <c r="H2163" s="156" t="s">
        <v>2840</v>
      </c>
      <c r="I2163" s="156" t="s">
        <v>1115</v>
      </c>
    </row>
    <row r="2164" spans="1:9" x14ac:dyDescent="0.25">
      <c r="A2164" s="152">
        <v>88316</v>
      </c>
      <c r="B2164" s="153" t="s">
        <v>1114</v>
      </c>
      <c r="C2164" s="153" t="s">
        <v>11</v>
      </c>
      <c r="D2164" s="153" t="s">
        <v>18</v>
      </c>
      <c r="E2164" s="153">
        <v>3</v>
      </c>
      <c r="F2164" s="153" t="str">
        <f t="shared" si="447"/>
        <v>15,81</v>
      </c>
      <c r="G2164" s="153">
        <f t="shared" si="448"/>
        <v>47.43</v>
      </c>
      <c r="H2164" s="156" t="s">
        <v>1860</v>
      </c>
      <c r="I2164" s="156" t="s">
        <v>1114</v>
      </c>
    </row>
    <row r="2165" spans="1:9" x14ac:dyDescent="0.25">
      <c r="A2165" s="561" t="s">
        <v>1813</v>
      </c>
      <c r="B2165" s="561"/>
      <c r="C2165" s="561"/>
      <c r="D2165" s="561"/>
      <c r="E2165" s="561"/>
      <c r="F2165" s="561"/>
      <c r="G2165" s="409">
        <f>ROUND(SUM(G2159:G2164),2)</f>
        <v>356.73</v>
      </c>
    </row>
    <row r="2166" spans="1:9" ht="38.25" customHeight="1" x14ac:dyDescent="0.25">
      <c r="A2166" s="190"/>
      <c r="B2166" s="190"/>
      <c r="C2166" s="190"/>
      <c r="D2166" s="190"/>
      <c r="E2166" s="190"/>
      <c r="F2166" s="190"/>
      <c r="G2166" s="190"/>
    </row>
    <row r="2167" spans="1:9" x14ac:dyDescent="0.25">
      <c r="A2167" s="566" t="s">
        <v>4672</v>
      </c>
      <c r="B2167" s="567"/>
      <c r="C2167" s="567"/>
      <c r="D2167" s="567"/>
      <c r="E2167" s="568"/>
      <c r="F2167" s="150" t="s">
        <v>2110</v>
      </c>
      <c r="G2167" s="163">
        <v>68575</v>
      </c>
    </row>
    <row r="2168" spans="1:9" ht="30" x14ac:dyDescent="0.25">
      <c r="A2168" s="566" t="s">
        <v>1100</v>
      </c>
      <c r="B2168" s="569"/>
      <c r="C2168" s="404" t="s">
        <v>3</v>
      </c>
      <c r="D2168" s="404" t="s">
        <v>4</v>
      </c>
      <c r="E2168" s="404" t="s">
        <v>1598</v>
      </c>
      <c r="F2168" s="404" t="s">
        <v>1103</v>
      </c>
      <c r="G2168" s="404" t="s">
        <v>1104</v>
      </c>
    </row>
    <row r="2169" spans="1:9" x14ac:dyDescent="0.25">
      <c r="A2169" s="152" t="s">
        <v>2298</v>
      </c>
      <c r="B2169" s="153" t="s">
        <v>1001</v>
      </c>
      <c r="C2169" s="153" t="s">
        <v>2141</v>
      </c>
      <c r="D2169" s="153" t="s">
        <v>16</v>
      </c>
      <c r="E2169" s="153">
        <v>1</v>
      </c>
      <c r="F2169" s="177">
        <f t="shared" ref="F2169:F2171" si="451">H2169</f>
        <v>34150.326666666668</v>
      </c>
      <c r="G2169" s="177">
        <f t="shared" ref="G2169:G2171" si="452">ROUND(F2169*E2169,2)</f>
        <v>34150.33</v>
      </c>
      <c r="H2169" s="158">
        <v>34150.326666666668</v>
      </c>
      <c r="I2169" s="158"/>
    </row>
    <row r="2170" spans="1:9" ht="30" x14ac:dyDescent="0.25">
      <c r="A2170" s="152">
        <v>88264</v>
      </c>
      <c r="B2170" s="153" t="s">
        <v>1115</v>
      </c>
      <c r="C2170" s="153" t="s">
        <v>11</v>
      </c>
      <c r="D2170" s="153" t="s">
        <v>18</v>
      </c>
      <c r="E2170" s="153">
        <v>1</v>
      </c>
      <c r="F2170" s="153" t="str">
        <f t="shared" si="451"/>
        <v>20,28</v>
      </c>
      <c r="G2170" s="153">
        <f t="shared" si="452"/>
        <v>20.28</v>
      </c>
      <c r="H2170" s="156" t="s">
        <v>2840</v>
      </c>
      <c r="I2170" s="156" t="s">
        <v>1115</v>
      </c>
    </row>
    <row r="2171" spans="1:9" ht="30" x14ac:dyDescent="0.25">
      <c r="A2171" s="152">
        <v>88247</v>
      </c>
      <c r="B2171" s="153" t="s">
        <v>1170</v>
      </c>
      <c r="C2171" s="153" t="s">
        <v>11</v>
      </c>
      <c r="D2171" s="153" t="s">
        <v>18</v>
      </c>
      <c r="E2171" s="153">
        <v>1</v>
      </c>
      <c r="F2171" s="153" t="str">
        <f t="shared" si="451"/>
        <v>16,74</v>
      </c>
      <c r="G2171" s="153">
        <f t="shared" si="452"/>
        <v>16.739999999999998</v>
      </c>
      <c r="H2171" s="156" t="s">
        <v>3570</v>
      </c>
      <c r="I2171" s="156" t="s">
        <v>1170</v>
      </c>
    </row>
    <row r="2172" spans="1:9" x14ac:dyDescent="0.25">
      <c r="A2172" s="570" t="s">
        <v>1813</v>
      </c>
      <c r="B2172" s="570"/>
      <c r="C2172" s="570"/>
      <c r="D2172" s="570"/>
      <c r="E2172" s="570"/>
      <c r="F2172" s="570"/>
      <c r="G2172" s="404">
        <f>ROUND(SUM(G2169:G2171),2)</f>
        <v>34187.35</v>
      </c>
    </row>
    <row r="2173" spans="1:9" ht="29.25" customHeight="1" x14ac:dyDescent="0.25">
      <c r="A2173" s="190"/>
      <c r="B2173" s="190"/>
      <c r="C2173" s="190"/>
      <c r="D2173" s="190"/>
      <c r="E2173" s="190"/>
      <c r="F2173" s="190"/>
      <c r="G2173" s="190"/>
    </row>
    <row r="2174" spans="1:9" x14ac:dyDescent="0.25">
      <c r="A2174" s="566" t="s">
        <v>999</v>
      </c>
      <c r="B2174" s="567"/>
      <c r="C2174" s="567"/>
      <c r="D2174" s="567"/>
      <c r="E2174" s="568"/>
      <c r="F2174" s="150" t="s">
        <v>2110</v>
      </c>
      <c r="G2174" s="163">
        <v>580</v>
      </c>
    </row>
    <row r="2175" spans="1:9" ht="30" x14ac:dyDescent="0.25">
      <c r="A2175" s="566" t="s">
        <v>1100</v>
      </c>
      <c r="B2175" s="569"/>
      <c r="C2175" s="404" t="s">
        <v>3</v>
      </c>
      <c r="D2175" s="404" t="s">
        <v>4</v>
      </c>
      <c r="E2175" s="404" t="s">
        <v>1598</v>
      </c>
      <c r="F2175" s="404" t="s">
        <v>1103</v>
      </c>
      <c r="G2175" s="404" t="s">
        <v>1104</v>
      </c>
    </row>
    <row r="2176" spans="1:9" x14ac:dyDescent="0.25">
      <c r="A2176" s="152" t="s">
        <v>2298</v>
      </c>
      <c r="B2176" s="153" t="s">
        <v>999</v>
      </c>
      <c r="C2176" s="153" t="s">
        <v>2141</v>
      </c>
      <c r="D2176" s="153" t="s">
        <v>16</v>
      </c>
      <c r="E2176" s="153">
        <v>1</v>
      </c>
      <c r="F2176" s="177">
        <f t="shared" ref="F2176:F2178" si="453">H2176</f>
        <v>2682.3166666666666</v>
      </c>
      <c r="G2176" s="177">
        <f t="shared" ref="G2176:G2178" si="454">ROUND(F2176*E2176,2)</f>
        <v>2682.32</v>
      </c>
      <c r="H2176" s="158">
        <v>2682.3166666666666</v>
      </c>
      <c r="I2176" s="158"/>
    </row>
    <row r="2177" spans="1:9" ht="30" x14ac:dyDescent="0.25">
      <c r="A2177" s="152">
        <v>88264</v>
      </c>
      <c r="B2177" s="153" t="s">
        <v>1115</v>
      </c>
      <c r="C2177" s="153" t="s">
        <v>11</v>
      </c>
      <c r="D2177" s="153" t="s">
        <v>18</v>
      </c>
      <c r="E2177" s="153">
        <v>1</v>
      </c>
      <c r="F2177" s="153" t="str">
        <f t="shared" si="453"/>
        <v>20,28</v>
      </c>
      <c r="G2177" s="153">
        <f t="shared" si="454"/>
        <v>20.28</v>
      </c>
      <c r="H2177" s="156" t="s">
        <v>2840</v>
      </c>
      <c r="I2177" s="156" t="s">
        <v>1115</v>
      </c>
    </row>
    <row r="2178" spans="1:9" ht="30" x14ac:dyDescent="0.25">
      <c r="A2178" s="152">
        <v>88247</v>
      </c>
      <c r="B2178" s="153" t="s">
        <v>1170</v>
      </c>
      <c r="C2178" s="153" t="s">
        <v>11</v>
      </c>
      <c r="D2178" s="153" t="s">
        <v>18</v>
      </c>
      <c r="E2178" s="153">
        <v>1</v>
      </c>
      <c r="F2178" s="153" t="str">
        <f t="shared" si="453"/>
        <v>16,74</v>
      </c>
      <c r="G2178" s="153">
        <f t="shared" si="454"/>
        <v>16.739999999999998</v>
      </c>
      <c r="H2178" s="156" t="s">
        <v>3570</v>
      </c>
      <c r="I2178" s="156" t="s">
        <v>1170</v>
      </c>
    </row>
    <row r="2179" spans="1:9" x14ac:dyDescent="0.25">
      <c r="A2179" s="570" t="s">
        <v>1813</v>
      </c>
      <c r="B2179" s="570"/>
      <c r="C2179" s="570"/>
      <c r="D2179" s="570"/>
      <c r="E2179" s="570"/>
      <c r="F2179" s="570"/>
      <c r="G2179" s="404">
        <f>ROUND(SUM(G2176:G2178),2)</f>
        <v>2719.34</v>
      </c>
    </row>
    <row r="2180" spans="1:9" ht="31.5" customHeight="1" x14ac:dyDescent="0.25">
      <c r="A2180" s="190"/>
      <c r="B2180" s="190"/>
      <c r="C2180" s="190"/>
      <c r="D2180" s="190"/>
      <c r="E2180" s="190"/>
      <c r="F2180" s="190"/>
      <c r="G2180" s="190"/>
    </row>
    <row r="2181" spans="1:9" ht="76.5" customHeight="1" x14ac:dyDescent="0.25">
      <c r="A2181" s="566" t="s">
        <v>1258</v>
      </c>
      <c r="B2181" s="567"/>
      <c r="C2181" s="567"/>
      <c r="D2181" s="567"/>
      <c r="E2181" s="582"/>
      <c r="F2181" s="150" t="s">
        <v>2110</v>
      </c>
      <c r="G2181" s="155" t="s">
        <v>2816</v>
      </c>
      <c r="H2181" s="148">
        <v>6.979000000000001</v>
      </c>
    </row>
    <row r="2182" spans="1:9" ht="30" x14ac:dyDescent="0.25">
      <c r="A2182" s="566" t="s">
        <v>2120</v>
      </c>
      <c r="B2182" s="582"/>
      <c r="C2182" s="404" t="s">
        <v>3</v>
      </c>
      <c r="D2182" s="404" t="s">
        <v>4</v>
      </c>
      <c r="E2182" s="404" t="s">
        <v>1598</v>
      </c>
      <c r="F2182" s="404" t="s">
        <v>1103</v>
      </c>
      <c r="G2182" s="404" t="s">
        <v>1104</v>
      </c>
    </row>
    <row r="2183" spans="1:9" ht="45" x14ac:dyDescent="0.25">
      <c r="A2183" s="159">
        <v>90801</v>
      </c>
      <c r="B2183" s="153" t="str">
        <f>I2183</f>
        <v>BATENTE PARA PORTA DE MADEIRA, PADRÃO MÉDIO - FORNECIMENTO E MONTAGEM. AF_12/2019</v>
      </c>
      <c r="C2183" s="153" t="s">
        <v>11</v>
      </c>
      <c r="D2183" s="153" t="s">
        <v>16</v>
      </c>
      <c r="E2183" s="153">
        <v>1</v>
      </c>
      <c r="F2183" s="153" t="str">
        <f t="shared" ref="F2183:F2189" si="455">H2183</f>
        <v>224,93</v>
      </c>
      <c r="G2183" s="153">
        <f t="shared" ref="G2183:G2189" si="456">ROUND(F2183*E2183,2)</f>
        <v>224.93</v>
      </c>
      <c r="H2183" s="156" t="s">
        <v>3549</v>
      </c>
      <c r="I2183" s="156" t="s">
        <v>1862</v>
      </c>
    </row>
    <row r="2184" spans="1:9" ht="45" x14ac:dyDescent="0.25">
      <c r="A2184" s="152">
        <v>100659</v>
      </c>
      <c r="B2184" s="153" t="str">
        <f>I2184</f>
        <v>ALIZAR DE 5X1,5CM PARA PORTA FIXADO COM PREGOS, PADRÃO MÉDIO - FORNECIMENTO E INSTALAÇÃO. AF_12/2019</v>
      </c>
      <c r="C2184" s="153" t="s">
        <v>11</v>
      </c>
      <c r="D2184" s="153" t="s">
        <v>69</v>
      </c>
      <c r="E2184" s="153">
        <f>(1.1+2.1*2)*2</f>
        <v>10.600000000000001</v>
      </c>
      <c r="F2184" s="153" t="str">
        <f t="shared" si="455"/>
        <v>8,30</v>
      </c>
      <c r="G2184" s="153">
        <f t="shared" si="456"/>
        <v>87.98</v>
      </c>
      <c r="H2184" s="156" t="s">
        <v>3166</v>
      </c>
      <c r="I2184" s="156" t="s">
        <v>1866</v>
      </c>
    </row>
    <row r="2185" spans="1:9" ht="60" x14ac:dyDescent="0.25">
      <c r="A2185" s="152">
        <v>91297</v>
      </c>
      <c r="B2185" s="153" t="s">
        <v>2145</v>
      </c>
      <c r="C2185" s="153" t="s">
        <v>11</v>
      </c>
      <c r="D2185" s="153" t="s">
        <v>16</v>
      </c>
      <c r="E2185" s="153">
        <v>1.38</v>
      </c>
      <c r="F2185" s="153" t="str">
        <f t="shared" si="455"/>
        <v>373,89</v>
      </c>
      <c r="G2185" s="153">
        <f t="shared" si="456"/>
        <v>515.97</v>
      </c>
      <c r="H2185" s="156" t="s">
        <v>3551</v>
      </c>
      <c r="I2185" s="156" t="s">
        <v>1864</v>
      </c>
    </row>
    <row r="2186" spans="1:9" ht="32.25" customHeight="1" x14ac:dyDescent="0.25">
      <c r="A2186" s="152">
        <v>10490</v>
      </c>
      <c r="B2186" s="153" t="str">
        <f>I2186</f>
        <v>VIDRO LISO INCOLOR 2 A 3 MM - SEM COLOCACAO</v>
      </c>
      <c r="C2186" s="153" t="s">
        <v>11</v>
      </c>
      <c r="D2186" s="153" t="s">
        <v>27</v>
      </c>
      <c r="E2186" s="153">
        <v>0.32</v>
      </c>
      <c r="F2186" s="153" t="str">
        <f t="shared" si="455"/>
        <v>150,00</v>
      </c>
      <c r="G2186" s="153">
        <f t="shared" si="456"/>
        <v>48</v>
      </c>
      <c r="H2186" s="156" t="s">
        <v>3420</v>
      </c>
      <c r="I2186" s="156" t="s">
        <v>1143</v>
      </c>
    </row>
    <row r="2187" spans="1:9" ht="47.25" customHeight="1" x14ac:dyDescent="0.25">
      <c r="A2187" s="152">
        <v>36888</v>
      </c>
      <c r="B2187" s="153" t="str">
        <f>I2187</f>
        <v>GUARNICAO / MOLDURA / ARREMATE DE ACABAMENTO PARA ESQUADRIA, EM ALUMINIO PERFIL 25, ACABAMENTO ANODIZADO BRANCO OU BRILHANTE, PARA 1 FACE</v>
      </c>
      <c r="C2187" s="153" t="s">
        <v>11</v>
      </c>
      <c r="D2187" s="153" t="s">
        <v>69</v>
      </c>
      <c r="E2187" s="153">
        <v>4</v>
      </c>
      <c r="F2187" s="153" t="str">
        <f t="shared" si="455"/>
        <v>22,70</v>
      </c>
      <c r="G2187" s="153">
        <f t="shared" si="456"/>
        <v>90.8</v>
      </c>
      <c r="H2187" s="156" t="s">
        <v>2903</v>
      </c>
      <c r="I2187" s="156" t="s">
        <v>3283</v>
      </c>
    </row>
    <row r="2188" spans="1:9" ht="46.5" customHeight="1" x14ac:dyDescent="0.25">
      <c r="A2188" s="259">
        <v>88325</v>
      </c>
      <c r="B2188" s="153" t="str">
        <f>I2188</f>
        <v>VIDRACEIRO COM ENCARGOS COMPLEMENTARES</v>
      </c>
      <c r="C2188" s="153" t="s">
        <v>11</v>
      </c>
      <c r="D2188" s="153" t="s">
        <v>18</v>
      </c>
      <c r="E2188" s="153">
        <v>1.5</v>
      </c>
      <c r="F2188" s="153" t="str">
        <f t="shared" si="455"/>
        <v>16,56</v>
      </c>
      <c r="G2188" s="153">
        <f t="shared" si="456"/>
        <v>24.84</v>
      </c>
      <c r="H2188" s="156" t="s">
        <v>2101</v>
      </c>
      <c r="I2188" s="156" t="s">
        <v>1144</v>
      </c>
    </row>
    <row r="2189" spans="1:9" ht="60" x14ac:dyDescent="0.25">
      <c r="A2189" s="152">
        <v>91306</v>
      </c>
      <c r="B2189" s="153" t="s">
        <v>2146</v>
      </c>
      <c r="C2189" s="153" t="s">
        <v>11</v>
      </c>
      <c r="D2189" s="153" t="s">
        <v>16</v>
      </c>
      <c r="E2189" s="153">
        <v>1</v>
      </c>
      <c r="F2189" s="153" t="str">
        <f t="shared" si="455"/>
        <v>128,37</v>
      </c>
      <c r="G2189" s="153">
        <f t="shared" si="456"/>
        <v>128.37</v>
      </c>
      <c r="H2189" s="156" t="s">
        <v>3136</v>
      </c>
      <c r="I2189" s="156" t="s">
        <v>1865</v>
      </c>
    </row>
    <row r="2190" spans="1:9" x14ac:dyDescent="0.25">
      <c r="A2190" s="561" t="s">
        <v>1813</v>
      </c>
      <c r="B2190" s="561"/>
      <c r="C2190" s="561"/>
      <c r="D2190" s="561"/>
      <c r="E2190" s="561"/>
      <c r="F2190" s="561"/>
      <c r="G2190" s="409">
        <f>ROUND(SUM(G2183:G2189),2)</f>
        <v>1120.8900000000001</v>
      </c>
    </row>
    <row r="2191" spans="1:9" ht="32.25" customHeight="1" x14ac:dyDescent="0.25">
      <c r="A2191" s="190"/>
      <c r="B2191" s="190"/>
      <c r="C2191" s="190"/>
      <c r="D2191" s="190"/>
      <c r="E2191" s="190"/>
      <c r="F2191" s="190"/>
      <c r="G2191" s="190"/>
    </row>
    <row r="2192" spans="1:9" ht="84" customHeight="1" x14ac:dyDescent="0.25">
      <c r="A2192" s="566" t="s">
        <v>1259</v>
      </c>
      <c r="B2192" s="567"/>
      <c r="C2192" s="567"/>
      <c r="D2192" s="567"/>
      <c r="E2192" s="582"/>
      <c r="F2192" s="150" t="s">
        <v>2110</v>
      </c>
      <c r="G2192" s="155" t="s">
        <v>2817</v>
      </c>
      <c r="H2192" s="148">
        <v>6.979000000000001</v>
      </c>
    </row>
    <row r="2193" spans="1:9" ht="30" x14ac:dyDescent="0.25">
      <c r="A2193" s="566" t="s">
        <v>2120</v>
      </c>
      <c r="B2193" s="582"/>
      <c r="C2193" s="404" t="s">
        <v>3</v>
      </c>
      <c r="D2193" s="404" t="s">
        <v>4</v>
      </c>
      <c r="E2193" s="404" t="s">
        <v>1598</v>
      </c>
      <c r="F2193" s="404" t="s">
        <v>1103</v>
      </c>
      <c r="G2193" s="404" t="s">
        <v>1104</v>
      </c>
    </row>
    <row r="2194" spans="1:9" ht="45" x14ac:dyDescent="0.25">
      <c r="A2194" s="159">
        <v>90801</v>
      </c>
      <c r="B2194" s="153" t="str">
        <f t="shared" ref="B2194:B2199" si="457">I2194</f>
        <v>BATENTE PARA PORTA DE MADEIRA, PADRÃO MÉDIO - FORNECIMENTO E MONTAGEM. AF_12/2019</v>
      </c>
      <c r="C2194" s="153" t="s">
        <v>11</v>
      </c>
      <c r="D2194" s="153" t="s">
        <v>16</v>
      </c>
      <c r="E2194" s="153">
        <v>1</v>
      </c>
      <c r="F2194" s="153" t="str">
        <f t="shared" ref="F2194:F2200" si="458">H2194</f>
        <v>224,93</v>
      </c>
      <c r="G2194" s="153">
        <f t="shared" ref="G2194:G2200" si="459">ROUND(F2194*E2194,2)</f>
        <v>224.93</v>
      </c>
      <c r="H2194" s="156" t="s">
        <v>3549</v>
      </c>
      <c r="I2194" s="156" t="s">
        <v>1862</v>
      </c>
    </row>
    <row r="2195" spans="1:9" ht="45" x14ac:dyDescent="0.25">
      <c r="A2195" s="152">
        <v>100659</v>
      </c>
      <c r="B2195" s="153" t="str">
        <f t="shared" si="457"/>
        <v>ALIZAR DE 5X1,5CM PARA PORTA FIXADO COM PREGOS, PADRÃO MÉDIO - FORNECIMENTO E INSTALAÇÃO. AF_12/2019</v>
      </c>
      <c r="C2195" s="153" t="s">
        <v>11</v>
      </c>
      <c r="D2195" s="153" t="s">
        <v>69</v>
      </c>
      <c r="E2195" s="153">
        <f>(1.8+2.1*2)*2</f>
        <v>12</v>
      </c>
      <c r="F2195" s="153" t="str">
        <f t="shared" si="458"/>
        <v>8,30</v>
      </c>
      <c r="G2195" s="153">
        <f t="shared" si="459"/>
        <v>99.6</v>
      </c>
      <c r="H2195" s="156" t="s">
        <v>3166</v>
      </c>
      <c r="I2195" s="156" t="s">
        <v>1866</v>
      </c>
    </row>
    <row r="2196" spans="1:9" ht="60" x14ac:dyDescent="0.25">
      <c r="A2196" s="152">
        <v>90823</v>
      </c>
      <c r="B2196" s="153" t="str">
        <f t="shared" si="457"/>
        <v>PORTA DE MADEIRA PARA PINTURA, SEMI-OCA (LEVE OU MÉDIA), 90X210CM, ESPESSURA DE 3,5CM, INCLUSO DOBRADIÇAS - FORNECIMENTO E INSTALAÇÃO. AF_12/2019</v>
      </c>
      <c r="C2196" s="153" t="s">
        <v>11</v>
      </c>
      <c r="D2196" s="153" t="s">
        <v>16</v>
      </c>
      <c r="E2196" s="153">
        <v>2</v>
      </c>
      <c r="F2196" s="153" t="str">
        <f t="shared" si="458"/>
        <v>400,31</v>
      </c>
      <c r="G2196" s="153">
        <f t="shared" si="459"/>
        <v>800.62</v>
      </c>
      <c r="H2196" s="156" t="s">
        <v>3550</v>
      </c>
      <c r="I2196" s="156" t="s">
        <v>1863</v>
      </c>
    </row>
    <row r="2197" spans="1:9" ht="30" x14ac:dyDescent="0.25">
      <c r="A2197" s="152">
        <v>10490</v>
      </c>
      <c r="B2197" s="153" t="str">
        <f t="shared" si="457"/>
        <v>VIDRO LISO INCOLOR 2 A 3 MM - SEM COLOCACAO</v>
      </c>
      <c r="C2197" s="153" t="s">
        <v>11</v>
      </c>
      <c r="D2197" s="153" t="s">
        <v>27</v>
      </c>
      <c r="E2197" s="153">
        <v>0.64</v>
      </c>
      <c r="F2197" s="153" t="str">
        <f t="shared" si="458"/>
        <v>150,00</v>
      </c>
      <c r="G2197" s="153">
        <f t="shared" si="459"/>
        <v>96</v>
      </c>
      <c r="H2197" s="156" t="s">
        <v>3420</v>
      </c>
      <c r="I2197" s="156" t="s">
        <v>1143</v>
      </c>
    </row>
    <row r="2198" spans="1:9" ht="60" x14ac:dyDescent="0.25">
      <c r="A2198" s="152">
        <v>36888</v>
      </c>
      <c r="B2198" s="153" t="str">
        <f t="shared" si="457"/>
        <v>GUARNICAO / MOLDURA / ARREMATE DE ACABAMENTO PARA ESQUADRIA, EM ALUMINIO PERFIL 25, ACABAMENTO ANODIZADO BRANCO OU BRILHANTE, PARA 1 FACE</v>
      </c>
      <c r="C2198" s="153" t="s">
        <v>11</v>
      </c>
      <c r="D2198" s="153" t="s">
        <v>69</v>
      </c>
      <c r="E2198" s="153">
        <v>8</v>
      </c>
      <c r="F2198" s="153" t="str">
        <f t="shared" si="458"/>
        <v>22,70</v>
      </c>
      <c r="G2198" s="153">
        <f t="shared" si="459"/>
        <v>181.6</v>
      </c>
      <c r="H2198" s="156" t="s">
        <v>2903</v>
      </c>
      <c r="I2198" s="156" t="s">
        <v>3283</v>
      </c>
    </row>
    <row r="2199" spans="1:9" x14ac:dyDescent="0.25">
      <c r="A2199" s="259">
        <v>88325</v>
      </c>
      <c r="B2199" s="153" t="str">
        <f t="shared" si="457"/>
        <v>VIDRACEIRO COM ENCARGOS COMPLEMENTARES</v>
      </c>
      <c r="C2199" s="153" t="s">
        <v>11</v>
      </c>
      <c r="D2199" s="153" t="s">
        <v>18</v>
      </c>
      <c r="E2199" s="153">
        <v>2.5</v>
      </c>
      <c r="F2199" s="153" t="str">
        <f t="shared" si="458"/>
        <v>16,56</v>
      </c>
      <c r="G2199" s="153">
        <f t="shared" si="459"/>
        <v>41.4</v>
      </c>
      <c r="H2199" s="156" t="s">
        <v>2101</v>
      </c>
      <c r="I2199" s="156" t="s">
        <v>1144</v>
      </c>
    </row>
    <row r="2200" spans="1:9" ht="60" x14ac:dyDescent="0.25">
      <c r="A2200" s="152">
        <v>91306</v>
      </c>
      <c r="B2200" s="153" t="s">
        <v>2146</v>
      </c>
      <c r="C2200" s="153" t="s">
        <v>11</v>
      </c>
      <c r="D2200" s="153" t="s">
        <v>16</v>
      </c>
      <c r="E2200" s="153">
        <v>1</v>
      </c>
      <c r="F2200" s="153" t="str">
        <f t="shared" si="458"/>
        <v>128,37</v>
      </c>
      <c r="G2200" s="153">
        <f t="shared" si="459"/>
        <v>128.37</v>
      </c>
      <c r="H2200" s="156" t="s">
        <v>3136</v>
      </c>
      <c r="I2200" s="156" t="s">
        <v>1865</v>
      </c>
    </row>
    <row r="2201" spans="1:9" x14ac:dyDescent="0.25">
      <c r="A2201" s="561" t="s">
        <v>1813</v>
      </c>
      <c r="B2201" s="561"/>
      <c r="C2201" s="561"/>
      <c r="D2201" s="561"/>
      <c r="E2201" s="561"/>
      <c r="F2201" s="561"/>
      <c r="G2201" s="409">
        <f>ROUND(SUM(G2194:G2200),2)</f>
        <v>1572.52</v>
      </c>
    </row>
    <row r="2202" spans="1:9" ht="30.75" customHeight="1" x14ac:dyDescent="0.25">
      <c r="A2202" s="190"/>
      <c r="B2202" s="190"/>
      <c r="C2202" s="190"/>
      <c r="D2202" s="190"/>
      <c r="E2202" s="190"/>
      <c r="F2202" s="190"/>
      <c r="G2202" s="190"/>
    </row>
    <row r="2203" spans="1:9" ht="48" customHeight="1" x14ac:dyDescent="0.25">
      <c r="A2203" s="639" t="s">
        <v>1294</v>
      </c>
      <c r="B2203" s="640"/>
      <c r="C2203" s="640"/>
      <c r="D2203" s="640"/>
      <c r="E2203" s="641"/>
      <c r="F2203" s="223" t="s">
        <v>2110</v>
      </c>
      <c r="G2203" s="224">
        <v>4433</v>
      </c>
      <c r="H2203" s="225"/>
      <c r="I2203" s="225"/>
    </row>
    <row r="2204" spans="1:9" ht="30" x14ac:dyDescent="0.25">
      <c r="A2204" s="404" t="s">
        <v>2120</v>
      </c>
      <c r="B2204" s="405"/>
      <c r="C2204" s="404" t="s">
        <v>3</v>
      </c>
      <c r="D2204" s="404" t="s">
        <v>4</v>
      </c>
      <c r="E2204" s="404" t="s">
        <v>1598</v>
      </c>
      <c r="F2204" s="404" t="s">
        <v>1103</v>
      </c>
      <c r="G2204" s="404" t="s">
        <v>1104</v>
      </c>
      <c r="H2204" s="225"/>
      <c r="I2204" s="225"/>
    </row>
    <row r="2205" spans="1:9" ht="30" x14ac:dyDescent="0.25">
      <c r="A2205" s="226">
        <v>39387</v>
      </c>
      <c r="B2205" s="191" t="str">
        <f>I2205</f>
        <v>LAMPADA LED TUBULAR BIVOLT 18/20 W, BASE G13</v>
      </c>
      <c r="C2205" s="153" t="s">
        <v>11</v>
      </c>
      <c r="D2205" s="226" t="s">
        <v>2454</v>
      </c>
      <c r="E2205" s="227">
        <v>1</v>
      </c>
      <c r="F2205" s="192" t="str">
        <f>H2205</f>
        <v>18,31</v>
      </c>
      <c r="G2205" s="201">
        <f>ROUND((E2205*F2205),2)</f>
        <v>18.309999999999999</v>
      </c>
      <c r="H2205" s="156" t="s">
        <v>3467</v>
      </c>
      <c r="I2205" s="156" t="s">
        <v>3287</v>
      </c>
    </row>
    <row r="2206" spans="1:9" ht="55.5" customHeight="1" x14ac:dyDescent="0.25">
      <c r="A2206" s="226">
        <v>13647</v>
      </c>
      <c r="B2206" s="191" t="str">
        <f>I2206</f>
        <v>Luminária de embutir redonda para lâmpada flourescente ou LED compacta sistema draw back, modelo ref: 1140 da marca BONIN ou simila</v>
      </c>
      <c r="C2206" s="153" t="s">
        <v>50</v>
      </c>
      <c r="D2206" s="226" t="s">
        <v>2454</v>
      </c>
      <c r="E2206" s="227">
        <v>1</v>
      </c>
      <c r="F2206" s="192">
        <f>H2206</f>
        <v>59.62</v>
      </c>
      <c r="G2206" s="206">
        <f>ROUND((E2206*F2206),2)</f>
        <v>59.62</v>
      </c>
      <c r="H2206" s="158">
        <v>59.62</v>
      </c>
      <c r="I2206" s="158" t="s">
        <v>3093</v>
      </c>
    </row>
    <row r="2207" spans="1:9" ht="30" x14ac:dyDescent="0.25">
      <c r="A2207" s="226">
        <v>88247</v>
      </c>
      <c r="B2207" s="191" t="s">
        <v>1170</v>
      </c>
      <c r="C2207" s="153" t="s">
        <v>11</v>
      </c>
      <c r="D2207" s="226" t="s">
        <v>18</v>
      </c>
      <c r="E2207" s="227">
        <v>1</v>
      </c>
      <c r="F2207" s="192" t="str">
        <f>H2207</f>
        <v>16,74</v>
      </c>
      <c r="G2207" s="206">
        <f>ROUND((E2207*F2207),2)</f>
        <v>16.739999999999998</v>
      </c>
      <c r="H2207" s="156" t="s">
        <v>3570</v>
      </c>
      <c r="I2207" s="156" t="s">
        <v>1170</v>
      </c>
    </row>
    <row r="2208" spans="1:9" ht="30" x14ac:dyDescent="0.25">
      <c r="A2208" s="226">
        <v>88264</v>
      </c>
      <c r="B2208" s="191" t="s">
        <v>1115</v>
      </c>
      <c r="C2208" s="153" t="s">
        <v>11</v>
      </c>
      <c r="D2208" s="226" t="s">
        <v>18</v>
      </c>
      <c r="E2208" s="227">
        <v>1</v>
      </c>
      <c r="F2208" s="192" t="str">
        <f>H2208</f>
        <v>20,28</v>
      </c>
      <c r="G2208" s="206">
        <f>ROUND((E2208*F2208),2)</f>
        <v>20.28</v>
      </c>
      <c r="H2208" s="156" t="s">
        <v>2840</v>
      </c>
      <c r="I2208" s="156" t="s">
        <v>1115</v>
      </c>
    </row>
    <row r="2209" spans="1:9" x14ac:dyDescent="0.25">
      <c r="A2209" s="563" t="s">
        <v>1813</v>
      </c>
      <c r="B2209" s="564"/>
      <c r="C2209" s="564"/>
      <c r="D2209" s="564"/>
      <c r="E2209" s="564"/>
      <c r="F2209" s="565"/>
      <c r="G2209" s="202">
        <f>ROUND(SUM(G2205:G2208),2)</f>
        <v>114.95</v>
      </c>
      <c r="H2209" s="225"/>
      <c r="I2209" s="225"/>
    </row>
    <row r="2210" spans="1:9" ht="32.25" customHeight="1" x14ac:dyDescent="0.25">
      <c r="A2210" s="190"/>
      <c r="B2210" s="190"/>
      <c r="C2210" s="190"/>
      <c r="D2210" s="190"/>
      <c r="E2210" s="190"/>
      <c r="F2210" s="190"/>
      <c r="G2210" s="190"/>
    </row>
    <row r="2211" spans="1:9" ht="27.75" customHeight="1" x14ac:dyDescent="0.25">
      <c r="A2211" s="639" t="s">
        <v>2948</v>
      </c>
      <c r="B2211" s="640"/>
      <c r="C2211" s="640"/>
      <c r="D2211" s="640"/>
      <c r="E2211" s="641"/>
      <c r="F2211" s="223" t="s">
        <v>2110</v>
      </c>
      <c r="G2211" s="224">
        <v>9623</v>
      </c>
    </row>
    <row r="2212" spans="1:9" ht="30" x14ac:dyDescent="0.25">
      <c r="A2212" s="404" t="s">
        <v>2120</v>
      </c>
      <c r="B2212" s="405"/>
      <c r="C2212" s="404" t="s">
        <v>3</v>
      </c>
      <c r="D2212" s="404" t="s">
        <v>4</v>
      </c>
      <c r="E2212" s="404" t="s">
        <v>1598</v>
      </c>
      <c r="F2212" s="404" t="s">
        <v>1103</v>
      </c>
      <c r="G2212" s="404" t="s">
        <v>1104</v>
      </c>
    </row>
    <row r="2213" spans="1:9" ht="30" x14ac:dyDescent="0.25">
      <c r="A2213" s="226">
        <v>39387</v>
      </c>
      <c r="B2213" s="191" t="str">
        <f>I2213</f>
        <v>LAMPADA LED TUBULAR BIVOLT 18/20 W, BASE G13</v>
      </c>
      <c r="C2213" s="153" t="s">
        <v>11</v>
      </c>
      <c r="D2213" s="226" t="s">
        <v>2454</v>
      </c>
      <c r="E2213" s="227">
        <v>1</v>
      </c>
      <c r="F2213" s="192" t="str">
        <f>H2213</f>
        <v>18,31</v>
      </c>
      <c r="G2213" s="201">
        <f>ROUND((E2213*F2213),2)</f>
        <v>18.309999999999999</v>
      </c>
      <c r="H2213" s="156" t="s">
        <v>3467</v>
      </c>
      <c r="I2213" s="156" t="s">
        <v>3287</v>
      </c>
    </row>
    <row r="2214" spans="1:9" ht="45" x14ac:dyDescent="0.25">
      <c r="A2214" s="226">
        <v>8037</v>
      </c>
      <c r="B2214" s="191" t="str">
        <f>I2214</f>
        <v>Luminária de sobrepor em alumínio fundido, com difusor em vidro, da Wetzel, ref. IPT 26/01 ou similar</v>
      </c>
      <c r="C2214" s="153" t="s">
        <v>50</v>
      </c>
      <c r="D2214" s="226" t="s">
        <v>2454</v>
      </c>
      <c r="E2214" s="227">
        <v>1</v>
      </c>
      <c r="F2214" s="192">
        <f>H2214</f>
        <v>115.63</v>
      </c>
      <c r="G2214" s="206">
        <f>ROUND((E2214*F2214),2)</f>
        <v>115.63</v>
      </c>
      <c r="H2214" s="158">
        <v>115.63</v>
      </c>
      <c r="I2214" s="158" t="s">
        <v>3034</v>
      </c>
    </row>
    <row r="2215" spans="1:9" ht="30" x14ac:dyDescent="0.25">
      <c r="A2215" s="226">
        <v>88247</v>
      </c>
      <c r="B2215" s="191" t="s">
        <v>1170</v>
      </c>
      <c r="C2215" s="153" t="s">
        <v>11</v>
      </c>
      <c r="D2215" s="226" t="s">
        <v>18</v>
      </c>
      <c r="E2215" s="227">
        <v>1</v>
      </c>
      <c r="F2215" s="192" t="str">
        <f>H2215</f>
        <v>16,74</v>
      </c>
      <c r="G2215" s="206">
        <f>ROUND((E2215*F2215),2)</f>
        <v>16.739999999999998</v>
      </c>
      <c r="H2215" s="156" t="s">
        <v>3570</v>
      </c>
      <c r="I2215" s="156" t="s">
        <v>1170</v>
      </c>
    </row>
    <row r="2216" spans="1:9" ht="30" x14ac:dyDescent="0.25">
      <c r="A2216" s="226">
        <v>88264</v>
      </c>
      <c r="B2216" s="191" t="s">
        <v>1115</v>
      </c>
      <c r="C2216" s="153" t="s">
        <v>11</v>
      </c>
      <c r="D2216" s="226" t="s">
        <v>18</v>
      </c>
      <c r="E2216" s="227">
        <v>1</v>
      </c>
      <c r="F2216" s="192" t="str">
        <f>H2216</f>
        <v>20,28</v>
      </c>
      <c r="G2216" s="206">
        <f>ROUND((E2216*F2216),2)</f>
        <v>20.28</v>
      </c>
      <c r="H2216" s="156" t="s">
        <v>2840</v>
      </c>
      <c r="I2216" s="156" t="s">
        <v>1115</v>
      </c>
    </row>
    <row r="2217" spans="1:9" x14ac:dyDescent="0.25">
      <c r="A2217" s="563" t="s">
        <v>1813</v>
      </c>
      <c r="B2217" s="564"/>
      <c r="C2217" s="564"/>
      <c r="D2217" s="564"/>
      <c r="E2217" s="564"/>
      <c r="F2217" s="565"/>
      <c r="G2217" s="202">
        <f>ROUND(SUM(G2213:G2216),2)</f>
        <v>170.96</v>
      </c>
    </row>
    <row r="2218" spans="1:9" ht="30.75" customHeight="1" x14ac:dyDescent="0.25">
      <c r="A2218" s="190"/>
      <c r="B2218" s="190"/>
      <c r="C2218" s="190"/>
      <c r="D2218" s="190"/>
      <c r="E2218" s="190"/>
      <c r="F2218" s="190"/>
      <c r="G2218" s="190"/>
    </row>
    <row r="2219" spans="1:9" ht="59.25" customHeight="1" x14ac:dyDescent="0.25">
      <c r="A2219" s="639" t="s">
        <v>2818</v>
      </c>
      <c r="B2219" s="640"/>
      <c r="C2219" s="640"/>
      <c r="D2219" s="640"/>
      <c r="E2219" s="641"/>
      <c r="F2219" s="223" t="s">
        <v>2110</v>
      </c>
      <c r="G2219" s="224">
        <v>10919</v>
      </c>
    </row>
    <row r="2220" spans="1:9" ht="30" x14ac:dyDescent="0.25">
      <c r="A2220" s="404" t="s">
        <v>2120</v>
      </c>
      <c r="B2220" s="405"/>
      <c r="C2220" s="404" t="s">
        <v>3</v>
      </c>
      <c r="D2220" s="404" t="s">
        <v>4</v>
      </c>
      <c r="E2220" s="404" t="s">
        <v>1598</v>
      </c>
      <c r="F2220" s="404" t="s">
        <v>1103</v>
      </c>
      <c r="G2220" s="404" t="s">
        <v>1104</v>
      </c>
    </row>
    <row r="2221" spans="1:9" x14ac:dyDescent="0.25">
      <c r="A2221" s="226">
        <v>12924</v>
      </c>
      <c r="B2221" s="191" t="str">
        <f>I2221</f>
        <v>Lâmpada PAR 30 Led 15w bivolt branca</v>
      </c>
      <c r="C2221" s="153" t="s">
        <v>50</v>
      </c>
      <c r="D2221" s="226" t="s">
        <v>2454</v>
      </c>
      <c r="E2221" s="227">
        <v>1</v>
      </c>
      <c r="F2221" s="192">
        <f>H2221</f>
        <v>66.349999999999994</v>
      </c>
      <c r="G2221" s="201">
        <f>ROUND((E2221*F2221),2)</f>
        <v>66.349999999999994</v>
      </c>
      <c r="H2221" s="158">
        <v>66.349999999999994</v>
      </c>
      <c r="I2221" s="158" t="s">
        <v>3085</v>
      </c>
    </row>
    <row r="2222" spans="1:9" ht="45" x14ac:dyDescent="0.25">
      <c r="A2222" s="226">
        <v>11851</v>
      </c>
      <c r="B2222" s="191" t="str">
        <f>I2222</f>
        <v>Arandela de uso interno, em alumínio, com difusor em vidro fosco, branca ou preta, ref. AD-104, da Aladin ou similar</v>
      </c>
      <c r="C2222" s="153" t="s">
        <v>50</v>
      </c>
      <c r="D2222" s="226" t="s">
        <v>2454</v>
      </c>
      <c r="E2222" s="227">
        <v>1</v>
      </c>
      <c r="F2222" s="192">
        <f>H2222</f>
        <v>74.98</v>
      </c>
      <c r="G2222" s="206">
        <f>ROUND((E2222*F2222),2)</f>
        <v>74.98</v>
      </c>
      <c r="H2222" s="158">
        <v>74.98</v>
      </c>
      <c r="I2222" s="158" t="s">
        <v>3069</v>
      </c>
    </row>
    <row r="2223" spans="1:9" ht="30" x14ac:dyDescent="0.25">
      <c r="A2223" s="226">
        <v>88247</v>
      </c>
      <c r="B2223" s="191" t="s">
        <v>1170</v>
      </c>
      <c r="C2223" s="153" t="s">
        <v>11</v>
      </c>
      <c r="D2223" s="226" t="s">
        <v>18</v>
      </c>
      <c r="E2223" s="227">
        <v>0.5</v>
      </c>
      <c r="F2223" s="192" t="str">
        <f>H2223</f>
        <v>16,74</v>
      </c>
      <c r="G2223" s="206">
        <f>ROUND((E2223*F2223),2)</f>
        <v>8.3699999999999992</v>
      </c>
      <c r="H2223" s="156" t="s">
        <v>3570</v>
      </c>
      <c r="I2223" s="156" t="s">
        <v>1170</v>
      </c>
    </row>
    <row r="2224" spans="1:9" ht="30" x14ac:dyDescent="0.25">
      <c r="A2224" s="226">
        <v>88264</v>
      </c>
      <c r="B2224" s="191" t="s">
        <v>1115</v>
      </c>
      <c r="C2224" s="153" t="s">
        <v>11</v>
      </c>
      <c r="D2224" s="226" t="s">
        <v>18</v>
      </c>
      <c r="E2224" s="227">
        <v>0.5</v>
      </c>
      <c r="F2224" s="192" t="str">
        <f>H2224</f>
        <v>20,28</v>
      </c>
      <c r="G2224" s="206">
        <f>ROUND((E2224*F2224),2)</f>
        <v>10.14</v>
      </c>
      <c r="H2224" s="156" t="s">
        <v>2840</v>
      </c>
      <c r="I2224" s="156" t="s">
        <v>1115</v>
      </c>
    </row>
    <row r="2225" spans="1:9" x14ac:dyDescent="0.25">
      <c r="A2225" s="563" t="s">
        <v>1813</v>
      </c>
      <c r="B2225" s="564"/>
      <c r="C2225" s="564"/>
      <c r="D2225" s="564"/>
      <c r="E2225" s="564"/>
      <c r="F2225" s="565"/>
      <c r="G2225" s="202">
        <f>ROUND(SUM(G2221:G2224),2)</f>
        <v>159.84</v>
      </c>
    </row>
    <row r="2226" spans="1:9" ht="25.5" customHeight="1" x14ac:dyDescent="0.25">
      <c r="A2226" s="190"/>
      <c r="B2226" s="190"/>
      <c r="C2226" s="190"/>
      <c r="D2226" s="190"/>
      <c r="E2226" s="190"/>
      <c r="F2226" s="190"/>
      <c r="G2226" s="190"/>
    </row>
    <row r="2227" spans="1:9" x14ac:dyDescent="0.25">
      <c r="A2227" s="566" t="s">
        <v>984</v>
      </c>
      <c r="B2227" s="567"/>
      <c r="C2227" s="567"/>
      <c r="D2227" s="567"/>
      <c r="E2227" s="568"/>
      <c r="F2227" s="150" t="s">
        <v>2110</v>
      </c>
      <c r="G2227" s="163">
        <v>8654</v>
      </c>
    </row>
    <row r="2228" spans="1:9" ht="30" x14ac:dyDescent="0.25">
      <c r="A2228" s="566" t="s">
        <v>1100</v>
      </c>
      <c r="B2228" s="569"/>
      <c r="C2228" s="404" t="s">
        <v>3</v>
      </c>
      <c r="D2228" s="404" t="s">
        <v>4</v>
      </c>
      <c r="E2228" s="404" t="s">
        <v>1598</v>
      </c>
      <c r="F2228" s="404" t="s">
        <v>1103</v>
      </c>
      <c r="G2228" s="404" t="s">
        <v>1104</v>
      </c>
    </row>
    <row r="2229" spans="1:9" x14ac:dyDescent="0.25">
      <c r="A2229" s="152" t="s">
        <v>2298</v>
      </c>
      <c r="B2229" s="153" t="s">
        <v>984</v>
      </c>
      <c r="C2229" s="153" t="s">
        <v>2141</v>
      </c>
      <c r="D2229" s="153" t="s">
        <v>16</v>
      </c>
      <c r="E2229" s="153">
        <v>1</v>
      </c>
      <c r="F2229" s="177">
        <f t="shared" ref="F2229:F2231" si="460">H2229</f>
        <v>151.34666666666666</v>
      </c>
      <c r="G2229" s="177">
        <f t="shared" ref="G2229:G2231" si="461">ROUND(F2229*E2229,2)</f>
        <v>151.35</v>
      </c>
      <c r="H2229" s="158">
        <v>151.34666666666666</v>
      </c>
      <c r="I2229" s="158"/>
    </row>
    <row r="2230" spans="1:9" ht="30" x14ac:dyDescent="0.25">
      <c r="A2230" s="152">
        <v>88264</v>
      </c>
      <c r="B2230" s="153" t="s">
        <v>1115</v>
      </c>
      <c r="C2230" s="153" t="s">
        <v>11</v>
      </c>
      <c r="D2230" s="153" t="s">
        <v>18</v>
      </c>
      <c r="E2230" s="153">
        <v>0.3</v>
      </c>
      <c r="F2230" s="153" t="str">
        <f t="shared" si="460"/>
        <v>20,28</v>
      </c>
      <c r="G2230" s="153">
        <f t="shared" si="461"/>
        <v>6.08</v>
      </c>
      <c r="H2230" s="156" t="s">
        <v>2840</v>
      </c>
      <c r="I2230" s="156" t="s">
        <v>1115</v>
      </c>
    </row>
    <row r="2231" spans="1:9" ht="30" x14ac:dyDescent="0.25">
      <c r="A2231" s="152">
        <v>88247</v>
      </c>
      <c r="B2231" s="153" t="s">
        <v>1170</v>
      </c>
      <c r="C2231" s="153" t="s">
        <v>11</v>
      </c>
      <c r="D2231" s="153" t="s">
        <v>18</v>
      </c>
      <c r="E2231" s="153">
        <v>0.3</v>
      </c>
      <c r="F2231" s="153" t="str">
        <f t="shared" si="460"/>
        <v>16,74</v>
      </c>
      <c r="G2231" s="153">
        <f t="shared" si="461"/>
        <v>5.0199999999999996</v>
      </c>
      <c r="H2231" s="156" t="s">
        <v>3570</v>
      </c>
      <c r="I2231" s="156" t="s">
        <v>1170</v>
      </c>
    </row>
    <row r="2232" spans="1:9" x14ac:dyDescent="0.25">
      <c r="A2232" s="570" t="s">
        <v>1813</v>
      </c>
      <c r="B2232" s="570"/>
      <c r="C2232" s="570"/>
      <c r="D2232" s="570"/>
      <c r="E2232" s="570"/>
      <c r="F2232" s="570"/>
      <c r="G2232" s="404">
        <f>ROUND(SUM(G2229:G2231),2)</f>
        <v>162.44999999999999</v>
      </c>
    </row>
    <row r="2233" spans="1:9" ht="22.5" customHeight="1" x14ac:dyDescent="0.25">
      <c r="A2233" s="190"/>
      <c r="B2233" s="190"/>
      <c r="C2233" s="190"/>
      <c r="D2233" s="190"/>
      <c r="E2233" s="190"/>
      <c r="F2233" s="190"/>
      <c r="G2233" s="190"/>
    </row>
    <row r="2234" spans="1:9" x14ac:dyDescent="0.25">
      <c r="A2234" s="566" t="s">
        <v>990</v>
      </c>
      <c r="B2234" s="567"/>
      <c r="C2234" s="567"/>
      <c r="D2234" s="567"/>
      <c r="E2234" s="568"/>
      <c r="F2234" s="150" t="s">
        <v>2110</v>
      </c>
      <c r="G2234" s="163">
        <v>8652</v>
      </c>
    </row>
    <row r="2235" spans="1:9" ht="30" x14ac:dyDescent="0.25">
      <c r="A2235" s="566" t="s">
        <v>1100</v>
      </c>
      <c r="B2235" s="569"/>
      <c r="C2235" s="404" t="s">
        <v>3</v>
      </c>
      <c r="D2235" s="404" t="s">
        <v>4</v>
      </c>
      <c r="E2235" s="404" t="s">
        <v>1598</v>
      </c>
      <c r="F2235" s="404" t="s">
        <v>1103</v>
      </c>
      <c r="G2235" s="404" t="s">
        <v>1104</v>
      </c>
    </row>
    <row r="2236" spans="1:9" x14ac:dyDescent="0.25">
      <c r="A2236" s="152" t="s">
        <v>2298</v>
      </c>
      <c r="B2236" s="153" t="s">
        <v>990</v>
      </c>
      <c r="C2236" s="153" t="s">
        <v>2141</v>
      </c>
      <c r="D2236" s="153" t="s">
        <v>16</v>
      </c>
      <c r="E2236" s="153">
        <v>1</v>
      </c>
      <c r="F2236" s="177">
        <f t="shared" ref="F2236:F2238" si="462">H2236</f>
        <v>711.54</v>
      </c>
      <c r="G2236" s="177">
        <f t="shared" ref="G2236:G2238" si="463">ROUND(F2236*E2236,2)</f>
        <v>711.54</v>
      </c>
      <c r="H2236" s="158">
        <v>711.54</v>
      </c>
      <c r="I2236" s="158"/>
    </row>
    <row r="2237" spans="1:9" ht="30" x14ac:dyDescent="0.25">
      <c r="A2237" s="152">
        <v>88264</v>
      </c>
      <c r="B2237" s="153" t="s">
        <v>1115</v>
      </c>
      <c r="C2237" s="153" t="s">
        <v>11</v>
      </c>
      <c r="D2237" s="153" t="s">
        <v>18</v>
      </c>
      <c r="E2237" s="153">
        <v>0.3</v>
      </c>
      <c r="F2237" s="153" t="str">
        <f t="shared" si="462"/>
        <v>20,28</v>
      </c>
      <c r="G2237" s="153">
        <f t="shared" si="463"/>
        <v>6.08</v>
      </c>
      <c r="H2237" s="156" t="s">
        <v>2840</v>
      </c>
      <c r="I2237" s="156" t="s">
        <v>1115</v>
      </c>
    </row>
    <row r="2238" spans="1:9" ht="30" x14ac:dyDescent="0.25">
      <c r="A2238" s="152">
        <v>88247</v>
      </c>
      <c r="B2238" s="153" t="s">
        <v>1170</v>
      </c>
      <c r="C2238" s="153" t="s">
        <v>11</v>
      </c>
      <c r="D2238" s="153" t="s">
        <v>18</v>
      </c>
      <c r="E2238" s="153">
        <v>0.3</v>
      </c>
      <c r="F2238" s="153" t="str">
        <f t="shared" si="462"/>
        <v>16,74</v>
      </c>
      <c r="G2238" s="153">
        <f t="shared" si="463"/>
        <v>5.0199999999999996</v>
      </c>
      <c r="H2238" s="156" t="s">
        <v>3570</v>
      </c>
      <c r="I2238" s="156" t="s">
        <v>1170</v>
      </c>
    </row>
    <row r="2239" spans="1:9" x14ac:dyDescent="0.25">
      <c r="A2239" s="570" t="s">
        <v>1813</v>
      </c>
      <c r="B2239" s="570"/>
      <c r="C2239" s="570"/>
      <c r="D2239" s="570"/>
      <c r="E2239" s="570"/>
      <c r="F2239" s="570"/>
      <c r="G2239" s="404">
        <f>ROUND(SUM(G2236:G2238),2)</f>
        <v>722.64</v>
      </c>
    </row>
    <row r="2240" spans="1:9" ht="23.25" customHeight="1" x14ac:dyDescent="0.25">
      <c r="A2240" s="190"/>
      <c r="B2240" s="190"/>
      <c r="C2240" s="190"/>
      <c r="D2240" s="190"/>
      <c r="E2240" s="190"/>
      <c r="F2240" s="190"/>
      <c r="G2240" s="190"/>
    </row>
    <row r="2241" spans="1:9" ht="35.25" customHeight="1" x14ac:dyDescent="0.25">
      <c r="A2241" s="636" t="s">
        <v>2957</v>
      </c>
      <c r="B2241" s="637"/>
      <c r="C2241" s="637"/>
      <c r="D2241" s="637"/>
      <c r="E2241" s="638"/>
      <c r="F2241" s="408" t="s">
        <v>2110</v>
      </c>
      <c r="G2241" s="195" t="s">
        <v>2958</v>
      </c>
      <c r="H2241" s="208"/>
      <c r="I2241" s="208"/>
    </row>
    <row r="2242" spans="1:9" ht="30" x14ac:dyDescent="0.25">
      <c r="A2242" s="270" t="s">
        <v>2120</v>
      </c>
      <c r="B2242" s="438"/>
      <c r="C2242" s="270" t="s">
        <v>3</v>
      </c>
      <c r="D2242" s="270" t="s">
        <v>4</v>
      </c>
      <c r="E2242" s="270" t="s">
        <v>1598</v>
      </c>
      <c r="F2242" s="270" t="s">
        <v>1103</v>
      </c>
      <c r="G2242" s="270" t="s">
        <v>1104</v>
      </c>
      <c r="H2242" s="208"/>
      <c r="I2242" s="208"/>
    </row>
    <row r="2243" spans="1:9" ht="30" x14ac:dyDescent="0.25">
      <c r="A2243" s="180" t="s">
        <v>2298</v>
      </c>
      <c r="B2243" s="191" t="s">
        <v>2959</v>
      </c>
      <c r="C2243" s="271" t="s">
        <v>2141</v>
      </c>
      <c r="D2243" s="180" t="s">
        <v>2372</v>
      </c>
      <c r="E2243" s="209">
        <v>1</v>
      </c>
      <c r="F2243" s="428">
        <f>H2243</f>
        <v>2997.65</v>
      </c>
      <c r="G2243" s="209">
        <f>ROUND((E2243*F2243),2)</f>
        <v>2997.65</v>
      </c>
      <c r="H2243" s="212">
        <v>2997.65</v>
      </c>
      <c r="I2243" s="208"/>
    </row>
    <row r="2244" spans="1:9" ht="30" x14ac:dyDescent="0.25">
      <c r="A2244" s="180">
        <v>88247</v>
      </c>
      <c r="B2244" s="191" t="s">
        <v>1170</v>
      </c>
      <c r="C2244" s="271" t="s">
        <v>11</v>
      </c>
      <c r="D2244" s="180" t="s">
        <v>18</v>
      </c>
      <c r="E2244" s="209">
        <v>0.3</v>
      </c>
      <c r="F2244" s="192" t="str">
        <f>H2244</f>
        <v>16,74</v>
      </c>
      <c r="G2244" s="206">
        <f>ROUND((E2244*F2244),2)</f>
        <v>5.0199999999999996</v>
      </c>
      <c r="H2244" s="156" t="s">
        <v>3570</v>
      </c>
      <c r="I2244" s="156" t="s">
        <v>1170</v>
      </c>
    </row>
    <row r="2245" spans="1:9" ht="30" x14ac:dyDescent="0.25">
      <c r="A2245" s="180">
        <v>88264</v>
      </c>
      <c r="B2245" s="191" t="s">
        <v>1115</v>
      </c>
      <c r="C2245" s="271" t="s">
        <v>11</v>
      </c>
      <c r="D2245" s="180" t="s">
        <v>18</v>
      </c>
      <c r="E2245" s="209">
        <v>0.3</v>
      </c>
      <c r="F2245" s="192" t="str">
        <f>H2245</f>
        <v>20,28</v>
      </c>
      <c r="G2245" s="206">
        <f>ROUND((E2245*F2245),2)</f>
        <v>6.08</v>
      </c>
      <c r="H2245" s="156" t="s">
        <v>2840</v>
      </c>
      <c r="I2245" s="156" t="s">
        <v>1115</v>
      </c>
    </row>
    <row r="2246" spans="1:9" x14ac:dyDescent="0.25">
      <c r="A2246" s="571" t="s">
        <v>1813</v>
      </c>
      <c r="B2246" s="572"/>
      <c r="C2246" s="572"/>
      <c r="D2246" s="572"/>
      <c r="E2246" s="572"/>
      <c r="F2246" s="573"/>
      <c r="G2246" s="207">
        <f>ROUND(SUM(G2243:G2245),2)</f>
        <v>3008.75</v>
      </c>
      <c r="H2246" s="208"/>
      <c r="I2246" s="208"/>
    </row>
    <row r="2247" spans="1:9" x14ac:dyDescent="0.25">
      <c r="A2247" s="190"/>
      <c r="B2247" s="190"/>
      <c r="C2247" s="190"/>
      <c r="D2247" s="190"/>
      <c r="E2247" s="190"/>
      <c r="F2247" s="190"/>
      <c r="G2247" s="190"/>
    </row>
    <row r="2248" spans="1:9" ht="36.75" customHeight="1" x14ac:dyDescent="0.25">
      <c r="A2248" s="574" t="s">
        <v>1039</v>
      </c>
      <c r="B2248" s="575"/>
      <c r="C2248" s="575"/>
      <c r="D2248" s="575"/>
      <c r="E2248" s="576"/>
      <c r="F2248" s="150" t="s">
        <v>2110</v>
      </c>
      <c r="G2248" s="163">
        <v>70660</v>
      </c>
    </row>
    <row r="2249" spans="1:9" ht="30" x14ac:dyDescent="0.25">
      <c r="A2249" s="566" t="s">
        <v>1100</v>
      </c>
      <c r="B2249" s="569"/>
      <c r="C2249" s="404" t="s">
        <v>3</v>
      </c>
      <c r="D2249" s="404" t="s">
        <v>4</v>
      </c>
      <c r="E2249" s="404" t="s">
        <v>1598</v>
      </c>
      <c r="F2249" s="404" t="s">
        <v>1103</v>
      </c>
      <c r="G2249" s="404" t="s">
        <v>1104</v>
      </c>
    </row>
    <row r="2250" spans="1:9" ht="30" x14ac:dyDescent="0.25">
      <c r="A2250" s="259">
        <v>11049</v>
      </c>
      <c r="B2250" s="271" t="str">
        <f>I2250</f>
        <v>CHAPA DE ACO GALVANIZADA BITOLA GSG 22, E = 0,80 MM (6,40 KG/M2)</v>
      </c>
      <c r="C2250" s="259" t="s">
        <v>11</v>
      </c>
      <c r="D2250" s="259" t="s">
        <v>52</v>
      </c>
      <c r="E2250" s="439">
        <v>13.74</v>
      </c>
      <c r="F2250" s="153" t="str">
        <f t="shared" ref="F2250:F2256" si="464">H2250</f>
        <v>14,09</v>
      </c>
      <c r="G2250" s="153">
        <f t="shared" ref="G2250:G2256" si="465">ROUND(F2250*E2250,2)</f>
        <v>193.6</v>
      </c>
      <c r="H2250" s="156" t="s">
        <v>3269</v>
      </c>
      <c r="I2250" s="156" t="s">
        <v>3254</v>
      </c>
    </row>
    <row r="2251" spans="1:9" ht="30" x14ac:dyDescent="0.25">
      <c r="A2251" s="259">
        <v>42528</v>
      </c>
      <c r="B2251" s="271" t="str">
        <f>I2251</f>
        <v>MANTA ALUMINIZADA NAS DUAS FACES, PARA SUBCOBERTURA,  E = *2* MM</v>
      </c>
      <c r="C2251" s="259" t="s">
        <v>11</v>
      </c>
      <c r="D2251" s="259" t="s">
        <v>27</v>
      </c>
      <c r="E2251" s="439">
        <v>1.2</v>
      </c>
      <c r="F2251" s="153" t="str">
        <f t="shared" ref="F2251" si="466">H2251</f>
        <v>15,02</v>
      </c>
      <c r="G2251" s="153">
        <f t="shared" ref="G2251" si="467">ROUND(F2251*E2251,2)</f>
        <v>18.02</v>
      </c>
      <c r="H2251" s="156" t="s">
        <v>2860</v>
      </c>
      <c r="I2251" s="156" t="s">
        <v>3292</v>
      </c>
    </row>
    <row r="2252" spans="1:9" ht="75" x14ac:dyDescent="0.25">
      <c r="A2252" s="259">
        <v>100725</v>
      </c>
      <c r="B2252" s="271" t="str">
        <f>I2252</f>
        <v>PINTURA COM TINTA ALQUÍDICA DE FUNDO E ACABAMENTO (ESMALTE SINTÉTICO GRAFITE) PULVERIZADA SOBRE SUPERFÍCIES METÁLICAS (EXCETO PERFIL) EXECUTADO EM OBRA (POR DEMÃO). AF_01/2020_P</v>
      </c>
      <c r="C2252" s="259" t="s">
        <v>11</v>
      </c>
      <c r="D2252" s="259" t="s">
        <v>27</v>
      </c>
      <c r="E2252" s="439">
        <v>1.2</v>
      </c>
      <c r="F2252" s="153" t="str">
        <f t="shared" ref="F2252" si="468">H2252</f>
        <v>20,13</v>
      </c>
      <c r="G2252" s="153">
        <f t="shared" ref="G2252" si="469">ROUND(F2252*E2252,2)</f>
        <v>24.16</v>
      </c>
      <c r="H2252" s="156" t="s">
        <v>3758</v>
      </c>
      <c r="I2252" s="156" t="s">
        <v>2070</v>
      </c>
    </row>
    <row r="2253" spans="1:9" ht="30" x14ac:dyDescent="0.25">
      <c r="A2253" s="259">
        <v>11975</v>
      </c>
      <c r="B2253" s="271" t="str">
        <f>I2253</f>
        <v>CHUMBADOR DE ACO, DIAMETRO 5/8", COMPRIMENTO 6", COM PORCA</v>
      </c>
      <c r="C2253" s="259" t="s">
        <v>11</v>
      </c>
      <c r="D2253" s="259" t="s">
        <v>4</v>
      </c>
      <c r="E2253" s="439">
        <v>1</v>
      </c>
      <c r="F2253" s="153" t="str">
        <f t="shared" ref="F2253" si="470">H2253</f>
        <v>22,80</v>
      </c>
      <c r="G2253" s="153">
        <f t="shared" ref="G2253" si="471">ROUND(F2253*E2253,2)</f>
        <v>22.8</v>
      </c>
      <c r="H2253" s="156" t="s">
        <v>2905</v>
      </c>
      <c r="I2253" s="156" t="s">
        <v>3261</v>
      </c>
    </row>
    <row r="2254" spans="1:9" ht="45.75" customHeight="1" x14ac:dyDescent="0.25">
      <c r="A2254" s="259">
        <v>96561</v>
      </c>
      <c r="B2254" s="259" t="s">
        <v>3100</v>
      </c>
      <c r="C2254" s="259" t="s">
        <v>11</v>
      </c>
      <c r="D2254" s="259" t="s">
        <v>27</v>
      </c>
      <c r="E2254" s="439">
        <v>0.5</v>
      </c>
      <c r="F2254" s="153" t="str">
        <f t="shared" si="464"/>
        <v>16,04</v>
      </c>
      <c r="G2254" s="153">
        <f t="shared" si="465"/>
        <v>8.02</v>
      </c>
      <c r="H2254" s="156" t="s">
        <v>3754</v>
      </c>
      <c r="I2254" s="156" t="s">
        <v>2052</v>
      </c>
    </row>
    <row r="2255" spans="1:9" x14ac:dyDescent="0.25">
      <c r="A2255" s="152">
        <v>88316</v>
      </c>
      <c r="B2255" s="177" t="str">
        <f>I2255</f>
        <v>SERVENTE COM ENCARGOS COMPLEMENTARES</v>
      </c>
      <c r="C2255" s="259" t="s">
        <v>11</v>
      </c>
      <c r="D2255" s="259" t="s">
        <v>18</v>
      </c>
      <c r="E2255" s="439">
        <v>4</v>
      </c>
      <c r="F2255" s="153" t="str">
        <f t="shared" si="464"/>
        <v>15,81</v>
      </c>
      <c r="G2255" s="153">
        <f t="shared" si="465"/>
        <v>63.24</v>
      </c>
      <c r="H2255" s="156" t="s">
        <v>1860</v>
      </c>
      <c r="I2255" s="156" t="s">
        <v>1114</v>
      </c>
    </row>
    <row r="2256" spans="1:9" ht="30" x14ac:dyDescent="0.25">
      <c r="A2256" s="259">
        <v>88243</v>
      </c>
      <c r="B2256" s="259" t="s">
        <v>1137</v>
      </c>
      <c r="C2256" s="259" t="s">
        <v>11</v>
      </c>
      <c r="D2256" s="259" t="s">
        <v>18</v>
      </c>
      <c r="E2256" s="439">
        <v>4.4000000000000004</v>
      </c>
      <c r="F2256" s="153" t="str">
        <f t="shared" si="464"/>
        <v>16,42</v>
      </c>
      <c r="G2256" s="153">
        <f t="shared" si="465"/>
        <v>72.25</v>
      </c>
      <c r="H2256" s="156" t="s">
        <v>2849</v>
      </c>
      <c r="I2256" s="156" t="s">
        <v>1137</v>
      </c>
    </row>
    <row r="2257" spans="1:9" x14ac:dyDescent="0.25">
      <c r="A2257" s="570" t="s">
        <v>1813</v>
      </c>
      <c r="B2257" s="570"/>
      <c r="C2257" s="570"/>
      <c r="D2257" s="570"/>
      <c r="E2257" s="570"/>
      <c r="F2257" s="570"/>
      <c r="G2257" s="404">
        <f>ROUND(SUM(G2250:G2256),2)</f>
        <v>402.09</v>
      </c>
    </row>
    <row r="2258" spans="1:9" ht="24.75" customHeight="1" x14ac:dyDescent="0.25">
      <c r="A2258" s="190"/>
      <c r="B2258" s="190"/>
      <c r="C2258" s="190"/>
      <c r="D2258" s="190"/>
      <c r="E2258" s="190"/>
      <c r="F2258" s="190"/>
      <c r="G2258" s="190"/>
    </row>
    <row r="2259" spans="1:9" x14ac:dyDescent="0.25">
      <c r="A2259" s="550" t="s">
        <v>3102</v>
      </c>
      <c r="B2259" s="559"/>
      <c r="C2259" s="559"/>
      <c r="D2259" s="559"/>
      <c r="E2259" s="560"/>
      <c r="F2259" s="244" t="s">
        <v>50</v>
      </c>
      <c r="G2259" s="267">
        <v>6801</v>
      </c>
    </row>
    <row r="2260" spans="1:9" ht="30" x14ac:dyDescent="0.25">
      <c r="A2260" s="550" t="s">
        <v>1102</v>
      </c>
      <c r="B2260" s="560"/>
      <c r="C2260" s="270" t="s">
        <v>3</v>
      </c>
      <c r="D2260" s="270" t="s">
        <v>4</v>
      </c>
      <c r="E2260" s="270" t="s">
        <v>1598</v>
      </c>
      <c r="F2260" s="270" t="s">
        <v>1103</v>
      </c>
      <c r="G2260" s="270" t="s">
        <v>1104</v>
      </c>
    </row>
    <row r="2261" spans="1:9" ht="30" x14ac:dyDescent="0.25">
      <c r="A2261" s="259">
        <v>6801</v>
      </c>
      <c r="B2261" s="271" t="s">
        <v>3103</v>
      </c>
      <c r="C2261" s="271" t="s">
        <v>50</v>
      </c>
      <c r="D2261" s="271" t="s">
        <v>16</v>
      </c>
      <c r="E2261" s="271">
        <v>1</v>
      </c>
      <c r="F2261" s="177">
        <f t="shared" ref="F2261:F2263" si="472">H2261</f>
        <v>3699</v>
      </c>
      <c r="G2261" s="177">
        <f t="shared" ref="G2261:G2263" si="473">ROUND(F2261*E2261,2)</f>
        <v>3699</v>
      </c>
      <c r="H2261" s="158">
        <v>3699</v>
      </c>
      <c r="I2261" s="158" t="s">
        <v>3015</v>
      </c>
    </row>
    <row r="2262" spans="1:9" x14ac:dyDescent="0.25">
      <c r="A2262" s="159">
        <v>88316</v>
      </c>
      <c r="B2262" s="177" t="s">
        <v>1114</v>
      </c>
      <c r="C2262" s="177" t="s">
        <v>11</v>
      </c>
      <c r="D2262" s="177" t="s">
        <v>18</v>
      </c>
      <c r="E2262" s="177">
        <v>4</v>
      </c>
      <c r="F2262" s="177" t="str">
        <f t="shared" si="472"/>
        <v>15,81</v>
      </c>
      <c r="G2262" s="177">
        <f t="shared" si="473"/>
        <v>63.24</v>
      </c>
      <c r="H2262" s="156" t="s">
        <v>1860</v>
      </c>
      <c r="I2262" s="156" t="s">
        <v>1114</v>
      </c>
    </row>
    <row r="2263" spans="1:9" ht="30" x14ac:dyDescent="0.25">
      <c r="A2263" s="159">
        <v>88267</v>
      </c>
      <c r="B2263" s="177" t="str">
        <f>I2263</f>
        <v>ENCANADOR OU BOMBEIRO HIDRÁULICO COM ENCARGOS COMPLEMENTARES</v>
      </c>
      <c r="C2263" s="177" t="s">
        <v>11</v>
      </c>
      <c r="D2263" s="177" t="s">
        <v>18</v>
      </c>
      <c r="E2263" s="177">
        <v>4</v>
      </c>
      <c r="F2263" s="177" t="str">
        <f t="shared" si="472"/>
        <v>19,47</v>
      </c>
      <c r="G2263" s="177">
        <f t="shared" si="473"/>
        <v>77.88</v>
      </c>
      <c r="H2263" s="156" t="s">
        <v>1768</v>
      </c>
      <c r="I2263" s="156" t="s">
        <v>1162</v>
      </c>
    </row>
    <row r="2264" spans="1:9" x14ac:dyDescent="0.25">
      <c r="A2264" s="562" t="s">
        <v>1813</v>
      </c>
      <c r="B2264" s="562"/>
      <c r="C2264" s="562"/>
      <c r="D2264" s="562"/>
      <c r="E2264" s="562"/>
      <c r="F2264" s="562"/>
      <c r="G2264" s="431">
        <f>ROUND(SUM(G2261:G2263),2)</f>
        <v>3840.12</v>
      </c>
    </row>
    <row r="2265" spans="1:9" ht="22.5" customHeight="1" x14ac:dyDescent="0.25">
      <c r="A2265" s="190"/>
      <c r="B2265" s="190"/>
      <c r="C2265" s="190"/>
      <c r="D2265" s="190"/>
      <c r="E2265" s="190"/>
      <c r="F2265" s="190"/>
      <c r="G2265" s="190"/>
    </row>
    <row r="2266" spans="1:9" x14ac:dyDescent="0.25">
      <c r="A2266" s="550" t="s">
        <v>3110</v>
      </c>
      <c r="B2266" s="559"/>
      <c r="C2266" s="559"/>
      <c r="D2266" s="559"/>
      <c r="E2266" s="560"/>
      <c r="F2266" s="244" t="s">
        <v>50</v>
      </c>
      <c r="G2266" s="267">
        <v>11867</v>
      </c>
    </row>
    <row r="2267" spans="1:9" ht="30" x14ac:dyDescent="0.25">
      <c r="A2267" s="550" t="s">
        <v>1102</v>
      </c>
      <c r="B2267" s="560"/>
      <c r="C2267" s="270" t="s">
        <v>3</v>
      </c>
      <c r="D2267" s="270" t="s">
        <v>4</v>
      </c>
      <c r="E2267" s="270" t="s">
        <v>1598</v>
      </c>
      <c r="F2267" s="270" t="s">
        <v>1103</v>
      </c>
      <c r="G2267" s="270" t="s">
        <v>1104</v>
      </c>
    </row>
    <row r="2268" spans="1:9" ht="30" x14ac:dyDescent="0.25">
      <c r="A2268" s="259">
        <v>11867</v>
      </c>
      <c r="B2268" s="271" t="s">
        <v>3110</v>
      </c>
      <c r="C2268" s="271" t="s">
        <v>50</v>
      </c>
      <c r="D2268" s="271" t="s">
        <v>12</v>
      </c>
      <c r="E2268" s="271">
        <v>1</v>
      </c>
      <c r="F2268" s="177">
        <f t="shared" ref="F2268" si="474">H2268</f>
        <v>7272</v>
      </c>
      <c r="G2268" s="177">
        <f t="shared" ref="G2268" si="475">ROUND(F2268*E2268,2)</f>
        <v>7272</v>
      </c>
      <c r="H2268" s="158">
        <v>7272</v>
      </c>
      <c r="I2268" s="158" t="s">
        <v>3070</v>
      </c>
    </row>
    <row r="2269" spans="1:9" x14ac:dyDescent="0.25">
      <c r="A2269" s="562" t="s">
        <v>1813</v>
      </c>
      <c r="B2269" s="562"/>
      <c r="C2269" s="562"/>
      <c r="D2269" s="562"/>
      <c r="E2269" s="562"/>
      <c r="F2269" s="562"/>
      <c r="G2269" s="431">
        <f>ROUND(SUM(G2268:G2268),2)</f>
        <v>7272</v>
      </c>
    </row>
    <row r="2270" spans="1:9" ht="19.5" customHeight="1" x14ac:dyDescent="0.25">
      <c r="A2270" s="190"/>
      <c r="B2270" s="190"/>
      <c r="C2270" s="190"/>
      <c r="D2270" s="190"/>
      <c r="E2270" s="190"/>
      <c r="F2270" s="190"/>
      <c r="G2270" s="190"/>
    </row>
    <row r="2271" spans="1:9" x14ac:dyDescent="0.25">
      <c r="A2271" s="550" t="s">
        <v>3113</v>
      </c>
      <c r="B2271" s="559"/>
      <c r="C2271" s="559"/>
      <c r="D2271" s="559"/>
      <c r="E2271" s="560"/>
      <c r="F2271" s="270" t="s">
        <v>50</v>
      </c>
      <c r="G2271" s="267">
        <v>11903</v>
      </c>
    </row>
    <row r="2272" spans="1:9" ht="30" x14ac:dyDescent="0.25">
      <c r="A2272" s="550" t="s">
        <v>1102</v>
      </c>
      <c r="B2272" s="551"/>
      <c r="C2272" s="270" t="s">
        <v>3</v>
      </c>
      <c r="D2272" s="270" t="s">
        <v>4</v>
      </c>
      <c r="E2272" s="270" t="s">
        <v>1598</v>
      </c>
      <c r="F2272" s="270" t="s">
        <v>1103</v>
      </c>
      <c r="G2272" s="270" t="s">
        <v>1104</v>
      </c>
    </row>
    <row r="2273" spans="1:9" ht="30" x14ac:dyDescent="0.25">
      <c r="A2273" s="259">
        <v>12728</v>
      </c>
      <c r="B2273" s="271" t="str">
        <f>I2273</f>
        <v>Piso tátil direcional pinado - Elementos em ABS revestido de inox (12 peças/m)</v>
      </c>
      <c r="C2273" s="271" t="s">
        <v>50</v>
      </c>
      <c r="D2273" s="271" t="s">
        <v>69</v>
      </c>
      <c r="E2273" s="271">
        <v>1</v>
      </c>
      <c r="F2273" s="271">
        <f t="shared" ref="F2273:F2276" si="476">H2273</f>
        <v>133.66999999999999</v>
      </c>
      <c r="G2273" s="271">
        <f t="shared" ref="G2273:G2276" si="477">ROUND(F2273*E2273,2)</f>
        <v>133.66999999999999</v>
      </c>
      <c r="H2273" s="158">
        <v>133.66999999999999</v>
      </c>
      <c r="I2273" s="158" t="s">
        <v>4658</v>
      </c>
    </row>
    <row r="2274" spans="1:9" x14ac:dyDescent="0.25">
      <c r="A2274" s="259">
        <v>12743</v>
      </c>
      <c r="B2274" s="271" t="str">
        <f>I2274</f>
        <v>Cola especial para piso tátil inox</v>
      </c>
      <c r="C2274" s="271" t="s">
        <v>50</v>
      </c>
      <c r="D2274" s="271" t="s">
        <v>3111</v>
      </c>
      <c r="E2274" s="271">
        <v>0.13</v>
      </c>
      <c r="F2274" s="271">
        <f t="shared" si="476"/>
        <v>63.63</v>
      </c>
      <c r="G2274" s="271">
        <f t="shared" si="477"/>
        <v>8.27</v>
      </c>
      <c r="H2274" s="158">
        <v>63.63</v>
      </c>
      <c r="I2274" s="158" t="s">
        <v>3083</v>
      </c>
    </row>
    <row r="2275" spans="1:9" x14ac:dyDescent="0.25">
      <c r="A2275" s="259">
        <v>88309</v>
      </c>
      <c r="B2275" s="271" t="str">
        <f>I2275</f>
        <v>PEDREIRO COM ENCARGOS COMPLEMENTARES</v>
      </c>
      <c r="C2275" s="271" t="s">
        <v>11</v>
      </c>
      <c r="D2275" s="271" t="s">
        <v>18</v>
      </c>
      <c r="E2275" s="271">
        <v>0.5</v>
      </c>
      <c r="F2275" s="271" t="str">
        <f t="shared" si="476"/>
        <v>20,08</v>
      </c>
      <c r="G2275" s="271">
        <f t="shared" si="477"/>
        <v>10.039999999999999</v>
      </c>
      <c r="H2275" s="156" t="s">
        <v>1735</v>
      </c>
      <c r="I2275" s="156" t="s">
        <v>1123</v>
      </c>
    </row>
    <row r="2276" spans="1:9" x14ac:dyDescent="0.25">
      <c r="A2276" s="259">
        <v>88316</v>
      </c>
      <c r="B2276" s="271" t="s">
        <v>1114</v>
      </c>
      <c r="C2276" s="271" t="s">
        <v>11</v>
      </c>
      <c r="D2276" s="271" t="s">
        <v>18</v>
      </c>
      <c r="E2276" s="271">
        <v>0.6</v>
      </c>
      <c r="F2276" s="271" t="str">
        <f t="shared" si="476"/>
        <v>15,81</v>
      </c>
      <c r="G2276" s="271">
        <f t="shared" si="477"/>
        <v>9.49</v>
      </c>
      <c r="H2276" s="156" t="s">
        <v>1860</v>
      </c>
      <c r="I2276" s="156" t="s">
        <v>1114</v>
      </c>
    </row>
    <row r="2277" spans="1:9" x14ac:dyDescent="0.25">
      <c r="A2277" s="552" t="s">
        <v>1813</v>
      </c>
      <c r="B2277" s="552"/>
      <c r="C2277" s="552"/>
      <c r="D2277" s="552"/>
      <c r="E2277" s="552"/>
      <c r="F2277" s="552"/>
      <c r="G2277" s="270">
        <f>ROUND(SUM(G2273:G2276),2)</f>
        <v>161.47</v>
      </c>
    </row>
    <row r="2278" spans="1:9" x14ac:dyDescent="0.25">
      <c r="A2278" s="440"/>
      <c r="B2278" s="440"/>
      <c r="C2278" s="440"/>
      <c r="D2278" s="440"/>
      <c r="E2278" s="440"/>
      <c r="F2278" s="440"/>
      <c r="G2278" s="440"/>
    </row>
    <row r="2279" spans="1:9" x14ac:dyDescent="0.25">
      <c r="A2279" s="550" t="s">
        <v>3387</v>
      </c>
      <c r="B2279" s="559"/>
      <c r="C2279" s="559"/>
      <c r="D2279" s="559"/>
      <c r="E2279" s="560"/>
      <c r="F2279" s="244" t="s">
        <v>50</v>
      </c>
      <c r="G2279" s="267">
        <v>11230</v>
      </c>
    </row>
    <row r="2280" spans="1:9" ht="30" x14ac:dyDescent="0.25">
      <c r="A2280" s="550" t="s">
        <v>1102</v>
      </c>
      <c r="B2280" s="560"/>
      <c r="C2280" s="270" t="s">
        <v>3</v>
      </c>
      <c r="D2280" s="270" t="s">
        <v>4</v>
      </c>
      <c r="E2280" s="270" t="s">
        <v>1598</v>
      </c>
      <c r="F2280" s="270" t="s">
        <v>1103</v>
      </c>
      <c r="G2280" s="270" t="s">
        <v>1104</v>
      </c>
    </row>
    <row r="2281" spans="1:9" ht="45" x14ac:dyDescent="0.25">
      <c r="A2281" s="259">
        <v>39606</v>
      </c>
      <c r="B2281" s="271" t="str">
        <f>I2281</f>
        <v>PATCH CORD (CABO DE REDE), CATEGORIA 6 (CAT 6) UTP, 23 AWG, 4 PARES, EXTENSAO DE 1,50 M</v>
      </c>
      <c r="C2281" s="271" t="s">
        <v>11</v>
      </c>
      <c r="D2281" s="271" t="s">
        <v>16</v>
      </c>
      <c r="E2281" s="271">
        <v>1</v>
      </c>
      <c r="F2281" s="177" t="str">
        <f t="shared" ref="F2281:F2282" si="478">H2281</f>
        <v>34,14</v>
      </c>
      <c r="G2281" s="177">
        <f t="shared" ref="G2281:G2282" si="479">ROUND(F2281*E2281,2)</f>
        <v>34.14</v>
      </c>
      <c r="H2281" s="156" t="s">
        <v>3481</v>
      </c>
      <c r="I2281" s="156" t="s">
        <v>3480</v>
      </c>
    </row>
    <row r="2282" spans="1:9" x14ac:dyDescent="0.25">
      <c r="A2282" s="259">
        <v>88316</v>
      </c>
      <c r="B2282" s="271" t="s">
        <v>1114</v>
      </c>
      <c r="C2282" s="271" t="s">
        <v>11</v>
      </c>
      <c r="D2282" s="271" t="s">
        <v>18</v>
      </c>
      <c r="E2282" s="271">
        <v>0.2</v>
      </c>
      <c r="F2282" s="271" t="str">
        <f t="shared" si="478"/>
        <v>15,81</v>
      </c>
      <c r="G2282" s="271">
        <f t="shared" si="479"/>
        <v>3.16</v>
      </c>
      <c r="H2282" s="156" t="s">
        <v>1860</v>
      </c>
      <c r="I2282" s="156" t="s">
        <v>1114</v>
      </c>
    </row>
    <row r="2283" spans="1:9" ht="30" x14ac:dyDescent="0.25">
      <c r="A2283" s="259">
        <v>88264</v>
      </c>
      <c r="B2283" s="271" t="str">
        <f>I2283</f>
        <v>ELETRICISTA COM ENCARGOS COMPLEMENTARES</v>
      </c>
      <c r="C2283" s="271" t="s">
        <v>11</v>
      </c>
      <c r="D2283" s="271" t="s">
        <v>18</v>
      </c>
      <c r="E2283" s="271">
        <v>0.2</v>
      </c>
      <c r="F2283" s="271" t="str">
        <f t="shared" ref="F2283" si="480">H2283</f>
        <v>20,28</v>
      </c>
      <c r="G2283" s="271">
        <f t="shared" ref="G2283" si="481">ROUND(F2283*E2283,2)</f>
        <v>4.0599999999999996</v>
      </c>
      <c r="H2283" s="156" t="s">
        <v>2840</v>
      </c>
      <c r="I2283" s="156" t="s">
        <v>1115</v>
      </c>
    </row>
    <row r="2284" spans="1:9" x14ac:dyDescent="0.25">
      <c r="A2284" s="562" t="s">
        <v>1813</v>
      </c>
      <c r="B2284" s="562"/>
      <c r="C2284" s="562"/>
      <c r="D2284" s="562"/>
      <c r="E2284" s="562"/>
      <c r="F2284" s="562"/>
      <c r="G2284" s="431">
        <f>ROUND(SUM(G2281:G2283),2)</f>
        <v>41.36</v>
      </c>
    </row>
    <row r="2285" spans="1:9" ht="19.5" customHeight="1" x14ac:dyDescent="0.25">
      <c r="A2285" s="440"/>
      <c r="B2285" s="440"/>
      <c r="C2285" s="440"/>
      <c r="D2285" s="440"/>
      <c r="E2285" s="440"/>
      <c r="F2285" s="440"/>
      <c r="G2285" s="440"/>
    </row>
    <row r="2286" spans="1:9" x14ac:dyDescent="0.25">
      <c r="A2286" s="550" t="s">
        <v>3386</v>
      </c>
      <c r="B2286" s="559"/>
      <c r="C2286" s="559"/>
      <c r="D2286" s="559"/>
      <c r="E2286" s="560"/>
      <c r="F2286" s="244" t="s">
        <v>50</v>
      </c>
      <c r="G2286" s="267">
        <v>10268</v>
      </c>
    </row>
    <row r="2287" spans="1:9" ht="30" x14ac:dyDescent="0.25">
      <c r="A2287" s="550" t="s">
        <v>1102</v>
      </c>
      <c r="B2287" s="560"/>
      <c r="C2287" s="270" t="s">
        <v>3</v>
      </c>
      <c r="D2287" s="270" t="s">
        <v>4</v>
      </c>
      <c r="E2287" s="270" t="s">
        <v>1598</v>
      </c>
      <c r="F2287" s="270" t="s">
        <v>1103</v>
      </c>
      <c r="G2287" s="270" t="s">
        <v>1104</v>
      </c>
    </row>
    <row r="2288" spans="1:9" ht="45" x14ac:dyDescent="0.25">
      <c r="A2288" s="259">
        <v>39607</v>
      </c>
      <c r="B2288" s="271" t="str">
        <f>I2288</f>
        <v>PATCH CORD (CABO DE REDE), CATEGORIA 6 (CAT 6) UTP, 23 AWG, 4 PARES, EXTENSAO DE 2,50 M</v>
      </c>
      <c r="C2288" s="271" t="s">
        <v>11</v>
      </c>
      <c r="D2288" s="271" t="s">
        <v>16</v>
      </c>
      <c r="E2288" s="271">
        <v>1</v>
      </c>
      <c r="F2288" s="177" t="str">
        <f t="shared" ref="F2288:F2290" si="482">H2288</f>
        <v>46,19</v>
      </c>
      <c r="G2288" s="177">
        <f t="shared" ref="G2288:G2290" si="483">ROUND(F2288*E2288,2)</f>
        <v>46.19</v>
      </c>
      <c r="H2288" s="156" t="s">
        <v>3264</v>
      </c>
      <c r="I2288" s="156" t="s">
        <v>3482</v>
      </c>
    </row>
    <row r="2289" spans="1:9" x14ac:dyDescent="0.25">
      <c r="A2289" s="259">
        <v>88316</v>
      </c>
      <c r="B2289" s="271" t="s">
        <v>1114</v>
      </c>
      <c r="C2289" s="271" t="s">
        <v>11</v>
      </c>
      <c r="D2289" s="271" t="s">
        <v>18</v>
      </c>
      <c r="E2289" s="271">
        <v>0.2</v>
      </c>
      <c r="F2289" s="271" t="str">
        <f t="shared" si="482"/>
        <v>15,81</v>
      </c>
      <c r="G2289" s="271">
        <f t="shared" si="483"/>
        <v>3.16</v>
      </c>
      <c r="H2289" s="156" t="s">
        <v>1860</v>
      </c>
      <c r="I2289" s="156" t="s">
        <v>1114</v>
      </c>
    </row>
    <row r="2290" spans="1:9" ht="30" x14ac:dyDescent="0.25">
      <c r="A2290" s="259">
        <v>88264</v>
      </c>
      <c r="B2290" s="271" t="str">
        <f>I2290</f>
        <v>ELETRICISTA COM ENCARGOS COMPLEMENTARES</v>
      </c>
      <c r="C2290" s="271" t="s">
        <v>11</v>
      </c>
      <c r="D2290" s="271" t="s">
        <v>18</v>
      </c>
      <c r="E2290" s="271">
        <v>0.2</v>
      </c>
      <c r="F2290" s="271" t="str">
        <f t="shared" si="482"/>
        <v>20,28</v>
      </c>
      <c r="G2290" s="271">
        <f t="shared" si="483"/>
        <v>4.0599999999999996</v>
      </c>
      <c r="H2290" s="156" t="s">
        <v>2840</v>
      </c>
      <c r="I2290" s="156" t="s">
        <v>1115</v>
      </c>
    </row>
    <row r="2291" spans="1:9" x14ac:dyDescent="0.25">
      <c r="A2291" s="562" t="s">
        <v>1813</v>
      </c>
      <c r="B2291" s="562"/>
      <c r="C2291" s="562"/>
      <c r="D2291" s="562"/>
      <c r="E2291" s="562"/>
      <c r="F2291" s="562"/>
      <c r="G2291" s="431">
        <f>ROUND(SUM(G2288:G2290),2)</f>
        <v>53.41</v>
      </c>
    </row>
    <row r="2292" spans="1:9" ht="17.25" customHeight="1" x14ac:dyDescent="0.25">
      <c r="A2292" s="440"/>
      <c r="B2292" s="440"/>
      <c r="C2292" s="440"/>
      <c r="D2292" s="440"/>
      <c r="E2292" s="440"/>
      <c r="F2292" s="440"/>
      <c r="G2292" s="440"/>
    </row>
    <row r="2293" spans="1:9" ht="29.25" customHeight="1" x14ac:dyDescent="0.25">
      <c r="A2293" s="550" t="s">
        <v>3061</v>
      </c>
      <c r="B2293" s="559"/>
      <c r="C2293" s="559"/>
      <c r="D2293" s="559"/>
      <c r="E2293" s="560"/>
      <c r="F2293" s="244" t="s">
        <v>50</v>
      </c>
      <c r="G2293" s="267">
        <v>1125</v>
      </c>
    </row>
    <row r="2294" spans="1:9" ht="30" x14ac:dyDescent="0.25">
      <c r="A2294" s="550" t="s">
        <v>1102</v>
      </c>
      <c r="B2294" s="560"/>
      <c r="C2294" s="270" t="s">
        <v>3</v>
      </c>
      <c r="D2294" s="270" t="s">
        <v>4</v>
      </c>
      <c r="E2294" s="270" t="s">
        <v>1598</v>
      </c>
      <c r="F2294" s="270" t="s">
        <v>1103</v>
      </c>
      <c r="G2294" s="270" t="s">
        <v>1104</v>
      </c>
    </row>
    <row r="2295" spans="1:9" ht="45" x14ac:dyDescent="0.25">
      <c r="A2295" s="259">
        <v>11125</v>
      </c>
      <c r="B2295" s="271" t="s">
        <v>3061</v>
      </c>
      <c r="C2295" s="271" t="s">
        <v>50</v>
      </c>
      <c r="D2295" s="271" t="s">
        <v>16</v>
      </c>
      <c r="E2295" s="271">
        <v>1</v>
      </c>
      <c r="F2295" s="177">
        <f t="shared" ref="F2295" si="484">H2295</f>
        <v>174.66</v>
      </c>
      <c r="G2295" s="177">
        <f t="shared" ref="G2295" si="485">ROUND(F2295*E2295,2)</f>
        <v>174.66</v>
      </c>
      <c r="H2295" s="175">
        <v>174.66</v>
      </c>
    </row>
    <row r="2296" spans="1:9" x14ac:dyDescent="0.25">
      <c r="A2296" s="562" t="s">
        <v>1813</v>
      </c>
      <c r="B2296" s="562"/>
      <c r="C2296" s="562"/>
      <c r="D2296" s="562"/>
      <c r="E2296" s="562"/>
      <c r="F2296" s="562"/>
      <c r="G2296" s="431">
        <f>ROUND(SUM(G2295:G2295),2)</f>
        <v>174.66</v>
      </c>
    </row>
    <row r="2297" spans="1:9" ht="24" customHeight="1" x14ac:dyDescent="0.25">
      <c r="A2297" s="440"/>
      <c r="B2297" s="440"/>
      <c r="C2297" s="440"/>
      <c r="D2297" s="440"/>
      <c r="E2297" s="440"/>
      <c r="F2297" s="440"/>
      <c r="G2297" s="440"/>
    </row>
    <row r="2298" spans="1:9" ht="36" customHeight="1" x14ac:dyDescent="0.25">
      <c r="A2298" s="550" t="s">
        <v>4449</v>
      </c>
      <c r="B2298" s="559"/>
      <c r="C2298" s="559"/>
      <c r="D2298" s="559"/>
      <c r="E2298" s="560"/>
      <c r="F2298" s="270" t="s">
        <v>50</v>
      </c>
      <c r="G2298" s="267">
        <v>4953</v>
      </c>
    </row>
    <row r="2299" spans="1:9" ht="30" x14ac:dyDescent="0.25">
      <c r="A2299" s="550" t="s">
        <v>1102</v>
      </c>
      <c r="B2299" s="551"/>
      <c r="C2299" s="270" t="s">
        <v>3</v>
      </c>
      <c r="D2299" s="270" t="s">
        <v>4</v>
      </c>
      <c r="E2299" s="270" t="s">
        <v>1598</v>
      </c>
      <c r="F2299" s="270" t="s">
        <v>1103</v>
      </c>
      <c r="G2299" s="270" t="s">
        <v>1104</v>
      </c>
    </row>
    <row r="2300" spans="1:9" ht="45" x14ac:dyDescent="0.25">
      <c r="A2300" s="259">
        <v>7313</v>
      </c>
      <c r="B2300" s="271" t="s">
        <v>4448</v>
      </c>
      <c r="C2300" s="271" t="s">
        <v>11</v>
      </c>
      <c r="D2300" s="271" t="s">
        <v>1117</v>
      </c>
      <c r="E2300" s="271">
        <v>0.5</v>
      </c>
      <c r="F2300" s="271" t="str">
        <f t="shared" ref="F2300:F2302" si="486">H2300</f>
        <v>29,79</v>
      </c>
      <c r="G2300" s="271">
        <f t="shared" ref="G2300:G2302" si="487">ROUND(F2300*E2300,2)</f>
        <v>14.9</v>
      </c>
      <c r="H2300" s="156" t="s">
        <v>3507</v>
      </c>
      <c r="I2300" s="156" t="s">
        <v>3340</v>
      </c>
    </row>
    <row r="2301" spans="1:9" x14ac:dyDescent="0.25">
      <c r="A2301" s="259">
        <v>88310</v>
      </c>
      <c r="B2301" s="271" t="s">
        <v>1118</v>
      </c>
      <c r="C2301" s="271" t="s">
        <v>11</v>
      </c>
      <c r="D2301" s="271" t="s">
        <v>18</v>
      </c>
      <c r="E2301" s="271">
        <v>0.4</v>
      </c>
      <c r="F2301" s="271" t="str">
        <f t="shared" si="486"/>
        <v>21,15</v>
      </c>
      <c r="G2301" s="271">
        <f t="shared" si="487"/>
        <v>8.4600000000000009</v>
      </c>
      <c r="H2301" s="156" t="s">
        <v>1810</v>
      </c>
      <c r="I2301" s="156" t="s">
        <v>1118</v>
      </c>
    </row>
    <row r="2302" spans="1:9" x14ac:dyDescent="0.25">
      <c r="A2302" s="259">
        <v>88316</v>
      </c>
      <c r="B2302" s="271" t="s">
        <v>1114</v>
      </c>
      <c r="C2302" s="271" t="s">
        <v>11</v>
      </c>
      <c r="D2302" s="271" t="s">
        <v>18</v>
      </c>
      <c r="E2302" s="271">
        <v>0.2</v>
      </c>
      <c r="F2302" s="271" t="str">
        <f t="shared" si="486"/>
        <v>15,81</v>
      </c>
      <c r="G2302" s="271">
        <f t="shared" si="487"/>
        <v>3.16</v>
      </c>
      <c r="H2302" s="156" t="s">
        <v>1860</v>
      </c>
      <c r="I2302" s="156" t="s">
        <v>1114</v>
      </c>
    </row>
    <row r="2303" spans="1:9" x14ac:dyDescent="0.25">
      <c r="A2303" s="552" t="s">
        <v>1813</v>
      </c>
      <c r="B2303" s="552"/>
      <c r="C2303" s="552"/>
      <c r="D2303" s="552"/>
      <c r="E2303" s="552"/>
      <c r="F2303" s="552"/>
      <c r="G2303" s="270">
        <f>ROUND(SUM(G2300:G2302),2)</f>
        <v>26.52</v>
      </c>
    </row>
    <row r="2304" spans="1:9" x14ac:dyDescent="0.25">
      <c r="A2304" s="440"/>
      <c r="B2304" s="440"/>
      <c r="C2304" s="440"/>
      <c r="D2304" s="440"/>
      <c r="E2304" s="440"/>
      <c r="F2304" s="440"/>
      <c r="G2304" s="440"/>
    </row>
    <row r="2305" spans="1:9" ht="21" customHeight="1" x14ac:dyDescent="0.25">
      <c r="A2305" s="550" t="s">
        <v>4450</v>
      </c>
      <c r="B2305" s="559"/>
      <c r="C2305" s="559"/>
      <c r="D2305" s="559"/>
      <c r="E2305" s="560"/>
      <c r="F2305" s="270" t="s">
        <v>50</v>
      </c>
      <c r="G2305" s="267">
        <v>11903</v>
      </c>
    </row>
    <row r="2306" spans="1:9" ht="30" x14ac:dyDescent="0.25">
      <c r="A2306" s="550" t="s">
        <v>1102</v>
      </c>
      <c r="B2306" s="551"/>
      <c r="C2306" s="270" t="s">
        <v>3</v>
      </c>
      <c r="D2306" s="270" t="s">
        <v>4</v>
      </c>
      <c r="E2306" s="270" t="s">
        <v>1598</v>
      </c>
      <c r="F2306" s="270" t="s">
        <v>1103</v>
      </c>
      <c r="G2306" s="270" t="s">
        <v>1104</v>
      </c>
    </row>
    <row r="2307" spans="1:9" ht="30" x14ac:dyDescent="0.25">
      <c r="A2307" s="259">
        <v>12729</v>
      </c>
      <c r="B2307" s="271" t="str">
        <f>I2307</f>
        <v>Piso tátil alerta pinado- Elementos em  em ABS revestido de inox (100 peças/m)</v>
      </c>
      <c r="C2307" s="271" t="s">
        <v>50</v>
      </c>
      <c r="D2307" s="271" t="s">
        <v>69</v>
      </c>
      <c r="E2307" s="271">
        <v>1</v>
      </c>
      <c r="F2307" s="271">
        <f t="shared" ref="F2307:F2310" si="488">H2307</f>
        <v>120.75</v>
      </c>
      <c r="G2307" s="271">
        <f t="shared" ref="G2307:G2310" si="489">ROUND(F2307*E2307,2)</f>
        <v>120.75</v>
      </c>
      <c r="H2307" s="158">
        <v>120.75</v>
      </c>
      <c r="I2307" s="158" t="s">
        <v>4659</v>
      </c>
    </row>
    <row r="2308" spans="1:9" x14ac:dyDescent="0.25">
      <c r="A2308" s="259">
        <v>12743</v>
      </c>
      <c r="B2308" s="271" t="str">
        <f>I2308</f>
        <v>Cola especial para piso tátil inox</v>
      </c>
      <c r="C2308" s="271" t="s">
        <v>50</v>
      </c>
      <c r="D2308" s="271" t="s">
        <v>3111</v>
      </c>
      <c r="E2308" s="271">
        <v>0.13</v>
      </c>
      <c r="F2308" s="271">
        <f t="shared" si="488"/>
        <v>63.63</v>
      </c>
      <c r="G2308" s="271">
        <f t="shared" si="489"/>
        <v>8.27</v>
      </c>
      <c r="H2308" s="158">
        <v>63.63</v>
      </c>
      <c r="I2308" s="158" t="s">
        <v>3083</v>
      </c>
    </row>
    <row r="2309" spans="1:9" x14ac:dyDescent="0.25">
      <c r="A2309" s="259">
        <v>88309</v>
      </c>
      <c r="B2309" s="271" t="str">
        <f>I2309</f>
        <v>PEDREIRO COM ENCARGOS COMPLEMENTARES</v>
      </c>
      <c r="C2309" s="271" t="s">
        <v>11</v>
      </c>
      <c r="D2309" s="271" t="s">
        <v>18</v>
      </c>
      <c r="E2309" s="271">
        <v>0.5</v>
      </c>
      <c r="F2309" s="271" t="str">
        <f t="shared" si="488"/>
        <v>20,08</v>
      </c>
      <c r="G2309" s="271">
        <f t="shared" si="489"/>
        <v>10.039999999999999</v>
      </c>
      <c r="H2309" s="156" t="s">
        <v>1735</v>
      </c>
      <c r="I2309" s="156" t="s">
        <v>1123</v>
      </c>
    </row>
    <row r="2310" spans="1:9" x14ac:dyDescent="0.25">
      <c r="A2310" s="259">
        <v>88316</v>
      </c>
      <c r="B2310" s="271" t="s">
        <v>1114</v>
      </c>
      <c r="C2310" s="271" t="s">
        <v>11</v>
      </c>
      <c r="D2310" s="271" t="s">
        <v>18</v>
      </c>
      <c r="E2310" s="271">
        <v>0.6</v>
      </c>
      <c r="F2310" s="271" t="str">
        <f t="shared" si="488"/>
        <v>15,81</v>
      </c>
      <c r="G2310" s="271">
        <f t="shared" si="489"/>
        <v>9.49</v>
      </c>
      <c r="H2310" s="156" t="s">
        <v>1860</v>
      </c>
      <c r="I2310" s="156" t="s">
        <v>1114</v>
      </c>
    </row>
    <row r="2311" spans="1:9" x14ac:dyDescent="0.25">
      <c r="A2311" s="552" t="s">
        <v>1813</v>
      </c>
      <c r="B2311" s="552"/>
      <c r="C2311" s="552"/>
      <c r="D2311" s="552"/>
      <c r="E2311" s="552"/>
      <c r="F2311" s="552"/>
      <c r="G2311" s="270">
        <f>ROUND(SUM(G2307:G2310),2)</f>
        <v>148.55000000000001</v>
      </c>
    </row>
    <row r="2312" spans="1:9" ht="22.5" customHeight="1" x14ac:dyDescent="0.25">
      <c r="A2312" s="440"/>
      <c r="B2312" s="440"/>
      <c r="C2312" s="440"/>
      <c r="D2312" s="440"/>
      <c r="E2312" s="440"/>
      <c r="F2312" s="440"/>
      <c r="G2312" s="440"/>
    </row>
    <row r="2313" spans="1:9" x14ac:dyDescent="0.25">
      <c r="A2313" s="550" t="s">
        <v>4451</v>
      </c>
      <c r="B2313" s="559"/>
      <c r="C2313" s="559"/>
      <c r="D2313" s="559"/>
      <c r="E2313" s="560"/>
      <c r="F2313" s="270" t="s">
        <v>50</v>
      </c>
      <c r="G2313" s="267">
        <v>2228</v>
      </c>
    </row>
    <row r="2314" spans="1:9" ht="30" x14ac:dyDescent="0.25">
      <c r="A2314" s="550" t="s">
        <v>1102</v>
      </c>
      <c r="B2314" s="551"/>
      <c r="C2314" s="270" t="s">
        <v>3</v>
      </c>
      <c r="D2314" s="270" t="s">
        <v>4</v>
      </c>
      <c r="E2314" s="270" t="s">
        <v>1598</v>
      </c>
      <c r="F2314" s="270" t="s">
        <v>1103</v>
      </c>
      <c r="G2314" s="270" t="s">
        <v>1104</v>
      </c>
    </row>
    <row r="2315" spans="1:9" ht="30" x14ac:dyDescent="0.25">
      <c r="A2315" s="259">
        <v>976</v>
      </c>
      <c r="B2315" s="271" t="str">
        <f>I2315</f>
        <v>Fita antiderrapante safety-walk "3m" - l=5cm ou similar</v>
      </c>
      <c r="C2315" s="271" t="s">
        <v>50</v>
      </c>
      <c r="D2315" s="271" t="s">
        <v>69</v>
      </c>
      <c r="E2315" s="271">
        <v>1</v>
      </c>
      <c r="F2315" s="271">
        <f t="shared" ref="F2315:F2316" si="490">H2315</f>
        <v>9.3800000000000008</v>
      </c>
      <c r="G2315" s="271">
        <f t="shared" ref="G2315:G2316" si="491">ROUND(F2315*E2315,2)</f>
        <v>9.3800000000000008</v>
      </c>
      <c r="H2315" s="158">
        <v>9.3800000000000008</v>
      </c>
      <c r="I2315" s="158" t="s">
        <v>2968</v>
      </c>
    </row>
    <row r="2316" spans="1:9" x14ac:dyDescent="0.25">
      <c r="A2316" s="259">
        <v>88316</v>
      </c>
      <c r="B2316" s="271" t="s">
        <v>1114</v>
      </c>
      <c r="C2316" s="271" t="s">
        <v>11</v>
      </c>
      <c r="D2316" s="271" t="s">
        <v>18</v>
      </c>
      <c r="E2316" s="271">
        <v>0.08</v>
      </c>
      <c r="F2316" s="271" t="str">
        <f t="shared" si="490"/>
        <v>15,81</v>
      </c>
      <c r="G2316" s="271">
        <f t="shared" si="491"/>
        <v>1.26</v>
      </c>
      <c r="H2316" s="156" t="s">
        <v>1860</v>
      </c>
      <c r="I2316" s="156" t="s">
        <v>1114</v>
      </c>
    </row>
    <row r="2317" spans="1:9" x14ac:dyDescent="0.25">
      <c r="A2317" s="552" t="s">
        <v>1813</v>
      </c>
      <c r="B2317" s="552"/>
      <c r="C2317" s="552"/>
      <c r="D2317" s="552"/>
      <c r="E2317" s="552"/>
      <c r="F2317" s="552"/>
      <c r="G2317" s="270">
        <f>ROUND(SUM(G2315:G2316),2)</f>
        <v>10.64</v>
      </c>
    </row>
    <row r="2318" spans="1:9" ht="19.5" customHeight="1" x14ac:dyDescent="0.25">
      <c r="A2318" s="440"/>
      <c r="B2318" s="440"/>
      <c r="C2318" s="440"/>
      <c r="D2318" s="440"/>
      <c r="E2318" s="440"/>
      <c r="F2318" s="440"/>
      <c r="G2318" s="440"/>
    </row>
    <row r="2319" spans="1:9" x14ac:dyDescent="0.25">
      <c r="A2319" s="553" t="s">
        <v>4452</v>
      </c>
      <c r="B2319" s="554"/>
      <c r="C2319" s="554"/>
      <c r="D2319" s="554"/>
      <c r="E2319" s="555"/>
      <c r="F2319" s="272" t="s">
        <v>50</v>
      </c>
      <c r="G2319" s="273">
        <v>4740</v>
      </c>
    </row>
    <row r="2320" spans="1:9" ht="30" x14ac:dyDescent="0.25">
      <c r="A2320" s="556" t="s">
        <v>1102</v>
      </c>
      <c r="B2320" s="557"/>
      <c r="C2320" s="272" t="s">
        <v>3</v>
      </c>
      <c r="D2320" s="272" t="s">
        <v>4</v>
      </c>
      <c r="E2320" s="272" t="s">
        <v>1598</v>
      </c>
      <c r="F2320" s="272" t="s">
        <v>1103</v>
      </c>
      <c r="G2320" s="272" t="s">
        <v>1104</v>
      </c>
    </row>
    <row r="2321" spans="1:9" ht="45" x14ac:dyDescent="0.25">
      <c r="A2321" s="274">
        <v>4154</v>
      </c>
      <c r="B2321" s="275" t="s">
        <v>3004</v>
      </c>
      <c r="C2321" s="275" t="s">
        <v>50</v>
      </c>
      <c r="D2321" s="275" t="s">
        <v>4453</v>
      </c>
      <c r="E2321" s="275">
        <v>1.03</v>
      </c>
      <c r="F2321" s="275">
        <f t="shared" ref="F2321:F2323" si="492">H2321</f>
        <v>5.14</v>
      </c>
      <c r="G2321" s="275">
        <f t="shared" ref="G2321:G2323" si="493">ROUND(F2321*E2321,2)</f>
        <v>5.29</v>
      </c>
      <c r="H2321" s="158">
        <v>5.14</v>
      </c>
      <c r="I2321" s="158" t="s">
        <v>3004</v>
      </c>
    </row>
    <row r="2322" spans="1:9" ht="30" x14ac:dyDescent="0.25">
      <c r="A2322" s="274">
        <v>88278</v>
      </c>
      <c r="B2322" s="275" t="s">
        <v>1131</v>
      </c>
      <c r="C2322" s="275" t="s">
        <v>11</v>
      </c>
      <c r="D2322" s="275" t="s">
        <v>18</v>
      </c>
      <c r="E2322" s="275">
        <v>0.08</v>
      </c>
      <c r="F2322" s="275" t="str">
        <f t="shared" si="492"/>
        <v>17,24</v>
      </c>
      <c r="G2322" s="275">
        <f t="shared" si="493"/>
        <v>1.38</v>
      </c>
      <c r="H2322" s="156" t="s">
        <v>1738</v>
      </c>
      <c r="I2322" s="156" t="s">
        <v>1131</v>
      </c>
    </row>
    <row r="2323" spans="1:9" x14ac:dyDescent="0.25">
      <c r="A2323" s="274">
        <v>88316</v>
      </c>
      <c r="B2323" s="275" t="s">
        <v>1114</v>
      </c>
      <c r="C2323" s="275" t="s">
        <v>11</v>
      </c>
      <c r="D2323" s="275" t="s">
        <v>18</v>
      </c>
      <c r="E2323" s="275">
        <v>0.16</v>
      </c>
      <c r="F2323" s="275" t="str">
        <f t="shared" si="492"/>
        <v>15,81</v>
      </c>
      <c r="G2323" s="275">
        <f t="shared" si="493"/>
        <v>2.5299999999999998</v>
      </c>
      <c r="H2323" s="156" t="s">
        <v>1860</v>
      </c>
      <c r="I2323" s="156" t="s">
        <v>1114</v>
      </c>
    </row>
    <row r="2324" spans="1:9" x14ac:dyDescent="0.25">
      <c r="A2324" s="558" t="s">
        <v>1813</v>
      </c>
      <c r="B2324" s="558"/>
      <c r="C2324" s="558"/>
      <c r="D2324" s="558"/>
      <c r="E2324" s="558"/>
      <c r="F2324" s="558"/>
      <c r="G2324" s="272">
        <f>ROUND(SUM(G2321:G2323),2)</f>
        <v>9.1999999999999993</v>
      </c>
    </row>
    <row r="2325" spans="1:9" ht="21.75" customHeight="1" x14ac:dyDescent="0.25">
      <c r="A2325" s="440"/>
      <c r="B2325" s="440"/>
      <c r="C2325" s="440"/>
      <c r="D2325" s="440"/>
      <c r="E2325" s="440"/>
      <c r="F2325" s="440"/>
      <c r="G2325" s="440"/>
    </row>
    <row r="2326" spans="1:9" ht="36.75" customHeight="1" x14ac:dyDescent="0.25">
      <c r="A2326" s="550" t="s">
        <v>4454</v>
      </c>
      <c r="B2326" s="559"/>
      <c r="C2326" s="559"/>
      <c r="D2326" s="559"/>
      <c r="E2326" s="560"/>
      <c r="F2326" s="270" t="s">
        <v>50</v>
      </c>
      <c r="G2326" s="267">
        <v>7826</v>
      </c>
    </row>
    <row r="2327" spans="1:9" ht="30" x14ac:dyDescent="0.25">
      <c r="A2327" s="550" t="s">
        <v>1102</v>
      </c>
      <c r="B2327" s="551"/>
      <c r="C2327" s="270" t="s">
        <v>3</v>
      </c>
      <c r="D2327" s="270" t="s">
        <v>4</v>
      </c>
      <c r="E2327" s="270" t="s">
        <v>1598</v>
      </c>
      <c r="F2327" s="270" t="s">
        <v>1103</v>
      </c>
      <c r="G2327" s="270" t="s">
        <v>1104</v>
      </c>
    </row>
    <row r="2328" spans="1:9" ht="30" x14ac:dyDescent="0.25">
      <c r="A2328" s="259">
        <v>485</v>
      </c>
      <c r="B2328" s="271" t="str">
        <f>I2328</f>
        <v>Caixa de passagem 30x30cm, em chapa de aço galvanizado p/eletrica</v>
      </c>
      <c r="C2328" s="271" t="s">
        <v>50</v>
      </c>
      <c r="D2328" s="271" t="s">
        <v>4</v>
      </c>
      <c r="E2328" s="271">
        <v>1</v>
      </c>
      <c r="F2328" s="271">
        <f t="shared" ref="F2328:F2332" si="494">H2328</f>
        <v>92</v>
      </c>
      <c r="G2328" s="271">
        <f t="shared" ref="G2328:G2332" si="495">ROUND(F2328*E2328,2)</f>
        <v>92</v>
      </c>
      <c r="H2328" s="158">
        <v>92</v>
      </c>
      <c r="I2328" s="158" t="s">
        <v>2963</v>
      </c>
    </row>
    <row r="2329" spans="1:9" x14ac:dyDescent="0.25">
      <c r="A2329" s="259">
        <v>589</v>
      </c>
      <c r="B2329" s="271" t="str">
        <f>I2329</f>
        <v>Chave liga-desliga 3x30a</v>
      </c>
      <c r="C2329" s="271" t="s">
        <v>50</v>
      </c>
      <c r="D2329" s="271" t="s">
        <v>4</v>
      </c>
      <c r="E2329" s="271">
        <v>1</v>
      </c>
      <c r="F2329" s="271">
        <f t="shared" si="494"/>
        <v>49.5</v>
      </c>
      <c r="G2329" s="271">
        <f t="shared" si="495"/>
        <v>49.5</v>
      </c>
      <c r="H2329" s="158">
        <v>49.5</v>
      </c>
      <c r="I2329" s="158" t="s">
        <v>2964</v>
      </c>
    </row>
    <row r="2330" spans="1:9" ht="45" x14ac:dyDescent="0.25">
      <c r="A2330" s="259">
        <v>7538</v>
      </c>
      <c r="B2330" s="271" t="str">
        <f>I2330</f>
        <v>Quadro de comando para 2 bombas de recalques de 1/3 a 2 cv, trifásica, 220 volts, com chave seletora, acionamento manual/automático</v>
      </c>
      <c r="C2330" s="271" t="s">
        <v>50</v>
      </c>
      <c r="D2330" s="271" t="s">
        <v>4</v>
      </c>
      <c r="E2330" s="271">
        <v>1</v>
      </c>
      <c r="F2330" s="271">
        <f t="shared" si="494"/>
        <v>2901.24</v>
      </c>
      <c r="G2330" s="271">
        <f t="shared" ref="G2330" si="496">ROUND(F2330*E2330,2)</f>
        <v>2901.24</v>
      </c>
      <c r="H2330" s="158">
        <v>2901.24</v>
      </c>
      <c r="I2330" s="158" t="s">
        <v>3024</v>
      </c>
    </row>
    <row r="2331" spans="1:9" ht="30" x14ac:dyDescent="0.25">
      <c r="A2331" s="259">
        <v>88264</v>
      </c>
      <c r="B2331" s="271" t="str">
        <f>I2331</f>
        <v>ELETRICISTA COM ENCARGOS COMPLEMENTARES</v>
      </c>
      <c r="C2331" s="271" t="s">
        <v>11</v>
      </c>
      <c r="D2331" s="271" t="s">
        <v>18</v>
      </c>
      <c r="E2331" s="271">
        <v>2</v>
      </c>
      <c r="F2331" s="271" t="str">
        <f t="shared" si="494"/>
        <v>20,28</v>
      </c>
      <c r="G2331" s="271">
        <f t="shared" si="495"/>
        <v>40.56</v>
      </c>
      <c r="H2331" s="156" t="s">
        <v>2840</v>
      </c>
      <c r="I2331" s="156" t="s">
        <v>1115</v>
      </c>
    </row>
    <row r="2332" spans="1:9" x14ac:dyDescent="0.25">
      <c r="A2332" s="259">
        <v>88316</v>
      </c>
      <c r="B2332" s="271" t="s">
        <v>1114</v>
      </c>
      <c r="C2332" s="271" t="s">
        <v>11</v>
      </c>
      <c r="D2332" s="271" t="s">
        <v>18</v>
      </c>
      <c r="E2332" s="271">
        <v>2</v>
      </c>
      <c r="F2332" s="271" t="str">
        <f t="shared" si="494"/>
        <v>15,81</v>
      </c>
      <c r="G2332" s="271">
        <f t="shared" si="495"/>
        <v>31.62</v>
      </c>
      <c r="H2332" s="156" t="s">
        <v>1860</v>
      </c>
      <c r="I2332" s="156" t="s">
        <v>1114</v>
      </c>
    </row>
    <row r="2333" spans="1:9" x14ac:dyDescent="0.25">
      <c r="A2333" s="552" t="s">
        <v>1813</v>
      </c>
      <c r="B2333" s="552"/>
      <c r="C2333" s="552"/>
      <c r="D2333" s="552"/>
      <c r="E2333" s="552"/>
      <c r="F2333" s="552"/>
      <c r="G2333" s="270">
        <f>ROUND(SUM(G2328:G2332),2)</f>
        <v>3114.92</v>
      </c>
    </row>
    <row r="2334" spans="1:9" x14ac:dyDescent="0.25">
      <c r="A2334" s="440"/>
      <c r="B2334" s="440"/>
      <c r="C2334" s="440"/>
      <c r="D2334" s="440"/>
      <c r="E2334" s="440"/>
      <c r="F2334" s="440"/>
      <c r="G2334" s="440"/>
    </row>
    <row r="2335" spans="1:9" x14ac:dyDescent="0.25">
      <c r="A2335" s="550" t="s">
        <v>4472</v>
      </c>
      <c r="B2335" s="559"/>
      <c r="C2335" s="559"/>
      <c r="D2335" s="559"/>
      <c r="E2335" s="560"/>
      <c r="F2335" s="270" t="s">
        <v>50</v>
      </c>
      <c r="G2335" s="267">
        <v>7925</v>
      </c>
    </row>
    <row r="2336" spans="1:9" ht="30" x14ac:dyDescent="0.25">
      <c r="A2336" s="550" t="s">
        <v>1102</v>
      </c>
      <c r="B2336" s="551"/>
      <c r="C2336" s="270" t="s">
        <v>3</v>
      </c>
      <c r="D2336" s="270" t="s">
        <v>4</v>
      </c>
      <c r="E2336" s="270" t="s">
        <v>1598</v>
      </c>
      <c r="F2336" s="270" t="s">
        <v>1103</v>
      </c>
      <c r="G2336" s="270" t="s">
        <v>1104</v>
      </c>
    </row>
    <row r="2337" spans="1:9" ht="30" x14ac:dyDescent="0.25">
      <c r="A2337" s="259">
        <v>7880</v>
      </c>
      <c r="B2337" s="271" t="str">
        <f>I2337</f>
        <v>Alicate de compressão para terminais de compressão de cabos com seção até 120mm2</v>
      </c>
      <c r="C2337" s="271" t="s">
        <v>50</v>
      </c>
      <c r="D2337" s="271" t="s">
        <v>18</v>
      </c>
      <c r="E2337" s="441">
        <v>3.3000000000000002E-2</v>
      </c>
      <c r="F2337" s="271">
        <f t="shared" ref="F2337:F2339" si="497">H2337</f>
        <v>2.42</v>
      </c>
      <c r="G2337" s="271">
        <f t="shared" ref="G2337:G2339" si="498">ROUND(F2337*E2337,2)</f>
        <v>0.08</v>
      </c>
      <c r="H2337" s="158">
        <v>2.42</v>
      </c>
      <c r="I2337" s="158" t="s">
        <v>3030</v>
      </c>
    </row>
    <row r="2338" spans="1:9" ht="45" x14ac:dyDescent="0.25">
      <c r="A2338" s="259">
        <v>1573</v>
      </c>
      <c r="B2338" s="271" t="str">
        <f>I2338</f>
        <v>TERMINAL A COMPRESSAO EM COBRE ESTANHADO PARA CABO 6 MM2, 1 FURO E 1 COMPRESSAO, PARA PARAFUSO DE FIXACAO M6</v>
      </c>
      <c r="C2338" s="271" t="s">
        <v>11</v>
      </c>
      <c r="D2338" s="271" t="s">
        <v>4</v>
      </c>
      <c r="E2338" s="271">
        <v>1</v>
      </c>
      <c r="F2338" s="271" t="str">
        <f t="shared" si="497"/>
        <v>1,82</v>
      </c>
      <c r="G2338" s="271">
        <f t="shared" si="498"/>
        <v>1.82</v>
      </c>
      <c r="H2338" s="156" t="s">
        <v>3204</v>
      </c>
      <c r="I2338" s="156" t="s">
        <v>1789</v>
      </c>
    </row>
    <row r="2339" spans="1:9" ht="30" x14ac:dyDescent="0.25">
      <c r="A2339" s="259">
        <v>88264</v>
      </c>
      <c r="B2339" s="271" t="str">
        <f>I2339</f>
        <v>ELETRICISTA COM ENCARGOS COMPLEMENTARES</v>
      </c>
      <c r="C2339" s="271" t="s">
        <v>11</v>
      </c>
      <c r="D2339" s="271" t="s">
        <v>18</v>
      </c>
      <c r="E2339" s="271">
        <v>0.04</v>
      </c>
      <c r="F2339" s="271" t="str">
        <f t="shared" si="497"/>
        <v>20,28</v>
      </c>
      <c r="G2339" s="271">
        <f t="shared" si="498"/>
        <v>0.81</v>
      </c>
      <c r="H2339" s="156" t="s">
        <v>2840</v>
      </c>
      <c r="I2339" s="156" t="s">
        <v>1115</v>
      </c>
    </row>
    <row r="2340" spans="1:9" x14ac:dyDescent="0.25">
      <c r="A2340" s="552" t="s">
        <v>1813</v>
      </c>
      <c r="B2340" s="552"/>
      <c r="C2340" s="552"/>
      <c r="D2340" s="552"/>
      <c r="E2340" s="552"/>
      <c r="F2340" s="552"/>
      <c r="G2340" s="270">
        <f>ROUND(SUM(G2337:G2339),2)</f>
        <v>2.71</v>
      </c>
    </row>
    <row r="2341" spans="1:9" x14ac:dyDescent="0.25">
      <c r="A2341" s="440"/>
      <c r="B2341" s="440"/>
      <c r="C2341" s="440"/>
      <c r="D2341" s="440"/>
      <c r="E2341" s="440"/>
      <c r="F2341" s="440"/>
      <c r="G2341" s="440"/>
    </row>
    <row r="2342" spans="1:9" x14ac:dyDescent="0.25">
      <c r="A2342" s="550" t="s">
        <v>4473</v>
      </c>
      <c r="B2342" s="559"/>
      <c r="C2342" s="559"/>
      <c r="D2342" s="559"/>
      <c r="E2342" s="560"/>
      <c r="F2342" s="270" t="s">
        <v>50</v>
      </c>
      <c r="G2342" s="267">
        <v>7926</v>
      </c>
    </row>
    <row r="2343" spans="1:9" ht="30" x14ac:dyDescent="0.25">
      <c r="A2343" s="550" t="s">
        <v>1102</v>
      </c>
      <c r="B2343" s="551"/>
      <c r="C2343" s="270" t="s">
        <v>3</v>
      </c>
      <c r="D2343" s="270" t="s">
        <v>4</v>
      </c>
      <c r="E2343" s="270" t="s">
        <v>1598</v>
      </c>
      <c r="F2343" s="270" t="s">
        <v>1103</v>
      </c>
      <c r="G2343" s="270" t="s">
        <v>1104</v>
      </c>
    </row>
    <row r="2344" spans="1:9" ht="30" x14ac:dyDescent="0.25">
      <c r="A2344" s="259">
        <v>7880</v>
      </c>
      <c r="B2344" s="271" t="str">
        <f>I2344</f>
        <v>Alicate de compressão para terminais de compressão de cabos com seção até 120mm2</v>
      </c>
      <c r="C2344" s="271" t="s">
        <v>50</v>
      </c>
      <c r="D2344" s="271" t="s">
        <v>18</v>
      </c>
      <c r="E2344" s="441">
        <v>3.3000000000000002E-2</v>
      </c>
      <c r="F2344" s="271">
        <f t="shared" ref="F2344:F2346" si="499">H2344</f>
        <v>2.42</v>
      </c>
      <c r="G2344" s="271">
        <f t="shared" ref="G2344:G2346" si="500">ROUND(F2344*E2344,2)</f>
        <v>0.08</v>
      </c>
      <c r="H2344" s="158">
        <v>2.42</v>
      </c>
      <c r="I2344" s="158" t="s">
        <v>3030</v>
      </c>
    </row>
    <row r="2345" spans="1:9" ht="45" x14ac:dyDescent="0.25">
      <c r="A2345" s="259">
        <v>1574</v>
      </c>
      <c r="B2345" s="271" t="str">
        <f>I2345</f>
        <v>TERMINAL A COMPRESSAO EM COBRE ESTANHADO PARA CABO 10 MM2, 1 FURO E 1 COMPRESSAO, PARA PARAFUSO DE FIXACAO M6</v>
      </c>
      <c r="C2345" s="271" t="s">
        <v>11</v>
      </c>
      <c r="D2345" s="271" t="s">
        <v>4</v>
      </c>
      <c r="E2345" s="271">
        <v>1</v>
      </c>
      <c r="F2345" s="271" t="str">
        <f t="shared" si="499"/>
        <v>1,96</v>
      </c>
      <c r="G2345" s="271">
        <f t="shared" si="500"/>
        <v>1.96</v>
      </c>
      <c r="H2345" s="156" t="s">
        <v>1694</v>
      </c>
      <c r="I2345" s="156" t="s">
        <v>3337</v>
      </c>
    </row>
    <row r="2346" spans="1:9" ht="30" x14ac:dyDescent="0.25">
      <c r="A2346" s="259">
        <v>88264</v>
      </c>
      <c r="B2346" s="271" t="str">
        <f>I2346</f>
        <v>ELETRICISTA COM ENCARGOS COMPLEMENTARES</v>
      </c>
      <c r="C2346" s="271" t="s">
        <v>11</v>
      </c>
      <c r="D2346" s="271" t="s">
        <v>18</v>
      </c>
      <c r="E2346" s="271">
        <v>0.04</v>
      </c>
      <c r="F2346" s="271" t="str">
        <f t="shared" si="499"/>
        <v>20,28</v>
      </c>
      <c r="G2346" s="271">
        <f t="shared" si="500"/>
        <v>0.81</v>
      </c>
      <c r="H2346" s="156" t="s">
        <v>2840</v>
      </c>
      <c r="I2346" s="156" t="s">
        <v>1115</v>
      </c>
    </row>
    <row r="2347" spans="1:9" x14ac:dyDescent="0.25">
      <c r="A2347" s="552" t="s">
        <v>1813</v>
      </c>
      <c r="B2347" s="552"/>
      <c r="C2347" s="552"/>
      <c r="D2347" s="552"/>
      <c r="E2347" s="552"/>
      <c r="F2347" s="552"/>
      <c r="G2347" s="270">
        <f>ROUND(SUM(G2344:G2346),2)</f>
        <v>2.85</v>
      </c>
    </row>
    <row r="2348" spans="1:9" x14ac:dyDescent="0.25">
      <c r="A2348" s="440"/>
      <c r="B2348" s="440"/>
      <c r="C2348" s="440"/>
      <c r="D2348" s="440"/>
      <c r="E2348" s="440"/>
      <c r="F2348" s="440"/>
      <c r="G2348" s="440"/>
    </row>
    <row r="2349" spans="1:9" x14ac:dyDescent="0.25">
      <c r="A2349" s="550" t="s">
        <v>4474</v>
      </c>
      <c r="B2349" s="559"/>
      <c r="C2349" s="559"/>
      <c r="D2349" s="559"/>
      <c r="E2349" s="560"/>
      <c r="F2349" s="270" t="s">
        <v>50</v>
      </c>
      <c r="G2349" s="267">
        <v>7927</v>
      </c>
    </row>
    <row r="2350" spans="1:9" ht="30" x14ac:dyDescent="0.25">
      <c r="A2350" s="550" t="s">
        <v>1102</v>
      </c>
      <c r="B2350" s="551"/>
      <c r="C2350" s="270" t="s">
        <v>3</v>
      </c>
      <c r="D2350" s="270" t="s">
        <v>4</v>
      </c>
      <c r="E2350" s="270" t="s">
        <v>1598</v>
      </c>
      <c r="F2350" s="270" t="s">
        <v>1103</v>
      </c>
      <c r="G2350" s="270" t="s">
        <v>1104</v>
      </c>
    </row>
    <row r="2351" spans="1:9" ht="30" x14ac:dyDescent="0.25">
      <c r="A2351" s="259">
        <v>7880</v>
      </c>
      <c r="B2351" s="271" t="str">
        <f>I2351</f>
        <v>Alicate de compressão para terminais de compressão de cabos com seção até 120mm2</v>
      </c>
      <c r="C2351" s="271" t="s">
        <v>50</v>
      </c>
      <c r="D2351" s="271" t="s">
        <v>18</v>
      </c>
      <c r="E2351" s="441">
        <v>4.2999999999999997E-2</v>
      </c>
      <c r="F2351" s="271">
        <f t="shared" ref="F2351:F2353" si="501">H2351</f>
        <v>2.42</v>
      </c>
      <c r="G2351" s="271">
        <f t="shared" ref="G2351:G2353" si="502">ROUND(F2351*E2351,2)</f>
        <v>0.1</v>
      </c>
      <c r="H2351" s="158">
        <v>2.42</v>
      </c>
      <c r="I2351" s="158" t="s">
        <v>3030</v>
      </c>
    </row>
    <row r="2352" spans="1:9" ht="45" x14ac:dyDescent="0.25">
      <c r="A2352" s="259">
        <v>1575</v>
      </c>
      <c r="B2352" s="271" t="str">
        <f>I2352</f>
        <v>TERMINAL A COMPRESSAO EM COBRE ESTANHADO PARA CABO 16 MM2, 1 FURO E 1 COMPRESSAO, PARA PARAFUSO DE FIXACAO M6</v>
      </c>
      <c r="C2352" s="271" t="s">
        <v>11</v>
      </c>
      <c r="D2352" s="271" t="s">
        <v>4</v>
      </c>
      <c r="E2352" s="271">
        <v>1</v>
      </c>
      <c r="F2352" s="271" t="str">
        <f t="shared" si="501"/>
        <v>2,33</v>
      </c>
      <c r="G2352" s="271">
        <f t="shared" si="502"/>
        <v>2.33</v>
      </c>
      <c r="H2352" s="156" t="s">
        <v>1639</v>
      </c>
      <c r="I2352" s="156" t="s">
        <v>1783</v>
      </c>
    </row>
    <row r="2353" spans="1:9" ht="30" x14ac:dyDescent="0.25">
      <c r="A2353" s="259">
        <v>88264</v>
      </c>
      <c r="B2353" s="271" t="str">
        <f>I2353</f>
        <v>ELETRICISTA COM ENCARGOS COMPLEMENTARES</v>
      </c>
      <c r="C2353" s="271" t="s">
        <v>11</v>
      </c>
      <c r="D2353" s="271" t="s">
        <v>18</v>
      </c>
      <c r="E2353" s="271">
        <v>0.04</v>
      </c>
      <c r="F2353" s="271" t="str">
        <f t="shared" si="501"/>
        <v>20,28</v>
      </c>
      <c r="G2353" s="271">
        <f t="shared" si="502"/>
        <v>0.81</v>
      </c>
      <c r="H2353" s="156" t="s">
        <v>2840</v>
      </c>
      <c r="I2353" s="156" t="s">
        <v>1115</v>
      </c>
    </row>
    <row r="2354" spans="1:9" x14ac:dyDescent="0.25">
      <c r="A2354" s="552" t="s">
        <v>1813</v>
      </c>
      <c r="B2354" s="552"/>
      <c r="C2354" s="552"/>
      <c r="D2354" s="552"/>
      <c r="E2354" s="552"/>
      <c r="F2354" s="552"/>
      <c r="G2354" s="270">
        <f>ROUND(SUM(G2351:G2353),2)</f>
        <v>3.24</v>
      </c>
    </row>
    <row r="2355" spans="1:9" x14ac:dyDescent="0.25">
      <c r="A2355" s="440"/>
      <c r="B2355" s="440"/>
      <c r="C2355" s="440"/>
      <c r="D2355" s="440"/>
      <c r="E2355" s="440"/>
      <c r="F2355" s="440"/>
      <c r="G2355" s="440"/>
    </row>
    <row r="2356" spans="1:9" x14ac:dyDescent="0.25">
      <c r="A2356" s="550" t="s">
        <v>4475</v>
      </c>
      <c r="B2356" s="559"/>
      <c r="C2356" s="559"/>
      <c r="D2356" s="559"/>
      <c r="E2356" s="560"/>
      <c r="F2356" s="270" t="s">
        <v>50</v>
      </c>
      <c r="G2356" s="267">
        <v>7922</v>
      </c>
    </row>
    <row r="2357" spans="1:9" ht="30" x14ac:dyDescent="0.25">
      <c r="A2357" s="550" t="s">
        <v>1102</v>
      </c>
      <c r="B2357" s="551"/>
      <c r="C2357" s="270" t="s">
        <v>3</v>
      </c>
      <c r="D2357" s="270" t="s">
        <v>4</v>
      </c>
      <c r="E2357" s="270" t="s">
        <v>1598</v>
      </c>
      <c r="F2357" s="270" t="s">
        <v>1103</v>
      </c>
      <c r="G2357" s="270" t="s">
        <v>1104</v>
      </c>
    </row>
    <row r="2358" spans="1:9" ht="30" x14ac:dyDescent="0.25">
      <c r="A2358" s="259">
        <v>7880</v>
      </c>
      <c r="B2358" s="271" t="str">
        <f>I2358</f>
        <v>Alicate de compressão para terminais de compressão de cabos com seção até 120mm2</v>
      </c>
      <c r="C2358" s="271" t="s">
        <v>50</v>
      </c>
      <c r="D2358" s="271" t="s">
        <v>18</v>
      </c>
      <c r="E2358" s="441">
        <v>4.2999999999999997E-2</v>
      </c>
      <c r="F2358" s="271">
        <f t="shared" ref="F2358:F2360" si="503">H2358</f>
        <v>2.42</v>
      </c>
      <c r="G2358" s="271">
        <f t="shared" ref="G2358:G2360" si="504">ROUND(F2358*E2358,2)</f>
        <v>0.1</v>
      </c>
      <c r="H2358" s="158">
        <v>2.42</v>
      </c>
      <c r="I2358" s="158" t="s">
        <v>3030</v>
      </c>
    </row>
    <row r="2359" spans="1:9" ht="45" x14ac:dyDescent="0.25">
      <c r="A2359" s="259">
        <v>1576</v>
      </c>
      <c r="B2359" s="271" t="str">
        <f>I2359</f>
        <v>TERMINAL A COMPRESSAO EM COBRE ESTANHADO PARA CABO 25 MM2, 1 FURO E 1 COMPRESSAO, PARA PARAFUSO DE FIXACAO M8</v>
      </c>
      <c r="C2359" s="271" t="s">
        <v>11</v>
      </c>
      <c r="D2359" s="271" t="s">
        <v>4</v>
      </c>
      <c r="E2359" s="271">
        <v>1</v>
      </c>
      <c r="F2359" s="271" t="str">
        <f t="shared" si="503"/>
        <v>3,23</v>
      </c>
      <c r="G2359" s="271">
        <f t="shared" si="504"/>
        <v>3.23</v>
      </c>
      <c r="H2359" s="156" t="s">
        <v>1702</v>
      </c>
      <c r="I2359" s="156" t="s">
        <v>1785</v>
      </c>
    </row>
    <row r="2360" spans="1:9" ht="30" x14ac:dyDescent="0.25">
      <c r="A2360" s="259">
        <v>88264</v>
      </c>
      <c r="B2360" s="271" t="str">
        <f>I2360</f>
        <v>ELETRICISTA COM ENCARGOS COMPLEMENTARES</v>
      </c>
      <c r="C2360" s="271" t="s">
        <v>11</v>
      </c>
      <c r="D2360" s="271" t="s">
        <v>18</v>
      </c>
      <c r="E2360" s="271">
        <v>0.05</v>
      </c>
      <c r="F2360" s="271" t="str">
        <f t="shared" si="503"/>
        <v>20,28</v>
      </c>
      <c r="G2360" s="271">
        <f t="shared" si="504"/>
        <v>1.01</v>
      </c>
      <c r="H2360" s="156" t="s">
        <v>2840</v>
      </c>
      <c r="I2360" s="156" t="s">
        <v>1115</v>
      </c>
    </row>
    <row r="2361" spans="1:9" x14ac:dyDescent="0.25">
      <c r="A2361" s="552" t="s">
        <v>1813</v>
      </c>
      <c r="B2361" s="552"/>
      <c r="C2361" s="552"/>
      <c r="D2361" s="552"/>
      <c r="E2361" s="552"/>
      <c r="F2361" s="552"/>
      <c r="G2361" s="270">
        <f>ROUND(SUM(G2358:G2360),2)</f>
        <v>4.34</v>
      </c>
    </row>
    <row r="2362" spans="1:9" x14ac:dyDescent="0.25">
      <c r="A2362" s="440"/>
      <c r="B2362" s="440"/>
      <c r="C2362" s="440"/>
      <c r="D2362" s="440"/>
      <c r="E2362" s="440"/>
      <c r="F2362" s="440"/>
      <c r="G2362" s="440"/>
    </row>
    <row r="2363" spans="1:9" x14ac:dyDescent="0.25">
      <c r="A2363" s="550" t="s">
        <v>4476</v>
      </c>
      <c r="B2363" s="559"/>
      <c r="C2363" s="559"/>
      <c r="D2363" s="559"/>
      <c r="E2363" s="560"/>
      <c r="F2363" s="270" t="s">
        <v>50</v>
      </c>
      <c r="G2363" s="267">
        <v>7928</v>
      </c>
    </row>
    <row r="2364" spans="1:9" ht="30" x14ac:dyDescent="0.25">
      <c r="A2364" s="550" t="s">
        <v>1102</v>
      </c>
      <c r="B2364" s="551"/>
      <c r="C2364" s="270" t="s">
        <v>3</v>
      </c>
      <c r="D2364" s="270" t="s">
        <v>4</v>
      </c>
      <c r="E2364" s="270" t="s">
        <v>1598</v>
      </c>
      <c r="F2364" s="270" t="s">
        <v>1103</v>
      </c>
      <c r="G2364" s="270" t="s">
        <v>1104</v>
      </c>
    </row>
    <row r="2365" spans="1:9" ht="30" x14ac:dyDescent="0.25">
      <c r="A2365" s="259">
        <v>7880</v>
      </c>
      <c r="B2365" s="271" t="str">
        <f>I2365</f>
        <v>Alicate de compressão para terminais de compressão de cabos com seção até 120mm2</v>
      </c>
      <c r="C2365" s="271" t="s">
        <v>50</v>
      </c>
      <c r="D2365" s="271" t="s">
        <v>18</v>
      </c>
      <c r="E2365" s="441">
        <v>5.6000000000000001E-2</v>
      </c>
      <c r="F2365" s="271">
        <f t="shared" ref="F2365:F2367" si="505">H2365</f>
        <v>2.42</v>
      </c>
      <c r="G2365" s="271">
        <f t="shared" ref="G2365:G2367" si="506">ROUND(F2365*E2365,2)</f>
        <v>0.14000000000000001</v>
      </c>
      <c r="H2365" s="158">
        <v>2.42</v>
      </c>
      <c r="I2365" s="158" t="s">
        <v>3030</v>
      </c>
    </row>
    <row r="2366" spans="1:9" ht="45" x14ac:dyDescent="0.25">
      <c r="A2366" s="259">
        <v>1577</v>
      </c>
      <c r="B2366" s="271" t="str">
        <f>I2366</f>
        <v>TERMINAL A COMPRESSAO EM COBRE ESTANHADO PARA CABO 35 MM2, 1 FURO E 1 COMPRESSAO, PARA PARAFUSO DE FIXACAO M8</v>
      </c>
      <c r="C2366" s="271" t="s">
        <v>11</v>
      </c>
      <c r="D2366" s="271" t="s">
        <v>4</v>
      </c>
      <c r="E2366" s="271">
        <v>1</v>
      </c>
      <c r="F2366" s="271" t="str">
        <f t="shared" si="505"/>
        <v>3,64</v>
      </c>
      <c r="G2366" s="271">
        <f t="shared" si="506"/>
        <v>3.64</v>
      </c>
      <c r="H2366" s="156" t="s">
        <v>1722</v>
      </c>
      <c r="I2366" s="156" t="s">
        <v>1787</v>
      </c>
    </row>
    <row r="2367" spans="1:9" ht="30" x14ac:dyDescent="0.25">
      <c r="A2367" s="259">
        <v>88264</v>
      </c>
      <c r="B2367" s="271" t="str">
        <f>I2367</f>
        <v>ELETRICISTA COM ENCARGOS COMPLEMENTARES</v>
      </c>
      <c r="C2367" s="271" t="s">
        <v>11</v>
      </c>
      <c r="D2367" s="271" t="s">
        <v>18</v>
      </c>
      <c r="E2367" s="441">
        <v>5.6000000000000001E-2</v>
      </c>
      <c r="F2367" s="271" t="str">
        <f t="shared" si="505"/>
        <v>20,28</v>
      </c>
      <c r="G2367" s="271">
        <f t="shared" si="506"/>
        <v>1.1399999999999999</v>
      </c>
      <c r="H2367" s="156" t="s">
        <v>2840</v>
      </c>
      <c r="I2367" s="156" t="s">
        <v>1115</v>
      </c>
    </row>
    <row r="2368" spans="1:9" x14ac:dyDescent="0.25">
      <c r="A2368" s="552" t="s">
        <v>1813</v>
      </c>
      <c r="B2368" s="552"/>
      <c r="C2368" s="552"/>
      <c r="D2368" s="552"/>
      <c r="E2368" s="552"/>
      <c r="F2368" s="552"/>
      <c r="G2368" s="270">
        <f>ROUND(SUM(G2365:G2367),2)</f>
        <v>4.92</v>
      </c>
    </row>
    <row r="2369" spans="1:9" x14ac:dyDescent="0.25">
      <c r="A2369" s="440"/>
      <c r="B2369" s="440"/>
      <c r="C2369" s="440"/>
      <c r="D2369" s="440"/>
      <c r="E2369" s="440"/>
      <c r="F2369" s="440"/>
      <c r="G2369" s="440"/>
    </row>
    <row r="2370" spans="1:9" x14ac:dyDescent="0.25">
      <c r="A2370" s="550" t="s">
        <v>4477</v>
      </c>
      <c r="B2370" s="559"/>
      <c r="C2370" s="559"/>
      <c r="D2370" s="559"/>
      <c r="E2370" s="560"/>
      <c r="F2370" s="270" t="s">
        <v>50</v>
      </c>
      <c r="G2370" s="267">
        <v>7923</v>
      </c>
    </row>
    <row r="2371" spans="1:9" ht="30" x14ac:dyDescent="0.25">
      <c r="A2371" s="550" t="s">
        <v>1102</v>
      </c>
      <c r="B2371" s="551"/>
      <c r="C2371" s="270" t="s">
        <v>3</v>
      </c>
      <c r="D2371" s="270" t="s">
        <v>4</v>
      </c>
      <c r="E2371" s="270" t="s">
        <v>1598</v>
      </c>
      <c r="F2371" s="270" t="s">
        <v>1103</v>
      </c>
      <c r="G2371" s="270" t="s">
        <v>1104</v>
      </c>
    </row>
    <row r="2372" spans="1:9" ht="30" x14ac:dyDescent="0.25">
      <c r="A2372" s="259">
        <v>7880</v>
      </c>
      <c r="B2372" s="271" t="str">
        <f>I2372</f>
        <v>Alicate de compressão para terminais de compressão de cabos com seção até 120mm2</v>
      </c>
      <c r="C2372" s="271" t="s">
        <v>50</v>
      </c>
      <c r="D2372" s="271" t="s">
        <v>18</v>
      </c>
      <c r="E2372" s="441">
        <v>5.6000000000000001E-2</v>
      </c>
      <c r="F2372" s="271">
        <f t="shared" ref="F2372:F2374" si="507">H2372</f>
        <v>2.42</v>
      </c>
      <c r="G2372" s="271">
        <f t="shared" ref="G2372:G2374" si="508">ROUND(F2372*E2372,2)</f>
        <v>0.14000000000000001</v>
      </c>
      <c r="H2372" s="158">
        <v>2.42</v>
      </c>
      <c r="I2372" s="158" t="s">
        <v>3030</v>
      </c>
    </row>
    <row r="2373" spans="1:9" ht="45" x14ac:dyDescent="0.25">
      <c r="A2373" s="259">
        <v>1578</v>
      </c>
      <c r="B2373" s="271" t="str">
        <f>I2373</f>
        <v>TERMINAL A COMPRESSAO EM COBRE ESTANHADO PARA CABO 50 MM2, 1 FURO E 1 COMPRESSAO, PARA PARAFUSO DE FIXACAO M8</v>
      </c>
      <c r="C2373" s="271" t="s">
        <v>11</v>
      </c>
      <c r="D2373" s="271" t="s">
        <v>4</v>
      </c>
      <c r="E2373" s="271">
        <v>1</v>
      </c>
      <c r="F2373" s="271" t="str">
        <f t="shared" si="507"/>
        <v>6,31</v>
      </c>
      <c r="G2373" s="271">
        <f t="shared" si="508"/>
        <v>6.31</v>
      </c>
      <c r="H2373" s="156" t="s">
        <v>1909</v>
      </c>
      <c r="I2373" s="156" t="s">
        <v>1788</v>
      </c>
    </row>
    <row r="2374" spans="1:9" ht="30" x14ac:dyDescent="0.25">
      <c r="A2374" s="259">
        <v>88264</v>
      </c>
      <c r="B2374" s="271" t="str">
        <f>I2374</f>
        <v>ELETRICISTA COM ENCARGOS COMPLEMENTARES</v>
      </c>
      <c r="C2374" s="271" t="s">
        <v>11</v>
      </c>
      <c r="D2374" s="271" t="s">
        <v>18</v>
      </c>
      <c r="E2374" s="271">
        <v>0.05</v>
      </c>
      <c r="F2374" s="271" t="str">
        <f t="shared" si="507"/>
        <v>20,28</v>
      </c>
      <c r="G2374" s="271">
        <f t="shared" si="508"/>
        <v>1.01</v>
      </c>
      <c r="H2374" s="156" t="s">
        <v>2840</v>
      </c>
      <c r="I2374" s="156" t="s">
        <v>1115</v>
      </c>
    </row>
    <row r="2375" spans="1:9" x14ac:dyDescent="0.25">
      <c r="A2375" s="552" t="s">
        <v>1813</v>
      </c>
      <c r="B2375" s="552"/>
      <c r="C2375" s="552"/>
      <c r="D2375" s="552"/>
      <c r="E2375" s="552"/>
      <c r="F2375" s="552"/>
      <c r="G2375" s="270">
        <f>ROUND(SUM(G2372:G2374),2)</f>
        <v>7.46</v>
      </c>
    </row>
    <row r="2376" spans="1:9" x14ac:dyDescent="0.25">
      <c r="A2376" s="440"/>
      <c r="B2376" s="440"/>
      <c r="C2376" s="440"/>
      <c r="D2376" s="440"/>
      <c r="E2376" s="440"/>
      <c r="F2376" s="440"/>
      <c r="G2376" s="440"/>
    </row>
    <row r="2377" spans="1:9" x14ac:dyDescent="0.25">
      <c r="A2377" s="550" t="s">
        <v>4478</v>
      </c>
      <c r="B2377" s="559"/>
      <c r="C2377" s="559"/>
      <c r="D2377" s="559"/>
      <c r="E2377" s="560"/>
      <c r="F2377" s="270" t="s">
        <v>50</v>
      </c>
      <c r="G2377" s="267">
        <v>7929</v>
      </c>
    </row>
    <row r="2378" spans="1:9" ht="30" x14ac:dyDescent="0.25">
      <c r="A2378" s="550" t="s">
        <v>1102</v>
      </c>
      <c r="B2378" s="551"/>
      <c r="C2378" s="270" t="s">
        <v>3</v>
      </c>
      <c r="D2378" s="270" t="s">
        <v>4</v>
      </c>
      <c r="E2378" s="270" t="s">
        <v>1598</v>
      </c>
      <c r="F2378" s="270" t="s">
        <v>1103</v>
      </c>
      <c r="G2378" s="270" t="s">
        <v>1104</v>
      </c>
    </row>
    <row r="2379" spans="1:9" ht="30" x14ac:dyDescent="0.25">
      <c r="A2379" s="259">
        <v>7880</v>
      </c>
      <c r="B2379" s="271" t="str">
        <f>I2379</f>
        <v>Alicate de compressão para terminais de compressão de cabos com seção até 120mm2</v>
      </c>
      <c r="C2379" s="271" t="s">
        <v>50</v>
      </c>
      <c r="D2379" s="271" t="s">
        <v>18</v>
      </c>
      <c r="E2379" s="441">
        <v>7.2999999999999995E-2</v>
      </c>
      <c r="F2379" s="271">
        <f t="shared" ref="F2379:F2381" si="509">H2379</f>
        <v>2.42</v>
      </c>
      <c r="G2379" s="271">
        <f t="shared" ref="G2379:G2381" si="510">ROUND(F2379*E2379,2)</f>
        <v>0.18</v>
      </c>
      <c r="H2379" s="158">
        <v>2.42</v>
      </c>
      <c r="I2379" s="158" t="s">
        <v>3030</v>
      </c>
    </row>
    <row r="2380" spans="1:9" ht="60" x14ac:dyDescent="0.25">
      <c r="A2380" s="259">
        <v>1579</v>
      </c>
      <c r="B2380" s="271" t="str">
        <f>I2380</f>
        <v>TERMINAL A COMPRESSAO EM COBRE ESTANHADO PARA CABO 70 MM2, 1 FURO E 1 COMPRESSAO, PARA PARAFUSO DE FIXACAO M10</v>
      </c>
      <c r="C2380" s="271" t="s">
        <v>11</v>
      </c>
      <c r="D2380" s="271" t="s">
        <v>4</v>
      </c>
      <c r="E2380" s="271">
        <v>1</v>
      </c>
      <c r="F2380" s="271" t="str">
        <f t="shared" si="509"/>
        <v>7,87</v>
      </c>
      <c r="G2380" s="271">
        <f t="shared" si="510"/>
        <v>7.87</v>
      </c>
      <c r="H2380" s="156" t="s">
        <v>1818</v>
      </c>
      <c r="I2380" s="156" t="s">
        <v>3338</v>
      </c>
    </row>
    <row r="2381" spans="1:9" ht="30" x14ac:dyDescent="0.25">
      <c r="A2381" s="259">
        <v>88264</v>
      </c>
      <c r="B2381" s="271" t="str">
        <f>I2381</f>
        <v>ELETRICISTA COM ENCARGOS COMPLEMENTARES</v>
      </c>
      <c r="C2381" s="271" t="s">
        <v>11</v>
      </c>
      <c r="D2381" s="271" t="s">
        <v>18</v>
      </c>
      <c r="E2381" s="271">
        <v>0.06</v>
      </c>
      <c r="F2381" s="271" t="str">
        <f t="shared" si="509"/>
        <v>20,28</v>
      </c>
      <c r="G2381" s="271">
        <f t="shared" si="510"/>
        <v>1.22</v>
      </c>
      <c r="H2381" s="156" t="s">
        <v>2840</v>
      </c>
      <c r="I2381" s="156" t="s">
        <v>1115</v>
      </c>
    </row>
    <row r="2382" spans="1:9" x14ac:dyDescent="0.25">
      <c r="A2382" s="552" t="s">
        <v>1813</v>
      </c>
      <c r="B2382" s="552"/>
      <c r="C2382" s="552"/>
      <c r="D2382" s="552"/>
      <c r="E2382" s="552"/>
      <c r="F2382" s="552"/>
      <c r="G2382" s="270">
        <f>ROUND(SUM(G2379:G2381),2)</f>
        <v>9.27</v>
      </c>
    </row>
    <row r="2383" spans="1:9" ht="16.5" customHeight="1" x14ac:dyDescent="0.25">
      <c r="A2383" s="440"/>
      <c r="B2383" s="440"/>
      <c r="C2383" s="440"/>
      <c r="D2383" s="440"/>
      <c r="E2383" s="440"/>
      <c r="F2383" s="440"/>
      <c r="G2383" s="440"/>
    </row>
    <row r="2384" spans="1:9" x14ac:dyDescent="0.25">
      <c r="A2384" s="550" t="s">
        <v>4479</v>
      </c>
      <c r="B2384" s="559"/>
      <c r="C2384" s="559"/>
      <c r="D2384" s="559"/>
      <c r="E2384" s="560"/>
      <c r="F2384" s="270" t="s">
        <v>50</v>
      </c>
      <c r="G2384" s="267">
        <v>11413</v>
      </c>
    </row>
    <row r="2385" spans="1:9" ht="30" x14ac:dyDescent="0.25">
      <c r="A2385" s="550" t="s">
        <v>1102</v>
      </c>
      <c r="B2385" s="551"/>
      <c r="C2385" s="270" t="s">
        <v>3</v>
      </c>
      <c r="D2385" s="270" t="s">
        <v>4</v>
      </c>
      <c r="E2385" s="270" t="s">
        <v>1598</v>
      </c>
      <c r="F2385" s="270" t="s">
        <v>1103</v>
      </c>
      <c r="G2385" s="270" t="s">
        <v>1104</v>
      </c>
    </row>
    <row r="2386" spans="1:9" ht="30" x14ac:dyDescent="0.25">
      <c r="A2386" s="259">
        <v>3806</v>
      </c>
      <c r="B2386" s="271" t="str">
        <f>I2386</f>
        <v>Cabo de cobre PP Cordplast 3 x 1,5 mm2, 450/750v</v>
      </c>
      <c r="C2386" s="271" t="s">
        <v>50</v>
      </c>
      <c r="D2386" s="271" t="s">
        <v>69</v>
      </c>
      <c r="E2386" s="441">
        <v>1.02</v>
      </c>
      <c r="F2386" s="271">
        <f t="shared" ref="F2386:F2388" si="511">H2386</f>
        <v>6.6</v>
      </c>
      <c r="G2386" s="271">
        <f t="shared" ref="G2386:G2388" si="512">ROUND(F2386*E2386,2)</f>
        <v>6.73</v>
      </c>
      <c r="H2386" s="158">
        <v>6.6</v>
      </c>
      <c r="I2386" s="158" t="s">
        <v>2996</v>
      </c>
    </row>
    <row r="2387" spans="1:9" x14ac:dyDescent="0.25">
      <c r="A2387" s="259">
        <v>88316</v>
      </c>
      <c r="B2387" s="271" t="str">
        <f>I2387</f>
        <v>SERVENTE COM ENCARGOS COMPLEMENTARES</v>
      </c>
      <c r="C2387" s="271" t="s">
        <v>11</v>
      </c>
      <c r="D2387" s="271" t="s">
        <v>18</v>
      </c>
      <c r="E2387" s="271">
        <v>0.1</v>
      </c>
      <c r="F2387" s="271" t="str">
        <f t="shared" ref="F2387" si="513">H2387</f>
        <v>15,81</v>
      </c>
      <c r="G2387" s="271">
        <f t="shared" ref="G2387" si="514">ROUND(F2387*E2387,2)</f>
        <v>1.58</v>
      </c>
      <c r="H2387" s="156" t="s">
        <v>1860</v>
      </c>
      <c r="I2387" s="156" t="s">
        <v>1114</v>
      </c>
    </row>
    <row r="2388" spans="1:9" ht="30" x14ac:dyDescent="0.25">
      <c r="A2388" s="259">
        <v>88264</v>
      </c>
      <c r="B2388" s="271" t="str">
        <f>I2388</f>
        <v>ELETRICISTA COM ENCARGOS COMPLEMENTARES</v>
      </c>
      <c r="C2388" s="271" t="s">
        <v>11</v>
      </c>
      <c r="D2388" s="271" t="s">
        <v>18</v>
      </c>
      <c r="E2388" s="271">
        <v>0.1</v>
      </c>
      <c r="F2388" s="271" t="str">
        <f t="shared" si="511"/>
        <v>20,28</v>
      </c>
      <c r="G2388" s="271">
        <f t="shared" si="512"/>
        <v>2.0299999999999998</v>
      </c>
      <c r="H2388" s="156" t="s">
        <v>2840</v>
      </c>
      <c r="I2388" s="156" t="s">
        <v>1115</v>
      </c>
    </row>
    <row r="2389" spans="1:9" x14ac:dyDescent="0.25">
      <c r="A2389" s="552" t="s">
        <v>1813</v>
      </c>
      <c r="B2389" s="552"/>
      <c r="C2389" s="552"/>
      <c r="D2389" s="552"/>
      <c r="E2389" s="552"/>
      <c r="F2389" s="552"/>
      <c r="G2389" s="270">
        <f>ROUND(SUM(G2386:G2388),2)</f>
        <v>10.34</v>
      </c>
    </row>
    <row r="2390" spans="1:9" x14ac:dyDescent="0.25">
      <c r="A2390" s="440"/>
      <c r="B2390" s="440"/>
      <c r="C2390" s="440"/>
      <c r="D2390" s="440"/>
      <c r="E2390" s="440"/>
      <c r="F2390" s="440"/>
      <c r="G2390" s="440"/>
    </row>
    <row r="2391" spans="1:9" x14ac:dyDescent="0.25">
      <c r="A2391" s="550" t="s">
        <v>3060</v>
      </c>
      <c r="B2391" s="559"/>
      <c r="C2391" s="559"/>
      <c r="D2391" s="559"/>
      <c r="E2391" s="560"/>
      <c r="F2391" s="270" t="s">
        <v>50</v>
      </c>
      <c r="G2391" s="267">
        <v>11417</v>
      </c>
    </row>
    <row r="2392" spans="1:9" ht="30" x14ac:dyDescent="0.25">
      <c r="A2392" s="550" t="s">
        <v>1102</v>
      </c>
      <c r="B2392" s="551"/>
      <c r="C2392" s="270" t="s">
        <v>3</v>
      </c>
      <c r="D2392" s="270" t="s">
        <v>4</v>
      </c>
      <c r="E2392" s="270" t="s">
        <v>1598</v>
      </c>
      <c r="F2392" s="270" t="s">
        <v>1103</v>
      </c>
      <c r="G2392" s="270" t="s">
        <v>1104</v>
      </c>
    </row>
    <row r="2393" spans="1:9" ht="30" x14ac:dyDescent="0.25">
      <c r="A2393" s="259">
        <v>11098</v>
      </c>
      <c r="B2393" s="271" t="str">
        <f>I2393</f>
        <v>Bandeja para rack 19", deslizante, perfurada, 400mm de profundidade</v>
      </c>
      <c r="C2393" s="271" t="s">
        <v>50</v>
      </c>
      <c r="D2393" s="271" t="s">
        <v>2741</v>
      </c>
      <c r="E2393" s="441">
        <v>1</v>
      </c>
      <c r="F2393" s="271">
        <f t="shared" ref="F2393:F2396" si="515">H2393</f>
        <v>156.63999999999999</v>
      </c>
      <c r="G2393" s="271">
        <f t="shared" ref="G2393:G2396" si="516">ROUND(F2393*E2393,2)</f>
        <v>156.63999999999999</v>
      </c>
      <c r="H2393" s="158">
        <v>156.63999999999999</v>
      </c>
      <c r="I2393" s="158" t="s">
        <v>3060</v>
      </c>
    </row>
    <row r="2394" spans="1:9" x14ac:dyDescent="0.25">
      <c r="A2394" s="259">
        <v>320</v>
      </c>
      <c r="B2394" s="271" t="str">
        <f>I2394</f>
        <v>Bucha de nylon s-10</v>
      </c>
      <c r="C2394" s="271" t="s">
        <v>50</v>
      </c>
      <c r="D2394" s="271" t="s">
        <v>2741</v>
      </c>
      <c r="E2394" s="441">
        <v>2</v>
      </c>
      <c r="F2394" s="271">
        <f t="shared" ref="F2394" si="517">H2394</f>
        <v>0.25</v>
      </c>
      <c r="G2394" s="271">
        <f t="shared" ref="G2394" si="518">ROUND(F2394*E2394,2)</f>
        <v>0.5</v>
      </c>
      <c r="H2394" s="158">
        <v>0.25</v>
      </c>
      <c r="I2394" s="158" t="s">
        <v>2962</v>
      </c>
    </row>
    <row r="2395" spans="1:9" x14ac:dyDescent="0.25">
      <c r="A2395" s="259">
        <v>88316</v>
      </c>
      <c r="B2395" s="271" t="str">
        <f>I2395</f>
        <v>SERVENTE COM ENCARGOS COMPLEMENTARES</v>
      </c>
      <c r="C2395" s="271" t="s">
        <v>11</v>
      </c>
      <c r="D2395" s="271" t="s">
        <v>18</v>
      </c>
      <c r="E2395" s="271">
        <v>0.2</v>
      </c>
      <c r="F2395" s="271" t="str">
        <f t="shared" si="515"/>
        <v>15,81</v>
      </c>
      <c r="G2395" s="271">
        <f t="shared" si="516"/>
        <v>3.16</v>
      </c>
      <c r="H2395" s="156" t="s">
        <v>1860</v>
      </c>
      <c r="I2395" s="156" t="s">
        <v>1114</v>
      </c>
    </row>
    <row r="2396" spans="1:9" ht="30" x14ac:dyDescent="0.25">
      <c r="A2396" s="259">
        <v>88264</v>
      </c>
      <c r="B2396" s="271" t="str">
        <f>I2396</f>
        <v>ELETRICISTA COM ENCARGOS COMPLEMENTARES</v>
      </c>
      <c r="C2396" s="271" t="s">
        <v>11</v>
      </c>
      <c r="D2396" s="271" t="s">
        <v>18</v>
      </c>
      <c r="E2396" s="271">
        <v>0.2</v>
      </c>
      <c r="F2396" s="271" t="str">
        <f t="shared" si="515"/>
        <v>20,28</v>
      </c>
      <c r="G2396" s="271">
        <f t="shared" si="516"/>
        <v>4.0599999999999996</v>
      </c>
      <c r="H2396" s="156" t="s">
        <v>2840</v>
      </c>
      <c r="I2396" s="156" t="s">
        <v>1115</v>
      </c>
    </row>
    <row r="2397" spans="1:9" x14ac:dyDescent="0.25">
      <c r="A2397" s="552" t="s">
        <v>1813</v>
      </c>
      <c r="B2397" s="552"/>
      <c r="C2397" s="552"/>
      <c r="D2397" s="552"/>
      <c r="E2397" s="552"/>
      <c r="F2397" s="552"/>
      <c r="G2397" s="270">
        <f>ROUND(SUM(G2393:G2396),2)</f>
        <v>164.36</v>
      </c>
    </row>
    <row r="2398" spans="1:9" ht="21" customHeight="1" x14ac:dyDescent="0.25">
      <c r="A2398" s="440"/>
      <c r="B2398" s="440"/>
      <c r="C2398" s="440"/>
      <c r="D2398" s="440"/>
      <c r="E2398" s="440"/>
      <c r="F2398" s="440"/>
      <c r="G2398" s="440"/>
    </row>
    <row r="2399" spans="1:9" ht="36.75" customHeight="1" x14ac:dyDescent="0.25">
      <c r="A2399" s="550" t="s">
        <v>4490</v>
      </c>
      <c r="B2399" s="559"/>
      <c r="C2399" s="559"/>
      <c r="D2399" s="559"/>
      <c r="E2399" s="560"/>
      <c r="F2399" s="270" t="s">
        <v>50</v>
      </c>
      <c r="G2399" s="267">
        <v>11820</v>
      </c>
    </row>
    <row r="2400" spans="1:9" ht="30" x14ac:dyDescent="0.25">
      <c r="A2400" s="550" t="s">
        <v>1102</v>
      </c>
      <c r="B2400" s="551"/>
      <c r="C2400" s="270" t="s">
        <v>3</v>
      </c>
      <c r="D2400" s="270" t="s">
        <v>4</v>
      </c>
      <c r="E2400" s="270" t="s">
        <v>1598</v>
      </c>
      <c r="F2400" s="270" t="s">
        <v>1103</v>
      </c>
      <c r="G2400" s="270" t="s">
        <v>1104</v>
      </c>
    </row>
    <row r="2401" spans="1:9" ht="45" x14ac:dyDescent="0.25">
      <c r="A2401" s="259">
        <v>12660</v>
      </c>
      <c r="B2401" s="271" t="str">
        <f>I2401</f>
        <v>Central de alarme endereçável de incendio com sistema p/ até 250 dispositivos, marcal Verin ou similar, Modelo VRE-250 c/ bateria d</v>
      </c>
      <c r="C2401" s="271" t="s">
        <v>50</v>
      </c>
      <c r="D2401" s="271" t="s">
        <v>2741</v>
      </c>
      <c r="E2401" s="441">
        <v>1</v>
      </c>
      <c r="F2401" s="271">
        <f t="shared" ref="F2401:F2402" si="519">H2401</f>
        <v>5830.38</v>
      </c>
      <c r="G2401" s="271">
        <f t="shared" ref="G2401:G2402" si="520">ROUND(F2401*E2401,2)</f>
        <v>5830.38</v>
      </c>
      <c r="H2401" s="158">
        <v>5830.38</v>
      </c>
      <c r="I2401" s="158" t="s">
        <v>3079</v>
      </c>
    </row>
    <row r="2402" spans="1:9" ht="30" x14ac:dyDescent="0.25">
      <c r="A2402" s="259">
        <v>88264</v>
      </c>
      <c r="B2402" s="271" t="str">
        <f>I2402</f>
        <v>ELETRICISTA COM ENCARGOS COMPLEMENTARES</v>
      </c>
      <c r="C2402" s="271" t="s">
        <v>11</v>
      </c>
      <c r="D2402" s="271" t="s">
        <v>18</v>
      </c>
      <c r="E2402" s="271">
        <v>1</v>
      </c>
      <c r="F2402" s="271" t="str">
        <f t="shared" si="519"/>
        <v>20,28</v>
      </c>
      <c r="G2402" s="271">
        <f t="shared" si="520"/>
        <v>20.28</v>
      </c>
      <c r="H2402" s="156" t="s">
        <v>2840</v>
      </c>
      <c r="I2402" s="156" t="s">
        <v>1115</v>
      </c>
    </row>
    <row r="2403" spans="1:9" x14ac:dyDescent="0.25">
      <c r="A2403" s="552" t="s">
        <v>1813</v>
      </c>
      <c r="B2403" s="552"/>
      <c r="C2403" s="552"/>
      <c r="D2403" s="552"/>
      <c r="E2403" s="552"/>
      <c r="F2403" s="552"/>
      <c r="G2403" s="270">
        <f>ROUND(SUM(G2401:G2402),2)</f>
        <v>5850.66</v>
      </c>
    </row>
    <row r="2404" spans="1:9" x14ac:dyDescent="0.25">
      <c r="A2404" s="440"/>
      <c r="B2404" s="440"/>
      <c r="C2404" s="440"/>
      <c r="D2404" s="440"/>
      <c r="E2404" s="440"/>
      <c r="F2404" s="440"/>
      <c r="G2404" s="440"/>
    </row>
    <row r="2405" spans="1:9" x14ac:dyDescent="0.25">
      <c r="A2405" s="550" t="s">
        <v>4491</v>
      </c>
      <c r="B2405" s="559"/>
      <c r="C2405" s="559"/>
      <c r="D2405" s="559"/>
      <c r="E2405" s="560"/>
      <c r="F2405" s="270" t="s">
        <v>50</v>
      </c>
      <c r="G2405" s="267">
        <v>7861</v>
      </c>
    </row>
    <row r="2406" spans="1:9" ht="30" x14ac:dyDescent="0.25">
      <c r="A2406" s="550" t="s">
        <v>1102</v>
      </c>
      <c r="B2406" s="551"/>
      <c r="C2406" s="270" t="s">
        <v>3</v>
      </c>
      <c r="D2406" s="270" t="s">
        <v>4</v>
      </c>
      <c r="E2406" s="270" t="s">
        <v>1598</v>
      </c>
      <c r="F2406" s="270" t="s">
        <v>1103</v>
      </c>
      <c r="G2406" s="270" t="s">
        <v>1104</v>
      </c>
    </row>
    <row r="2407" spans="1:9" ht="30" x14ac:dyDescent="0.25">
      <c r="A2407" s="259">
        <v>7611</v>
      </c>
      <c r="B2407" s="271" t="str">
        <f>I2407</f>
        <v>Acionador manual (botoeira) tipo quebra-vidro, p/incendio</v>
      </c>
      <c r="C2407" s="271" t="s">
        <v>50</v>
      </c>
      <c r="D2407" s="271" t="s">
        <v>2741</v>
      </c>
      <c r="E2407" s="441">
        <v>1</v>
      </c>
      <c r="F2407" s="271">
        <f t="shared" ref="F2407:F2409" si="521">H2407</f>
        <v>116.65</v>
      </c>
      <c r="G2407" s="271">
        <f t="shared" ref="G2407:G2409" si="522">ROUND(F2407*E2407,2)</f>
        <v>116.65</v>
      </c>
      <c r="H2407" s="158">
        <v>116.65</v>
      </c>
      <c r="I2407" s="158" t="s">
        <v>3027</v>
      </c>
    </row>
    <row r="2408" spans="1:9" x14ac:dyDescent="0.25">
      <c r="A2408" s="259">
        <v>88316</v>
      </c>
      <c r="B2408" s="271" t="str">
        <f>I2408</f>
        <v>SERVENTE COM ENCARGOS COMPLEMENTARES</v>
      </c>
      <c r="C2408" s="271" t="s">
        <v>11</v>
      </c>
      <c r="D2408" s="271" t="s">
        <v>18</v>
      </c>
      <c r="E2408" s="271">
        <v>0.5</v>
      </c>
      <c r="F2408" s="271" t="str">
        <f t="shared" si="521"/>
        <v>15,81</v>
      </c>
      <c r="G2408" s="271">
        <f t="shared" si="522"/>
        <v>7.91</v>
      </c>
      <c r="H2408" s="156" t="s">
        <v>1860</v>
      </c>
      <c r="I2408" s="156" t="s">
        <v>1114</v>
      </c>
    </row>
    <row r="2409" spans="1:9" ht="30" x14ac:dyDescent="0.25">
      <c r="A2409" s="259">
        <v>88264</v>
      </c>
      <c r="B2409" s="271" t="str">
        <f>I2409</f>
        <v>ELETRICISTA COM ENCARGOS COMPLEMENTARES</v>
      </c>
      <c r="C2409" s="271" t="s">
        <v>11</v>
      </c>
      <c r="D2409" s="271" t="s">
        <v>18</v>
      </c>
      <c r="E2409" s="271">
        <v>0.5</v>
      </c>
      <c r="F2409" s="271" t="str">
        <f t="shared" si="521"/>
        <v>20,28</v>
      </c>
      <c r="G2409" s="271">
        <f t="shared" si="522"/>
        <v>10.14</v>
      </c>
      <c r="H2409" s="156" t="s">
        <v>2840</v>
      </c>
      <c r="I2409" s="156" t="s">
        <v>1115</v>
      </c>
    </row>
    <row r="2410" spans="1:9" x14ac:dyDescent="0.25">
      <c r="A2410" s="552" t="s">
        <v>1813</v>
      </c>
      <c r="B2410" s="552"/>
      <c r="C2410" s="552"/>
      <c r="D2410" s="552"/>
      <c r="E2410" s="552"/>
      <c r="F2410" s="552"/>
      <c r="G2410" s="270">
        <f>ROUND(SUM(G2407:G2409),2)</f>
        <v>134.69999999999999</v>
      </c>
    </row>
    <row r="2411" spans="1:9" x14ac:dyDescent="0.25">
      <c r="A2411" s="440"/>
      <c r="B2411" s="440"/>
      <c r="C2411" s="440"/>
      <c r="D2411" s="440"/>
      <c r="E2411" s="440"/>
      <c r="F2411" s="440"/>
      <c r="G2411" s="440"/>
    </row>
    <row r="2412" spans="1:9" ht="33" customHeight="1" x14ac:dyDescent="0.25">
      <c r="A2412" s="550" t="s">
        <v>4492</v>
      </c>
      <c r="B2412" s="559"/>
      <c r="C2412" s="559"/>
      <c r="D2412" s="559"/>
      <c r="E2412" s="560"/>
      <c r="F2412" s="270" t="s">
        <v>50</v>
      </c>
      <c r="G2412" s="267">
        <v>8016</v>
      </c>
    </row>
    <row r="2413" spans="1:9" ht="30" x14ac:dyDescent="0.25">
      <c r="A2413" s="550" t="s">
        <v>1102</v>
      </c>
      <c r="B2413" s="551"/>
      <c r="C2413" s="270" t="s">
        <v>3</v>
      </c>
      <c r="D2413" s="270" t="s">
        <v>4</v>
      </c>
      <c r="E2413" s="270" t="s">
        <v>1598</v>
      </c>
      <c r="F2413" s="270" t="s">
        <v>1103</v>
      </c>
      <c r="G2413" s="270" t="s">
        <v>1104</v>
      </c>
    </row>
    <row r="2414" spans="1:9" ht="30" x14ac:dyDescent="0.25">
      <c r="A2414" s="259">
        <v>8016</v>
      </c>
      <c r="B2414" s="271" t="str">
        <f>I2414</f>
        <v>Central de alarme digital com 2 baterias Ademco vista 50 ou similar (até 40 pontos)</v>
      </c>
      <c r="C2414" s="271" t="s">
        <v>50</v>
      </c>
      <c r="D2414" s="271" t="s">
        <v>2741</v>
      </c>
      <c r="E2414" s="271">
        <v>1</v>
      </c>
      <c r="F2414" s="271">
        <f t="shared" ref="F2414:F2415" si="523">H2414</f>
        <v>2701.01</v>
      </c>
      <c r="G2414" s="271">
        <f t="shared" ref="G2414:G2415" si="524">ROUND(F2414*E2414,2)</f>
        <v>2701.01</v>
      </c>
      <c r="H2414" s="158">
        <v>2701.01</v>
      </c>
      <c r="I2414" s="158" t="s">
        <v>3033</v>
      </c>
    </row>
    <row r="2415" spans="1:9" ht="30" x14ac:dyDescent="0.25">
      <c r="A2415" s="259">
        <v>88264</v>
      </c>
      <c r="B2415" s="271" t="str">
        <f>I2415</f>
        <v>ELETRICISTA COM ENCARGOS COMPLEMENTARES</v>
      </c>
      <c r="C2415" s="271" t="s">
        <v>11</v>
      </c>
      <c r="D2415" s="271" t="s">
        <v>18</v>
      </c>
      <c r="E2415" s="271">
        <v>1</v>
      </c>
      <c r="F2415" s="271" t="str">
        <f t="shared" si="523"/>
        <v>20,28</v>
      </c>
      <c r="G2415" s="271">
        <f t="shared" si="524"/>
        <v>20.28</v>
      </c>
      <c r="H2415" s="156" t="s">
        <v>2840</v>
      </c>
      <c r="I2415" s="156" t="s">
        <v>1115</v>
      </c>
    </row>
    <row r="2416" spans="1:9" x14ac:dyDescent="0.25">
      <c r="A2416" s="552" t="s">
        <v>1813</v>
      </c>
      <c r="B2416" s="552"/>
      <c r="C2416" s="552"/>
      <c r="D2416" s="552"/>
      <c r="E2416" s="552"/>
      <c r="F2416" s="552"/>
      <c r="G2416" s="270">
        <f>ROUND(SUM(G2414:G2415),2)</f>
        <v>2721.29</v>
      </c>
    </row>
    <row r="2417" spans="1:9" x14ac:dyDescent="0.25">
      <c r="A2417" s="440"/>
      <c r="B2417" s="440"/>
      <c r="C2417" s="440"/>
      <c r="D2417" s="440"/>
      <c r="E2417" s="440"/>
      <c r="F2417" s="440"/>
      <c r="G2417" s="440"/>
    </row>
    <row r="2418" spans="1:9" x14ac:dyDescent="0.25">
      <c r="A2418" s="550" t="s">
        <v>4493</v>
      </c>
      <c r="B2418" s="559"/>
      <c r="C2418" s="559"/>
      <c r="D2418" s="559"/>
      <c r="E2418" s="560"/>
      <c r="F2418" s="270" t="s">
        <v>50</v>
      </c>
      <c r="G2418" s="267">
        <v>9051</v>
      </c>
    </row>
    <row r="2419" spans="1:9" ht="30" x14ac:dyDescent="0.25">
      <c r="A2419" s="550" t="s">
        <v>1102</v>
      </c>
      <c r="B2419" s="551"/>
      <c r="C2419" s="270" t="s">
        <v>3</v>
      </c>
      <c r="D2419" s="270" t="s">
        <v>4</v>
      </c>
      <c r="E2419" s="270" t="s">
        <v>1598</v>
      </c>
      <c r="F2419" s="270" t="s">
        <v>1103</v>
      </c>
      <c r="G2419" s="270" t="s">
        <v>1104</v>
      </c>
    </row>
    <row r="2420" spans="1:9" ht="45" x14ac:dyDescent="0.25">
      <c r="A2420" s="259">
        <v>9326</v>
      </c>
      <c r="B2420" s="271" t="str">
        <f>I2420</f>
        <v>Caixa de equalização p/aterramento 20x20x10cm de sobrepor p/11 terminais de pressão c/barramento (pára-raio)</v>
      </c>
      <c r="C2420" s="271" t="s">
        <v>50</v>
      </c>
      <c r="D2420" s="271" t="s">
        <v>2741</v>
      </c>
      <c r="E2420" s="271">
        <v>1</v>
      </c>
      <c r="F2420" s="271">
        <f t="shared" ref="F2420:F2421" si="525">H2420</f>
        <v>300.74</v>
      </c>
      <c r="G2420" s="271">
        <f t="shared" ref="G2420:G2421" si="526">ROUND(F2420*E2420,2)</f>
        <v>300.74</v>
      </c>
      <c r="H2420" s="158">
        <v>300.74</v>
      </c>
      <c r="I2420" s="158" t="s">
        <v>3044</v>
      </c>
    </row>
    <row r="2421" spans="1:9" ht="30" x14ac:dyDescent="0.25">
      <c r="A2421" s="259">
        <v>88264</v>
      </c>
      <c r="B2421" s="271" t="str">
        <f>I2421</f>
        <v>ELETRICISTA COM ENCARGOS COMPLEMENTARES</v>
      </c>
      <c r="C2421" s="271" t="s">
        <v>11</v>
      </c>
      <c r="D2421" s="271" t="s">
        <v>18</v>
      </c>
      <c r="E2421" s="271">
        <v>0.6</v>
      </c>
      <c r="F2421" s="271" t="str">
        <f t="shared" si="525"/>
        <v>20,28</v>
      </c>
      <c r="G2421" s="271">
        <f t="shared" si="526"/>
        <v>12.17</v>
      </c>
      <c r="H2421" s="156" t="s">
        <v>2840</v>
      </c>
      <c r="I2421" s="156" t="s">
        <v>1115</v>
      </c>
    </row>
    <row r="2422" spans="1:9" x14ac:dyDescent="0.25">
      <c r="A2422" s="552" t="s">
        <v>1813</v>
      </c>
      <c r="B2422" s="552"/>
      <c r="C2422" s="552"/>
      <c r="D2422" s="552"/>
      <c r="E2422" s="552"/>
      <c r="F2422" s="552"/>
      <c r="G2422" s="270">
        <f>ROUND(SUM(G2420:G2421),2)</f>
        <v>312.91000000000003</v>
      </c>
    </row>
    <row r="2423" spans="1:9" x14ac:dyDescent="0.25">
      <c r="A2423" s="440"/>
      <c r="B2423" s="440"/>
      <c r="C2423" s="440"/>
      <c r="D2423" s="440"/>
      <c r="E2423" s="440"/>
      <c r="F2423" s="440"/>
      <c r="G2423" s="440"/>
    </row>
    <row r="2424" spans="1:9" x14ac:dyDescent="0.25">
      <c r="A2424" s="550" t="s">
        <v>4498</v>
      </c>
      <c r="B2424" s="559"/>
      <c r="C2424" s="559"/>
      <c r="D2424" s="559"/>
      <c r="E2424" s="560"/>
      <c r="F2424" s="270" t="s">
        <v>2110</v>
      </c>
      <c r="G2424" s="267" t="s">
        <v>4494</v>
      </c>
    </row>
    <row r="2425" spans="1:9" ht="30" x14ac:dyDescent="0.25">
      <c r="A2425" s="550" t="s">
        <v>1102</v>
      </c>
      <c r="B2425" s="551"/>
      <c r="C2425" s="270" t="s">
        <v>3</v>
      </c>
      <c r="D2425" s="270" t="s">
        <v>4</v>
      </c>
      <c r="E2425" s="270" t="s">
        <v>1598</v>
      </c>
      <c r="F2425" s="270" t="s">
        <v>1103</v>
      </c>
      <c r="G2425" s="270" t="s">
        <v>1104</v>
      </c>
    </row>
    <row r="2426" spans="1:9" ht="30" x14ac:dyDescent="0.25">
      <c r="A2426" s="259" t="s">
        <v>2298</v>
      </c>
      <c r="B2426" s="271" t="s">
        <v>4496</v>
      </c>
      <c r="C2426" s="271" t="s">
        <v>2141</v>
      </c>
      <c r="D2426" s="271" t="s">
        <v>2741</v>
      </c>
      <c r="E2426" s="271">
        <v>1</v>
      </c>
      <c r="F2426" s="271">
        <f t="shared" ref="F2426:F2427" si="527">H2426</f>
        <v>8512.5</v>
      </c>
      <c r="G2426" s="271">
        <f t="shared" ref="G2426:G2427" si="528">ROUND(F2426*E2426,2)</f>
        <v>8512.5</v>
      </c>
      <c r="H2426" s="158">
        <v>8512.5</v>
      </c>
      <c r="I2426" s="158" t="e">
        <v>#N/A</v>
      </c>
    </row>
    <row r="2427" spans="1:9" ht="30" x14ac:dyDescent="0.25">
      <c r="A2427" s="259">
        <v>88264</v>
      </c>
      <c r="B2427" s="271" t="str">
        <f>I2427</f>
        <v>ELETRICISTA COM ENCARGOS COMPLEMENTARES</v>
      </c>
      <c r="C2427" s="271" t="s">
        <v>11</v>
      </c>
      <c r="D2427" s="271" t="s">
        <v>18</v>
      </c>
      <c r="E2427" s="271">
        <v>1</v>
      </c>
      <c r="F2427" s="271" t="str">
        <f t="shared" si="527"/>
        <v>20,28</v>
      </c>
      <c r="G2427" s="271">
        <f t="shared" si="528"/>
        <v>20.28</v>
      </c>
      <c r="H2427" s="156" t="s">
        <v>2840</v>
      </c>
      <c r="I2427" s="156" t="s">
        <v>1115</v>
      </c>
    </row>
    <row r="2428" spans="1:9" x14ac:dyDescent="0.25">
      <c r="A2428" s="552" t="s">
        <v>1813</v>
      </c>
      <c r="B2428" s="552"/>
      <c r="C2428" s="552"/>
      <c r="D2428" s="552"/>
      <c r="E2428" s="552"/>
      <c r="F2428" s="552"/>
      <c r="G2428" s="270">
        <f>ROUND(SUM(G2426:G2427),2)</f>
        <v>8532.7800000000007</v>
      </c>
    </row>
    <row r="2429" spans="1:9" x14ac:dyDescent="0.25">
      <c r="A2429" s="440"/>
      <c r="B2429" s="440"/>
      <c r="C2429" s="440"/>
      <c r="D2429" s="440"/>
      <c r="E2429" s="440"/>
      <c r="F2429" s="440"/>
      <c r="G2429" s="440"/>
    </row>
    <row r="2430" spans="1:9" x14ac:dyDescent="0.25">
      <c r="A2430" s="550" t="s">
        <v>4499</v>
      </c>
      <c r="B2430" s="559"/>
      <c r="C2430" s="559"/>
      <c r="D2430" s="559"/>
      <c r="E2430" s="560"/>
      <c r="F2430" s="270" t="s">
        <v>2110</v>
      </c>
      <c r="G2430" s="267" t="s">
        <v>4495</v>
      </c>
    </row>
    <row r="2431" spans="1:9" ht="30" x14ac:dyDescent="0.25">
      <c r="A2431" s="550" t="s">
        <v>1102</v>
      </c>
      <c r="B2431" s="551"/>
      <c r="C2431" s="270" t="s">
        <v>3</v>
      </c>
      <c r="D2431" s="270" t="s">
        <v>4</v>
      </c>
      <c r="E2431" s="270" t="s">
        <v>1598</v>
      </c>
      <c r="F2431" s="270" t="s">
        <v>1103</v>
      </c>
      <c r="G2431" s="270" t="s">
        <v>1104</v>
      </c>
    </row>
    <row r="2432" spans="1:9" ht="30" x14ac:dyDescent="0.25">
      <c r="A2432" s="259" t="s">
        <v>2298</v>
      </c>
      <c r="B2432" s="271" t="s">
        <v>4497</v>
      </c>
      <c r="C2432" s="271" t="s">
        <v>2141</v>
      </c>
      <c r="D2432" s="271" t="s">
        <v>2741</v>
      </c>
      <c r="E2432" s="271">
        <v>1</v>
      </c>
      <c r="F2432" s="271">
        <f t="shared" ref="F2432:F2433" si="529">H2432</f>
        <v>4158.2333333333336</v>
      </c>
      <c r="G2432" s="271">
        <f t="shared" ref="G2432:G2433" si="530">ROUND(F2432*E2432,2)</f>
        <v>4158.2299999999996</v>
      </c>
      <c r="H2432" s="158">
        <v>4158.2333333333336</v>
      </c>
      <c r="I2432" s="158" t="e">
        <v>#N/A</v>
      </c>
    </row>
    <row r="2433" spans="1:9" ht="30" x14ac:dyDescent="0.25">
      <c r="A2433" s="259">
        <v>88264</v>
      </c>
      <c r="B2433" s="271" t="str">
        <f>I2433</f>
        <v>ELETRICISTA COM ENCARGOS COMPLEMENTARES</v>
      </c>
      <c r="C2433" s="271" t="s">
        <v>11</v>
      </c>
      <c r="D2433" s="271" t="s">
        <v>18</v>
      </c>
      <c r="E2433" s="271">
        <v>1</v>
      </c>
      <c r="F2433" s="271" t="str">
        <f t="shared" si="529"/>
        <v>20,28</v>
      </c>
      <c r="G2433" s="271">
        <f t="shared" si="530"/>
        <v>20.28</v>
      </c>
      <c r="H2433" s="156" t="s">
        <v>2840</v>
      </c>
      <c r="I2433" s="156" t="s">
        <v>1115</v>
      </c>
    </row>
    <row r="2434" spans="1:9" x14ac:dyDescent="0.25">
      <c r="A2434" s="552" t="s">
        <v>1813</v>
      </c>
      <c r="B2434" s="552"/>
      <c r="C2434" s="552"/>
      <c r="D2434" s="552"/>
      <c r="E2434" s="552"/>
      <c r="F2434" s="552"/>
      <c r="G2434" s="270">
        <f>ROUND(SUM(G2432:G2433),2)</f>
        <v>4178.51</v>
      </c>
    </row>
    <row r="2435" spans="1:9" x14ac:dyDescent="0.25">
      <c r="A2435" s="440"/>
      <c r="B2435" s="440"/>
      <c r="C2435" s="440"/>
      <c r="D2435" s="440"/>
      <c r="E2435" s="440"/>
      <c r="F2435" s="440"/>
      <c r="G2435" s="440"/>
    </row>
    <row r="2436" spans="1:9" x14ac:dyDescent="0.25">
      <c r="A2436" s="550" t="s">
        <v>4500</v>
      </c>
      <c r="B2436" s="559"/>
      <c r="C2436" s="559"/>
      <c r="D2436" s="559"/>
      <c r="E2436" s="560"/>
      <c r="F2436" s="270" t="s">
        <v>50</v>
      </c>
      <c r="G2436" s="267">
        <v>254</v>
      </c>
    </row>
    <row r="2437" spans="1:9" ht="30" x14ac:dyDescent="0.25">
      <c r="A2437" s="550" t="s">
        <v>1102</v>
      </c>
      <c r="B2437" s="551"/>
      <c r="C2437" s="270" t="s">
        <v>3</v>
      </c>
      <c r="D2437" s="270" t="s">
        <v>4</v>
      </c>
      <c r="E2437" s="270" t="s">
        <v>1598</v>
      </c>
      <c r="F2437" s="270" t="s">
        <v>1103</v>
      </c>
      <c r="G2437" s="270" t="s">
        <v>1104</v>
      </c>
    </row>
    <row r="2438" spans="1:9" x14ac:dyDescent="0.25">
      <c r="A2438" s="259">
        <v>720</v>
      </c>
      <c r="B2438" s="271" t="str">
        <f>I2438</f>
        <v>Cumeeira alumínio 0,8 mm (2,71 kg/m2)</v>
      </c>
      <c r="C2438" s="271" t="s">
        <v>50</v>
      </c>
      <c r="D2438" s="271" t="s">
        <v>69</v>
      </c>
      <c r="E2438" s="441">
        <v>1</v>
      </c>
      <c r="F2438" s="271">
        <f t="shared" ref="F2438:F2440" si="531">H2438</f>
        <v>99.14</v>
      </c>
      <c r="G2438" s="271">
        <f t="shared" ref="G2438:G2440" si="532">ROUND(F2438*E2438,2)</f>
        <v>99.14</v>
      </c>
      <c r="H2438" s="158">
        <v>99.14</v>
      </c>
      <c r="I2438" s="158" t="s">
        <v>2965</v>
      </c>
    </row>
    <row r="2439" spans="1:9" x14ac:dyDescent="0.25">
      <c r="A2439" s="259">
        <v>88316</v>
      </c>
      <c r="B2439" s="271" t="str">
        <f>I2439</f>
        <v>SERVENTE COM ENCARGOS COMPLEMENTARES</v>
      </c>
      <c r="C2439" s="271" t="s">
        <v>11</v>
      </c>
      <c r="D2439" s="271" t="s">
        <v>18</v>
      </c>
      <c r="E2439" s="271">
        <v>0.24</v>
      </c>
      <c r="F2439" s="271" t="str">
        <f t="shared" si="531"/>
        <v>15,81</v>
      </c>
      <c r="G2439" s="271">
        <f t="shared" si="532"/>
        <v>3.79</v>
      </c>
      <c r="H2439" s="156" t="s">
        <v>1860</v>
      </c>
      <c r="I2439" s="156" t="s">
        <v>1114</v>
      </c>
    </row>
    <row r="2440" spans="1:9" ht="30" x14ac:dyDescent="0.25">
      <c r="A2440" s="259">
        <v>88262</v>
      </c>
      <c r="B2440" s="271" t="str">
        <f>I2440</f>
        <v>CARPINTEIRO DE FORMAS COM ENCARGOS COMPLEMENTARES</v>
      </c>
      <c r="C2440" s="271" t="s">
        <v>11</v>
      </c>
      <c r="D2440" s="271" t="s">
        <v>18</v>
      </c>
      <c r="E2440" s="271">
        <v>0.24</v>
      </c>
      <c r="F2440" s="271" t="str">
        <f t="shared" si="531"/>
        <v>19,85</v>
      </c>
      <c r="G2440" s="271">
        <f t="shared" si="532"/>
        <v>4.76</v>
      </c>
      <c r="H2440" s="156" t="s">
        <v>3210</v>
      </c>
      <c r="I2440" s="156" t="s">
        <v>1113</v>
      </c>
    </row>
    <row r="2441" spans="1:9" x14ac:dyDescent="0.25">
      <c r="A2441" s="552" t="s">
        <v>1813</v>
      </c>
      <c r="B2441" s="552"/>
      <c r="C2441" s="552"/>
      <c r="D2441" s="552"/>
      <c r="E2441" s="552"/>
      <c r="F2441" s="552"/>
      <c r="G2441" s="270">
        <f>ROUND(SUM(G2438:G2440),2)</f>
        <v>107.69</v>
      </c>
    </row>
    <row r="2442" spans="1:9" x14ac:dyDescent="0.25">
      <c r="A2442" s="440"/>
      <c r="B2442" s="440"/>
      <c r="C2442" s="440"/>
      <c r="D2442" s="440"/>
      <c r="E2442" s="440"/>
      <c r="F2442" s="440"/>
      <c r="G2442" s="440"/>
    </row>
    <row r="2443" spans="1:9" x14ac:dyDescent="0.25">
      <c r="A2443" s="550" t="s">
        <v>4503</v>
      </c>
      <c r="B2443" s="559"/>
      <c r="C2443" s="559"/>
      <c r="D2443" s="559"/>
      <c r="E2443" s="560"/>
      <c r="F2443" s="270" t="s">
        <v>50</v>
      </c>
      <c r="G2443" s="267">
        <v>2642</v>
      </c>
    </row>
    <row r="2444" spans="1:9" ht="30" x14ac:dyDescent="0.25">
      <c r="A2444" s="550" t="s">
        <v>1102</v>
      </c>
      <c r="B2444" s="551"/>
      <c r="C2444" s="270" t="s">
        <v>3</v>
      </c>
      <c r="D2444" s="270" t="s">
        <v>4</v>
      </c>
      <c r="E2444" s="270" t="s">
        <v>1598</v>
      </c>
      <c r="F2444" s="270" t="s">
        <v>1103</v>
      </c>
      <c r="G2444" s="270" t="s">
        <v>1104</v>
      </c>
    </row>
    <row r="2445" spans="1:9" x14ac:dyDescent="0.25">
      <c r="A2445" s="259">
        <v>262</v>
      </c>
      <c r="B2445" s="271" t="str">
        <f t="shared" ref="B2445:B2451" si="533">I2445</f>
        <v>Barra quadrada de ferro 3/4" (2,85 kg/m)</v>
      </c>
      <c r="C2445" s="271" t="s">
        <v>50</v>
      </c>
      <c r="D2445" s="271" t="s">
        <v>69</v>
      </c>
      <c r="E2445" s="441">
        <v>2.2000000000000002</v>
      </c>
      <c r="F2445" s="271">
        <f t="shared" ref="F2445:F2451" si="534">H2445</f>
        <v>46.82</v>
      </c>
      <c r="G2445" s="271">
        <f t="shared" ref="G2445:G2451" si="535">ROUND(F2445*E2445,2)</f>
        <v>103</v>
      </c>
      <c r="H2445" s="158">
        <v>46.82</v>
      </c>
      <c r="I2445" s="158" t="s">
        <v>2961</v>
      </c>
    </row>
    <row r="2446" spans="1:9" ht="30" x14ac:dyDescent="0.25">
      <c r="A2446" s="259">
        <v>560</v>
      </c>
      <c r="B2446" s="271" t="str">
        <f t="shared" si="533"/>
        <v>BARRA DE FERRO CHATO, RETANGULAR, 50,8 MM X 7,94 MM (L X E), 3,162 KG/M</v>
      </c>
      <c r="C2446" s="271" t="s">
        <v>11</v>
      </c>
      <c r="D2446" s="271" t="s">
        <v>69</v>
      </c>
      <c r="E2446" s="441">
        <v>3</v>
      </c>
      <c r="F2446" s="271" t="str">
        <f t="shared" ref="F2446:F2447" si="536">H2446</f>
        <v>36,77</v>
      </c>
      <c r="G2446" s="271">
        <f t="shared" ref="G2446:G2447" si="537">ROUND(F2446*E2446,2)</f>
        <v>110.31</v>
      </c>
      <c r="H2446" s="156" t="s">
        <v>3419</v>
      </c>
      <c r="I2446" s="156" t="s">
        <v>3239</v>
      </c>
    </row>
    <row r="2447" spans="1:9" ht="30" x14ac:dyDescent="0.25">
      <c r="A2447" s="259">
        <v>10997</v>
      </c>
      <c r="B2447" s="271" t="str">
        <f t="shared" si="533"/>
        <v>ELETRODO REVESTIDO AWS - E7018, DIAMETRO IGUAL A 4,00 MM</v>
      </c>
      <c r="C2447" s="271" t="s">
        <v>11</v>
      </c>
      <c r="D2447" s="271" t="s">
        <v>52</v>
      </c>
      <c r="E2447" s="441">
        <v>0.5</v>
      </c>
      <c r="F2447" s="271" t="str">
        <f t="shared" si="536"/>
        <v>31,88</v>
      </c>
      <c r="G2447" s="271">
        <f t="shared" si="537"/>
        <v>15.94</v>
      </c>
      <c r="H2447" s="156" t="s">
        <v>3455</v>
      </c>
      <c r="I2447" s="156" t="s">
        <v>3279</v>
      </c>
    </row>
    <row r="2448" spans="1:9" x14ac:dyDescent="0.25">
      <c r="A2448" s="259">
        <v>88316</v>
      </c>
      <c r="B2448" s="271" t="str">
        <f t="shared" si="533"/>
        <v>SERVENTE COM ENCARGOS COMPLEMENTARES</v>
      </c>
      <c r="C2448" s="271" t="s">
        <v>11</v>
      </c>
      <c r="D2448" s="271" t="s">
        <v>18</v>
      </c>
      <c r="E2448" s="271">
        <v>1.5</v>
      </c>
      <c r="F2448" s="271" t="str">
        <f t="shared" si="534"/>
        <v>15,81</v>
      </c>
      <c r="G2448" s="271">
        <f t="shared" si="535"/>
        <v>23.72</v>
      </c>
      <c r="H2448" s="156" t="s">
        <v>1860</v>
      </c>
      <c r="I2448" s="156" t="s">
        <v>1114</v>
      </c>
    </row>
    <row r="2449" spans="1:9" x14ac:dyDescent="0.25">
      <c r="A2449" s="259">
        <v>88309</v>
      </c>
      <c r="B2449" s="271" t="str">
        <f t="shared" si="533"/>
        <v>PEDREIRO COM ENCARGOS COMPLEMENTARES</v>
      </c>
      <c r="C2449" s="271" t="s">
        <v>11</v>
      </c>
      <c r="D2449" s="271" t="s">
        <v>18</v>
      </c>
      <c r="E2449" s="271">
        <v>0.5</v>
      </c>
      <c r="F2449" s="271" t="str">
        <f t="shared" ref="F2449" si="538">H2449</f>
        <v>20,08</v>
      </c>
      <c r="G2449" s="271">
        <f t="shared" ref="G2449" si="539">ROUND(F2449*E2449,2)</f>
        <v>10.039999999999999</v>
      </c>
      <c r="H2449" s="156" t="s">
        <v>1735</v>
      </c>
      <c r="I2449" s="156" t="s">
        <v>1123</v>
      </c>
    </row>
    <row r="2450" spans="1:9" x14ac:dyDescent="0.25">
      <c r="A2450" s="259">
        <v>88245</v>
      </c>
      <c r="B2450" s="271" t="str">
        <f t="shared" si="533"/>
        <v>ARMADOR COM ENCARGOS COMPLEMENTARES</v>
      </c>
      <c r="C2450" s="271" t="s">
        <v>11</v>
      </c>
      <c r="D2450" s="271" t="s">
        <v>18</v>
      </c>
      <c r="E2450" s="271">
        <v>3</v>
      </c>
      <c r="F2450" s="271" t="str">
        <f t="shared" ref="F2450" si="540">H2450</f>
        <v>19,97</v>
      </c>
      <c r="G2450" s="271">
        <f t="shared" ref="G2450" si="541">ROUND(F2450*E2450,2)</f>
        <v>59.91</v>
      </c>
      <c r="H2450" s="156" t="s">
        <v>2922</v>
      </c>
      <c r="I2450" s="156" t="s">
        <v>1128</v>
      </c>
    </row>
    <row r="2451" spans="1:9" x14ac:dyDescent="0.25">
      <c r="A2451" s="259">
        <v>88317</v>
      </c>
      <c r="B2451" s="271" t="str">
        <f t="shared" si="533"/>
        <v>SOLDADOR COM ENCARGOS COMPLEMENTARES</v>
      </c>
      <c r="C2451" s="271" t="s">
        <v>11</v>
      </c>
      <c r="D2451" s="271" t="s">
        <v>18</v>
      </c>
      <c r="E2451" s="271">
        <v>3</v>
      </c>
      <c r="F2451" s="271" t="str">
        <f t="shared" si="534"/>
        <v>20,79</v>
      </c>
      <c r="G2451" s="271">
        <f t="shared" si="535"/>
        <v>62.37</v>
      </c>
      <c r="H2451" s="156" t="s">
        <v>1742</v>
      </c>
      <c r="I2451" s="156" t="s">
        <v>1136</v>
      </c>
    </row>
    <row r="2452" spans="1:9" x14ac:dyDescent="0.25">
      <c r="A2452" s="552" t="s">
        <v>1813</v>
      </c>
      <c r="B2452" s="552"/>
      <c r="C2452" s="552"/>
      <c r="D2452" s="552"/>
      <c r="E2452" s="552"/>
      <c r="F2452" s="552"/>
      <c r="G2452" s="270">
        <f>ROUND(SUM(G2445:G2451),2)</f>
        <v>385.29</v>
      </c>
    </row>
    <row r="2453" spans="1:9" ht="20.25" customHeight="1" x14ac:dyDescent="0.25">
      <c r="A2453" s="440"/>
      <c r="B2453" s="440"/>
      <c r="C2453" s="440"/>
      <c r="D2453" s="440"/>
      <c r="E2453" s="440"/>
      <c r="F2453" s="440"/>
      <c r="G2453" s="440"/>
    </row>
    <row r="2454" spans="1:9" ht="42.75" customHeight="1" x14ac:dyDescent="0.25">
      <c r="A2454" s="550" t="s">
        <v>4505</v>
      </c>
      <c r="B2454" s="559"/>
      <c r="C2454" s="559"/>
      <c r="D2454" s="559"/>
      <c r="E2454" s="560"/>
      <c r="F2454" s="270" t="s">
        <v>50</v>
      </c>
      <c r="G2454" s="267">
        <v>11499</v>
      </c>
    </row>
    <row r="2455" spans="1:9" ht="30" x14ac:dyDescent="0.25">
      <c r="A2455" s="550" t="s">
        <v>1102</v>
      </c>
      <c r="B2455" s="551"/>
      <c r="C2455" s="270" t="s">
        <v>3</v>
      </c>
      <c r="D2455" s="270" t="s">
        <v>4</v>
      </c>
      <c r="E2455" s="270" t="s">
        <v>1598</v>
      </c>
      <c r="F2455" s="270" t="s">
        <v>1103</v>
      </c>
      <c r="G2455" s="270" t="s">
        <v>1104</v>
      </c>
    </row>
    <row r="2456" spans="1:9" ht="50.25" customHeight="1" x14ac:dyDescent="0.25">
      <c r="A2456" s="259">
        <v>12437</v>
      </c>
      <c r="B2456" s="271" t="s">
        <v>4504</v>
      </c>
      <c r="C2456" s="271" t="s">
        <v>50</v>
      </c>
      <c r="D2456" s="271" t="s">
        <v>69</v>
      </c>
      <c r="E2456" s="441">
        <v>1</v>
      </c>
      <c r="F2456" s="271">
        <f t="shared" ref="F2456" si="542">H2456</f>
        <v>107.15</v>
      </c>
      <c r="G2456" s="271">
        <f t="shared" ref="G2456" si="543">ROUND(F2456*E2456,2)</f>
        <v>107.15</v>
      </c>
      <c r="H2456" s="158">
        <v>107.15</v>
      </c>
      <c r="I2456" s="158" t="s">
        <v>3077</v>
      </c>
    </row>
    <row r="2457" spans="1:9" x14ac:dyDescent="0.25">
      <c r="A2457" s="552" t="s">
        <v>1813</v>
      </c>
      <c r="B2457" s="552"/>
      <c r="C2457" s="552"/>
      <c r="D2457" s="552"/>
      <c r="E2457" s="552"/>
      <c r="F2457" s="552"/>
      <c r="G2457" s="270">
        <f>ROUND(SUM(G2456:G2456),2)</f>
        <v>107.15</v>
      </c>
    </row>
    <row r="2458" spans="1:9" x14ac:dyDescent="0.25">
      <c r="A2458" s="440"/>
      <c r="B2458" s="440"/>
      <c r="C2458" s="440"/>
      <c r="D2458" s="440"/>
      <c r="E2458" s="440"/>
      <c r="F2458" s="440"/>
      <c r="G2458" s="440"/>
    </row>
    <row r="2459" spans="1:9" x14ac:dyDescent="0.25">
      <c r="A2459" s="550" t="s">
        <v>3059</v>
      </c>
      <c r="B2459" s="559"/>
      <c r="C2459" s="559"/>
      <c r="D2459" s="559"/>
      <c r="E2459" s="560"/>
      <c r="F2459" s="270" t="s">
        <v>50</v>
      </c>
      <c r="G2459" s="267">
        <v>10317</v>
      </c>
    </row>
    <row r="2460" spans="1:9" ht="30" x14ac:dyDescent="0.25">
      <c r="A2460" s="550" t="s">
        <v>1102</v>
      </c>
      <c r="B2460" s="551"/>
      <c r="C2460" s="270" t="s">
        <v>3</v>
      </c>
      <c r="D2460" s="270" t="s">
        <v>4</v>
      </c>
      <c r="E2460" s="270" t="s">
        <v>1598</v>
      </c>
      <c r="F2460" s="270" t="s">
        <v>1103</v>
      </c>
      <c r="G2460" s="270" t="s">
        <v>1104</v>
      </c>
    </row>
    <row r="2461" spans="1:9" ht="30" x14ac:dyDescent="0.25">
      <c r="A2461" s="259">
        <v>11092</v>
      </c>
      <c r="B2461" s="271" t="str">
        <f>I2461</f>
        <v>Grelha p/ralo em pvc, redonda, 15cm, tigre ou similar</v>
      </c>
      <c r="C2461" s="271" t="s">
        <v>50</v>
      </c>
      <c r="D2461" s="271" t="s">
        <v>2741</v>
      </c>
      <c r="E2461" s="441">
        <v>1</v>
      </c>
      <c r="F2461" s="271">
        <f t="shared" ref="F2461:F2462" si="544">H2461</f>
        <v>4.41</v>
      </c>
      <c r="G2461" s="271">
        <f t="shared" ref="G2461:G2462" si="545">ROUND(F2461*E2461,2)</f>
        <v>4.41</v>
      </c>
      <c r="H2461" s="158">
        <v>4.41</v>
      </c>
      <c r="I2461" s="158" t="s">
        <v>3059</v>
      </c>
    </row>
    <row r="2462" spans="1:9" x14ac:dyDescent="0.25">
      <c r="A2462" s="259">
        <v>88316</v>
      </c>
      <c r="B2462" s="271" t="str">
        <f>I2462</f>
        <v>SERVENTE COM ENCARGOS COMPLEMENTARES</v>
      </c>
      <c r="C2462" s="271" t="s">
        <v>11</v>
      </c>
      <c r="D2462" s="271" t="s">
        <v>18</v>
      </c>
      <c r="E2462" s="271">
        <v>0.15</v>
      </c>
      <c r="F2462" s="271" t="str">
        <f t="shared" si="544"/>
        <v>15,81</v>
      </c>
      <c r="G2462" s="271">
        <f t="shared" si="545"/>
        <v>2.37</v>
      </c>
      <c r="H2462" s="156" t="s">
        <v>1860</v>
      </c>
      <c r="I2462" s="156" t="s">
        <v>1114</v>
      </c>
    </row>
    <row r="2463" spans="1:9" x14ac:dyDescent="0.25">
      <c r="A2463" s="552" t="s">
        <v>1813</v>
      </c>
      <c r="B2463" s="552"/>
      <c r="C2463" s="552"/>
      <c r="D2463" s="552"/>
      <c r="E2463" s="552"/>
      <c r="F2463" s="552"/>
      <c r="G2463" s="270">
        <f>ROUND(SUM(G2461:G2462),2)</f>
        <v>6.78</v>
      </c>
    </row>
    <row r="2464" spans="1:9" x14ac:dyDescent="0.25">
      <c r="A2464" s="440"/>
      <c r="B2464" s="440"/>
      <c r="C2464" s="440"/>
      <c r="D2464" s="440"/>
      <c r="E2464" s="440"/>
      <c r="F2464" s="440"/>
      <c r="G2464" s="440"/>
    </row>
    <row r="2465" spans="1:9" x14ac:dyDescent="0.25">
      <c r="A2465" s="550" t="s">
        <v>4616</v>
      </c>
      <c r="B2465" s="559"/>
      <c r="C2465" s="559"/>
      <c r="D2465" s="559"/>
      <c r="E2465" s="560"/>
      <c r="F2465" s="270" t="s">
        <v>50</v>
      </c>
      <c r="G2465" s="267">
        <v>11518</v>
      </c>
    </row>
    <row r="2466" spans="1:9" ht="30" x14ac:dyDescent="0.25">
      <c r="A2466" s="550" t="s">
        <v>1102</v>
      </c>
      <c r="B2466" s="551"/>
      <c r="C2466" s="270" t="s">
        <v>3</v>
      </c>
      <c r="D2466" s="270" t="s">
        <v>4</v>
      </c>
      <c r="E2466" s="270" t="s">
        <v>1598</v>
      </c>
      <c r="F2466" s="270" t="s">
        <v>1103</v>
      </c>
      <c r="G2466" s="270" t="s">
        <v>1104</v>
      </c>
    </row>
    <row r="2467" spans="1:9" ht="30" x14ac:dyDescent="0.25">
      <c r="A2467" s="259">
        <v>12178</v>
      </c>
      <c r="B2467" s="271" t="str">
        <f>I2467</f>
        <v>Grelha tipo veneziana, Ø = 100mm, com caixa adaptadora - para saída de ar condicionado</v>
      </c>
      <c r="C2467" s="271" t="s">
        <v>50</v>
      </c>
      <c r="D2467" s="271" t="s">
        <v>2741</v>
      </c>
      <c r="E2467" s="441">
        <v>1</v>
      </c>
      <c r="F2467" s="271">
        <f t="shared" ref="F2467:F2468" si="546">H2467</f>
        <v>25.11</v>
      </c>
      <c r="G2467" s="271">
        <f t="shared" ref="G2467:G2468" si="547">ROUND(F2467*E2467,2)</f>
        <v>25.11</v>
      </c>
      <c r="H2467" s="158">
        <v>25.11</v>
      </c>
      <c r="I2467" s="158" t="s">
        <v>3075</v>
      </c>
    </row>
    <row r="2468" spans="1:9" x14ac:dyDescent="0.25">
      <c r="A2468" s="259">
        <v>88316</v>
      </c>
      <c r="B2468" s="271" t="str">
        <f>I2468</f>
        <v>SERVENTE COM ENCARGOS COMPLEMENTARES</v>
      </c>
      <c r="C2468" s="271" t="s">
        <v>11</v>
      </c>
      <c r="D2468" s="271" t="s">
        <v>18</v>
      </c>
      <c r="E2468" s="271">
        <v>0.3</v>
      </c>
      <c r="F2468" s="271" t="str">
        <f t="shared" si="546"/>
        <v>15,81</v>
      </c>
      <c r="G2468" s="271">
        <f t="shared" si="547"/>
        <v>4.74</v>
      </c>
      <c r="H2468" s="156" t="s">
        <v>1860</v>
      </c>
      <c r="I2468" s="156" t="s">
        <v>1114</v>
      </c>
    </row>
    <row r="2469" spans="1:9" x14ac:dyDescent="0.25">
      <c r="A2469" s="552" t="s">
        <v>1813</v>
      </c>
      <c r="B2469" s="552"/>
      <c r="C2469" s="552"/>
      <c r="D2469" s="552"/>
      <c r="E2469" s="552"/>
      <c r="F2469" s="552"/>
      <c r="G2469" s="270">
        <f>ROUND(SUM(G2467:G2468),2)</f>
        <v>29.85</v>
      </c>
    </row>
    <row r="2470" spans="1:9" x14ac:dyDescent="0.25">
      <c r="A2470" s="440"/>
      <c r="B2470" s="440"/>
      <c r="C2470" s="440"/>
      <c r="D2470" s="440"/>
      <c r="E2470" s="440"/>
      <c r="F2470" s="440"/>
      <c r="G2470" s="440"/>
    </row>
    <row r="2471" spans="1:9" x14ac:dyDescent="0.25">
      <c r="A2471" s="550" t="s">
        <v>4641</v>
      </c>
      <c r="B2471" s="559"/>
      <c r="C2471" s="559"/>
      <c r="D2471" s="559"/>
      <c r="E2471" s="560"/>
      <c r="F2471" s="270" t="s">
        <v>50</v>
      </c>
      <c r="G2471" s="267">
        <v>7689</v>
      </c>
    </row>
    <row r="2472" spans="1:9" ht="30" x14ac:dyDescent="0.25">
      <c r="A2472" s="550" t="s">
        <v>1102</v>
      </c>
      <c r="B2472" s="551"/>
      <c r="C2472" s="270" t="s">
        <v>3</v>
      </c>
      <c r="D2472" s="270" t="s">
        <v>4</v>
      </c>
      <c r="E2472" s="270" t="s">
        <v>1598</v>
      </c>
      <c r="F2472" s="270" t="s">
        <v>1103</v>
      </c>
      <c r="G2472" s="270" t="s">
        <v>1104</v>
      </c>
    </row>
    <row r="2473" spans="1:9" ht="30" x14ac:dyDescent="0.25">
      <c r="A2473" s="259">
        <v>3116</v>
      </c>
      <c r="B2473" s="271" t="str">
        <f>I2473</f>
        <v>Cantoneira alumínio anodizado natural, 1" x  1/8" - vara com 6m - 0,408 kg/m</v>
      </c>
      <c r="C2473" s="271" t="s">
        <v>50</v>
      </c>
      <c r="D2473" s="271" t="s">
        <v>69</v>
      </c>
      <c r="E2473" s="441">
        <v>1</v>
      </c>
      <c r="F2473" s="271">
        <f t="shared" ref="F2473:F2476" si="548">H2473</f>
        <v>16.54</v>
      </c>
      <c r="G2473" s="271">
        <f t="shared" ref="G2473:G2476" si="549">ROUND(F2473*E2473,2)</f>
        <v>16.54</v>
      </c>
      <c r="H2473" s="158">
        <v>16.54</v>
      </c>
      <c r="I2473" s="158" t="s">
        <v>2987</v>
      </c>
    </row>
    <row r="2474" spans="1:9" ht="30" x14ac:dyDescent="0.25">
      <c r="A2474" s="259">
        <v>7258</v>
      </c>
      <c r="B2474" s="271" t="str">
        <f>I2474</f>
        <v>Bancada em granito branco polar, largura 57cm, e= 2cm</v>
      </c>
      <c r="C2474" s="271" t="s">
        <v>50</v>
      </c>
      <c r="D2474" s="271" t="s">
        <v>69</v>
      </c>
      <c r="E2474" s="441">
        <v>1</v>
      </c>
      <c r="F2474" s="271">
        <f t="shared" si="548"/>
        <v>518.25</v>
      </c>
      <c r="G2474" s="271">
        <f t="shared" si="549"/>
        <v>518.25</v>
      </c>
      <c r="H2474" s="158">
        <v>518.25</v>
      </c>
      <c r="I2474" s="158" t="s">
        <v>3021</v>
      </c>
    </row>
    <row r="2475" spans="1:9" x14ac:dyDescent="0.25">
      <c r="A2475" s="259">
        <v>88316</v>
      </c>
      <c r="B2475" s="271" t="str">
        <f>I2475</f>
        <v>SERVENTE COM ENCARGOS COMPLEMENTARES</v>
      </c>
      <c r="C2475" s="271" t="s">
        <v>11</v>
      </c>
      <c r="D2475" s="271" t="s">
        <v>18</v>
      </c>
      <c r="E2475" s="271">
        <v>1</v>
      </c>
      <c r="F2475" s="271" t="str">
        <f t="shared" si="548"/>
        <v>15,81</v>
      </c>
      <c r="G2475" s="271">
        <f t="shared" si="549"/>
        <v>15.81</v>
      </c>
      <c r="H2475" s="156" t="s">
        <v>1860</v>
      </c>
      <c r="I2475" s="156" t="s">
        <v>1114</v>
      </c>
    </row>
    <row r="2476" spans="1:9" x14ac:dyDescent="0.25">
      <c r="A2476" s="259">
        <v>88309</v>
      </c>
      <c r="B2476" s="271" t="str">
        <f>I2476</f>
        <v>PEDREIRO COM ENCARGOS COMPLEMENTARES</v>
      </c>
      <c r="C2476" s="271" t="s">
        <v>11</v>
      </c>
      <c r="D2476" s="271" t="s">
        <v>18</v>
      </c>
      <c r="E2476" s="271">
        <v>1</v>
      </c>
      <c r="F2476" s="271" t="str">
        <f t="shared" si="548"/>
        <v>20,08</v>
      </c>
      <c r="G2476" s="271">
        <f t="shared" si="549"/>
        <v>20.079999999999998</v>
      </c>
      <c r="H2476" s="156" t="s">
        <v>1735</v>
      </c>
      <c r="I2476" s="156" t="s">
        <v>1123</v>
      </c>
    </row>
    <row r="2477" spans="1:9" x14ac:dyDescent="0.25">
      <c r="A2477" s="552" t="s">
        <v>1813</v>
      </c>
      <c r="B2477" s="552"/>
      <c r="C2477" s="552"/>
      <c r="D2477" s="552"/>
      <c r="E2477" s="552"/>
      <c r="F2477" s="552"/>
      <c r="G2477" s="270">
        <f>ROUND(SUM(G2473:G2476),2)</f>
        <v>570.67999999999995</v>
      </c>
    </row>
    <row r="2478" spans="1:9" ht="19.5" customHeight="1" x14ac:dyDescent="0.25">
      <c r="A2478" s="440"/>
      <c r="B2478" s="440"/>
      <c r="C2478" s="440"/>
      <c r="D2478" s="440"/>
      <c r="E2478" s="440"/>
      <c r="F2478" s="440"/>
      <c r="G2478" s="440"/>
    </row>
    <row r="2479" spans="1:9" x14ac:dyDescent="0.25">
      <c r="A2479" s="550" t="s">
        <v>3039</v>
      </c>
      <c r="B2479" s="559"/>
      <c r="C2479" s="559"/>
      <c r="D2479" s="559"/>
      <c r="E2479" s="560"/>
      <c r="F2479" s="270" t="s">
        <v>50</v>
      </c>
      <c r="G2479" s="267">
        <v>8759</v>
      </c>
    </row>
    <row r="2480" spans="1:9" ht="30" x14ac:dyDescent="0.25">
      <c r="A2480" s="550" t="s">
        <v>1102</v>
      </c>
      <c r="B2480" s="551"/>
      <c r="C2480" s="270" t="s">
        <v>3</v>
      </c>
      <c r="D2480" s="270" t="s">
        <v>4</v>
      </c>
      <c r="E2480" s="270" t="s">
        <v>1598</v>
      </c>
      <c r="F2480" s="270" t="s">
        <v>1103</v>
      </c>
      <c r="G2480" s="270" t="s">
        <v>1104</v>
      </c>
    </row>
    <row r="2481" spans="1:9" x14ac:dyDescent="0.25">
      <c r="A2481" s="259">
        <v>1689</v>
      </c>
      <c r="B2481" s="271" t="str">
        <f>I2481</f>
        <v>Parafuso de fixação com bucha plástica 8 mm</v>
      </c>
      <c r="C2481" s="271" t="s">
        <v>50</v>
      </c>
      <c r="D2481" s="271" t="s">
        <v>1119</v>
      </c>
      <c r="E2481" s="441">
        <v>6</v>
      </c>
      <c r="F2481" s="271">
        <f t="shared" ref="F2481:F2484" si="550">H2481</f>
        <v>0.96</v>
      </c>
      <c r="G2481" s="271">
        <f t="shared" ref="G2481:G2484" si="551">ROUND(F2481*E2481,2)</f>
        <v>5.76</v>
      </c>
      <c r="H2481" s="158">
        <v>0.96</v>
      </c>
      <c r="I2481" s="158" t="s">
        <v>2974</v>
      </c>
    </row>
    <row r="2482" spans="1:9" x14ac:dyDescent="0.25">
      <c r="A2482" s="259">
        <v>9017</v>
      </c>
      <c r="B2482" s="271" t="str">
        <f>I2482</f>
        <v>Corrimão em aço inox ø=1 1/2", duplo, h=90cm</v>
      </c>
      <c r="C2482" s="271" t="s">
        <v>50</v>
      </c>
      <c r="D2482" s="271" t="s">
        <v>69</v>
      </c>
      <c r="E2482" s="441">
        <v>1</v>
      </c>
      <c r="F2482" s="271">
        <f t="shared" si="550"/>
        <v>260.05</v>
      </c>
      <c r="G2482" s="271">
        <f t="shared" si="551"/>
        <v>260.05</v>
      </c>
      <c r="H2482" s="158">
        <v>260.05</v>
      </c>
      <c r="I2482" s="158" t="s">
        <v>3039</v>
      </c>
    </row>
    <row r="2483" spans="1:9" x14ac:dyDescent="0.25">
      <c r="A2483" s="259">
        <v>88316</v>
      </c>
      <c r="B2483" s="271" t="str">
        <f>I2483</f>
        <v>SERVENTE COM ENCARGOS COMPLEMENTARES</v>
      </c>
      <c r="C2483" s="271" t="s">
        <v>11</v>
      </c>
      <c r="D2483" s="271" t="s">
        <v>18</v>
      </c>
      <c r="E2483" s="271">
        <v>1</v>
      </c>
      <c r="F2483" s="271" t="str">
        <f t="shared" si="550"/>
        <v>15,81</v>
      </c>
      <c r="G2483" s="271">
        <f t="shared" si="551"/>
        <v>15.81</v>
      </c>
      <c r="H2483" s="156" t="s">
        <v>1860</v>
      </c>
      <c r="I2483" s="156" t="s">
        <v>1114</v>
      </c>
    </row>
    <row r="2484" spans="1:9" x14ac:dyDescent="0.25">
      <c r="A2484" s="259">
        <v>88309</v>
      </c>
      <c r="B2484" s="271" t="str">
        <f>I2484</f>
        <v>PEDREIRO COM ENCARGOS COMPLEMENTARES</v>
      </c>
      <c r="C2484" s="271" t="s">
        <v>11</v>
      </c>
      <c r="D2484" s="271" t="s">
        <v>18</v>
      </c>
      <c r="E2484" s="271">
        <v>1</v>
      </c>
      <c r="F2484" s="271" t="str">
        <f t="shared" si="550"/>
        <v>20,08</v>
      </c>
      <c r="G2484" s="271">
        <f t="shared" si="551"/>
        <v>20.079999999999998</v>
      </c>
      <c r="H2484" s="156" t="s">
        <v>1735</v>
      </c>
      <c r="I2484" s="156" t="s">
        <v>1123</v>
      </c>
    </row>
    <row r="2485" spans="1:9" x14ac:dyDescent="0.25">
      <c r="A2485" s="552" t="s">
        <v>1813</v>
      </c>
      <c r="B2485" s="552"/>
      <c r="C2485" s="552"/>
      <c r="D2485" s="552"/>
      <c r="E2485" s="552"/>
      <c r="F2485" s="552"/>
      <c r="G2485" s="270">
        <f>ROUND(SUM(G2481:G2484),2)</f>
        <v>301.7</v>
      </c>
    </row>
    <row r="2486" spans="1:9" ht="20.25" customHeight="1" x14ac:dyDescent="0.25">
      <c r="A2486" s="440"/>
      <c r="B2486" s="440"/>
      <c r="C2486" s="440"/>
      <c r="D2486" s="440"/>
      <c r="E2486" s="440"/>
      <c r="F2486" s="440"/>
      <c r="G2486" s="440"/>
    </row>
    <row r="2487" spans="1:9" x14ac:dyDescent="0.25">
      <c r="A2487" s="550" t="s">
        <v>4643</v>
      </c>
      <c r="B2487" s="559"/>
      <c r="C2487" s="559"/>
      <c r="D2487" s="559"/>
      <c r="E2487" s="560"/>
      <c r="F2487" s="270" t="s">
        <v>2110</v>
      </c>
      <c r="G2487" s="267" t="s">
        <v>4642</v>
      </c>
    </row>
    <row r="2488" spans="1:9" ht="30" x14ac:dyDescent="0.25">
      <c r="A2488" s="550" t="s">
        <v>1102</v>
      </c>
      <c r="B2488" s="551"/>
      <c r="C2488" s="270" t="s">
        <v>3</v>
      </c>
      <c r="D2488" s="270" t="s">
        <v>4</v>
      </c>
      <c r="E2488" s="270" t="s">
        <v>1598</v>
      </c>
      <c r="F2488" s="270" t="s">
        <v>1103</v>
      </c>
      <c r="G2488" s="270" t="s">
        <v>1104</v>
      </c>
    </row>
    <row r="2489" spans="1:9" x14ac:dyDescent="0.25">
      <c r="A2489" s="259" t="s">
        <v>2298</v>
      </c>
      <c r="B2489" s="271" t="s">
        <v>4643</v>
      </c>
      <c r="C2489" s="271" t="s">
        <v>2141</v>
      </c>
      <c r="D2489" s="271" t="s">
        <v>2741</v>
      </c>
      <c r="E2489" s="271">
        <v>1</v>
      </c>
      <c r="F2489" s="271">
        <f t="shared" ref="F2489" si="552">H2489</f>
        <v>3490</v>
      </c>
      <c r="G2489" s="271">
        <f t="shared" ref="G2489" si="553">ROUND(F2489*E2489,2)</f>
        <v>3490</v>
      </c>
      <c r="H2489" s="158">
        <v>3490</v>
      </c>
      <c r="I2489" s="158" t="e">
        <v>#N/A</v>
      </c>
    </row>
    <row r="2490" spans="1:9" x14ac:dyDescent="0.25">
      <c r="A2490" s="552" t="s">
        <v>1813</v>
      </c>
      <c r="B2490" s="552"/>
      <c r="C2490" s="552"/>
      <c r="D2490" s="552"/>
      <c r="E2490" s="552"/>
      <c r="F2490" s="552"/>
      <c r="G2490" s="270">
        <f>ROUND(SUM(G2489:G2489),2)</f>
        <v>3490</v>
      </c>
    </row>
    <row r="2491" spans="1:9" ht="21" customHeight="1" x14ac:dyDescent="0.25">
      <c r="A2491" s="440"/>
      <c r="B2491" s="440"/>
      <c r="C2491" s="440"/>
      <c r="D2491" s="440"/>
      <c r="E2491" s="440"/>
      <c r="F2491" s="440"/>
      <c r="G2491" s="440"/>
    </row>
    <row r="2492" spans="1:9" ht="42" customHeight="1" x14ac:dyDescent="0.25">
      <c r="A2492" s="550" t="s">
        <v>4645</v>
      </c>
      <c r="B2492" s="559"/>
      <c r="C2492" s="559"/>
      <c r="D2492" s="559"/>
      <c r="E2492" s="560"/>
      <c r="F2492" s="270" t="s">
        <v>2110</v>
      </c>
      <c r="G2492" s="267" t="s">
        <v>4644</v>
      </c>
    </row>
    <row r="2493" spans="1:9" ht="30" x14ac:dyDescent="0.25">
      <c r="A2493" s="550" t="s">
        <v>1102</v>
      </c>
      <c r="B2493" s="551"/>
      <c r="C2493" s="270" t="s">
        <v>3</v>
      </c>
      <c r="D2493" s="270" t="s">
        <v>4</v>
      </c>
      <c r="E2493" s="270" t="s">
        <v>1598</v>
      </c>
      <c r="F2493" s="270" t="s">
        <v>1103</v>
      </c>
      <c r="G2493" s="270" t="s">
        <v>1104</v>
      </c>
    </row>
    <row r="2494" spans="1:9" ht="154.5" customHeight="1" x14ac:dyDescent="0.25">
      <c r="A2494" s="259" t="s">
        <v>2298</v>
      </c>
      <c r="B2494" s="271" t="s">
        <v>4646</v>
      </c>
      <c r="C2494" s="271" t="s">
        <v>2141</v>
      </c>
      <c r="D2494" s="271" t="s">
        <v>2741</v>
      </c>
      <c r="E2494" s="271">
        <v>1</v>
      </c>
      <c r="F2494" s="271">
        <f t="shared" ref="F2494" si="554">H2494</f>
        <v>356670</v>
      </c>
      <c r="G2494" s="271">
        <f t="shared" ref="G2494" si="555">ROUND(F2494*E2494,2)</f>
        <v>356670</v>
      </c>
      <c r="H2494" s="158">
        <v>356670</v>
      </c>
    </row>
    <row r="2495" spans="1:9" x14ac:dyDescent="0.25">
      <c r="A2495" s="552" t="s">
        <v>1813</v>
      </c>
      <c r="B2495" s="552"/>
      <c r="C2495" s="552"/>
      <c r="D2495" s="552"/>
      <c r="E2495" s="552"/>
      <c r="F2495" s="552"/>
      <c r="G2495" s="270">
        <f>ROUND(SUM(G2494:G2494),2)</f>
        <v>356670</v>
      </c>
    </row>
    <row r="2496" spans="1:9" ht="25.5" customHeight="1" x14ac:dyDescent="0.25">
      <c r="A2496" s="440"/>
      <c r="B2496" s="440"/>
      <c r="C2496" s="440"/>
      <c r="D2496" s="440"/>
      <c r="E2496" s="440"/>
      <c r="F2496" s="440"/>
      <c r="G2496" s="440"/>
    </row>
    <row r="2497" spans="1:9" ht="39.75" customHeight="1" x14ac:dyDescent="0.25">
      <c r="A2497" s="566" t="s">
        <v>4653</v>
      </c>
      <c r="B2497" s="567"/>
      <c r="C2497" s="567"/>
      <c r="D2497" s="567"/>
      <c r="E2497" s="567"/>
      <c r="F2497" s="150" t="s">
        <v>2110</v>
      </c>
      <c r="G2497" s="267" t="s">
        <v>4647</v>
      </c>
    </row>
    <row r="2498" spans="1:9" ht="60" x14ac:dyDescent="0.25">
      <c r="A2498" s="153" t="s">
        <v>2298</v>
      </c>
      <c r="B2498" s="153" t="s">
        <v>4653</v>
      </c>
      <c r="C2498" s="153" t="s">
        <v>2141</v>
      </c>
      <c r="D2498" s="153" t="s">
        <v>16</v>
      </c>
      <c r="E2498" s="153">
        <v>1</v>
      </c>
      <c r="F2498" s="153">
        <f t="shared" ref="F2498" si="556">H2498</f>
        <v>109051.208</v>
      </c>
      <c r="G2498" s="153">
        <f t="shared" ref="G2498" si="557">ROUND(F2498*E2498,2)</f>
        <v>109051.21</v>
      </c>
      <c r="H2498" s="154">
        <v>109051.208</v>
      </c>
      <c r="I2498" s="174">
        <v>3630.2000000000003</v>
      </c>
    </row>
    <row r="2499" spans="1:9" x14ac:dyDescent="0.25">
      <c r="A2499" s="570" t="s">
        <v>1813</v>
      </c>
      <c r="B2499" s="570"/>
      <c r="C2499" s="570"/>
      <c r="D2499" s="570"/>
      <c r="E2499" s="570"/>
      <c r="F2499" s="570"/>
      <c r="G2499" s="404">
        <f>ROUND(SUM(G2498),2)</f>
        <v>109051.21</v>
      </c>
    </row>
    <row r="2500" spans="1:9" ht="21" customHeight="1" x14ac:dyDescent="0.25">
      <c r="A2500" s="440"/>
      <c r="B2500" s="440"/>
      <c r="C2500" s="440"/>
      <c r="D2500" s="440"/>
      <c r="E2500" s="440"/>
      <c r="F2500" s="440"/>
      <c r="G2500" s="440"/>
    </row>
    <row r="2501" spans="1:9" ht="48" customHeight="1" x14ac:dyDescent="0.25">
      <c r="A2501" s="566" t="s">
        <v>4648</v>
      </c>
      <c r="B2501" s="567"/>
      <c r="C2501" s="567"/>
      <c r="D2501" s="567"/>
      <c r="E2501" s="567"/>
      <c r="F2501" s="150" t="s">
        <v>2110</v>
      </c>
      <c r="G2501" s="267" t="s">
        <v>4649</v>
      </c>
    </row>
    <row r="2502" spans="1:9" ht="75" x14ac:dyDescent="0.25">
      <c r="A2502" s="153" t="s">
        <v>2298</v>
      </c>
      <c r="B2502" s="153" t="s">
        <v>4648</v>
      </c>
      <c r="C2502" s="153" t="s">
        <v>2141</v>
      </c>
      <c r="D2502" s="153" t="s">
        <v>16</v>
      </c>
      <c r="E2502" s="153">
        <v>1</v>
      </c>
      <c r="F2502" s="153">
        <f t="shared" ref="F2502" si="558">H2502</f>
        <v>169000</v>
      </c>
      <c r="G2502" s="153">
        <f t="shared" ref="G2502" si="559">ROUND(F2502*E2502,2)</f>
        <v>169000</v>
      </c>
      <c r="H2502" s="154">
        <v>169000</v>
      </c>
    </row>
    <row r="2503" spans="1:9" x14ac:dyDescent="0.25">
      <c r="A2503" s="570" t="s">
        <v>1813</v>
      </c>
      <c r="B2503" s="570"/>
      <c r="C2503" s="570"/>
      <c r="D2503" s="570"/>
      <c r="E2503" s="570"/>
      <c r="F2503" s="570"/>
      <c r="G2503" s="404">
        <f>ROUND(SUM(G2502),2)</f>
        <v>169000</v>
      </c>
    </row>
    <row r="2504" spans="1:9" ht="21.75" customHeight="1" x14ac:dyDescent="0.25">
      <c r="A2504" s="440"/>
      <c r="B2504" s="440"/>
      <c r="C2504" s="440"/>
      <c r="D2504" s="440"/>
      <c r="E2504" s="440"/>
      <c r="F2504" s="440"/>
      <c r="G2504" s="440"/>
    </row>
    <row r="2505" spans="1:9" ht="15" customHeight="1" x14ac:dyDescent="0.25">
      <c r="A2505" s="550" t="s">
        <v>4501</v>
      </c>
      <c r="B2505" s="559"/>
      <c r="C2505" s="559"/>
      <c r="D2505" s="559"/>
      <c r="E2505" s="560"/>
      <c r="F2505" s="150" t="s">
        <v>2110</v>
      </c>
      <c r="G2505" s="267" t="s">
        <v>4650</v>
      </c>
    </row>
    <row r="2506" spans="1:9" ht="30" x14ac:dyDescent="0.25">
      <c r="A2506" s="550" t="s">
        <v>1102</v>
      </c>
      <c r="B2506" s="551"/>
      <c r="C2506" s="270" t="s">
        <v>3</v>
      </c>
      <c r="D2506" s="270" t="s">
        <v>4</v>
      </c>
      <c r="E2506" s="270" t="s">
        <v>1598</v>
      </c>
      <c r="F2506" s="270" t="s">
        <v>1103</v>
      </c>
      <c r="G2506" s="270" t="s">
        <v>1104</v>
      </c>
    </row>
    <row r="2507" spans="1:9" ht="15" customHeight="1" x14ac:dyDescent="0.25">
      <c r="A2507" s="259">
        <v>13922</v>
      </c>
      <c r="B2507" s="271" t="s">
        <v>4651</v>
      </c>
      <c r="C2507" s="271" t="s">
        <v>50</v>
      </c>
      <c r="D2507" s="271" t="s">
        <v>2741</v>
      </c>
      <c r="E2507" s="441">
        <v>1.05</v>
      </c>
      <c r="F2507" s="271">
        <f t="shared" ref="F2507:F2512" si="560">H2507</f>
        <v>13.36</v>
      </c>
      <c r="G2507" s="271">
        <f t="shared" ref="G2507:G2512" si="561">ROUND(F2507*E2507,2)</f>
        <v>14.03</v>
      </c>
      <c r="H2507" s="158">
        <v>13.36</v>
      </c>
      <c r="I2507" s="158" t="e">
        <v>#N/A</v>
      </c>
    </row>
    <row r="2508" spans="1:9" ht="90" x14ac:dyDescent="0.25">
      <c r="A2508" s="259">
        <v>87283</v>
      </c>
      <c r="B2508" s="271" t="str">
        <f>I2508</f>
        <v>ARGAMASSA TRAÇO 1:6 (EM VOLUME DE CIMENTO E AREIA MÉDIA ÚMIDA) COM ADIÇÃO DE PLASTIFICANTE PARA EMBOÇO/MASSA ÚNICA/ASSENTAMENTO DE ALVENARIA DE VEDAÇÃO, PREPARO MECÂNICO COM BETONEIRA 400 L. AF_08/2019</v>
      </c>
      <c r="C2508" s="271" t="s">
        <v>11</v>
      </c>
      <c r="D2508" s="271" t="s">
        <v>40</v>
      </c>
      <c r="E2508" s="441">
        <v>6.0000000000000001E-3</v>
      </c>
      <c r="F2508" s="271" t="str">
        <f t="shared" ref="F2508:F2509" si="562">H2508</f>
        <v>417,72</v>
      </c>
      <c r="G2508" s="271">
        <f t="shared" ref="G2508:G2509" si="563">ROUND(F2508*E2508,2)</f>
        <v>2.5099999999999998</v>
      </c>
      <c r="H2508" s="156" t="s">
        <v>3770</v>
      </c>
      <c r="I2508" s="156" t="s">
        <v>2085</v>
      </c>
    </row>
    <row r="2509" spans="1:9" ht="45" x14ac:dyDescent="0.25">
      <c r="A2509" s="259">
        <v>91693</v>
      </c>
      <c r="B2509" s="271" t="str">
        <f>I2509</f>
        <v>SERRA CIRCULAR DE BANCADA COM MOTOR ELÉTRICO POTÊNCIA DE 5HP, COM COIFA PARA DISCO 10" - CHI DIURNO. AF_08/2015</v>
      </c>
      <c r="C2509" s="271" t="s">
        <v>11</v>
      </c>
      <c r="D2509" s="271" t="s">
        <v>1122</v>
      </c>
      <c r="E2509" s="441">
        <v>0.373</v>
      </c>
      <c r="F2509" s="271" t="str">
        <f t="shared" si="562"/>
        <v>20,52</v>
      </c>
      <c r="G2509" s="271">
        <f t="shared" si="563"/>
        <v>7.65</v>
      </c>
      <c r="H2509" s="156" t="s">
        <v>1700</v>
      </c>
      <c r="I2509" s="156" t="s">
        <v>1835</v>
      </c>
    </row>
    <row r="2510" spans="1:9" ht="45" x14ac:dyDescent="0.25">
      <c r="A2510" s="259">
        <v>91692</v>
      </c>
      <c r="B2510" s="271" t="str">
        <f>I2510</f>
        <v>SERRA CIRCULAR DE BANCADA COM MOTOR ELÉTRICO POTÊNCIA DE 5HP, COM COIFA PARA DISCO 10" - CHP DIURNO. AF_08/2015</v>
      </c>
      <c r="C2510" s="271" t="s">
        <v>11</v>
      </c>
      <c r="D2510" s="271" t="s">
        <v>1121</v>
      </c>
      <c r="E2510" s="271">
        <v>0.02</v>
      </c>
      <c r="F2510" s="271" t="str">
        <f t="shared" ref="F2510" si="564">H2510</f>
        <v>21,96</v>
      </c>
      <c r="G2510" s="271">
        <f t="shared" ref="G2510" si="565">ROUND(F2510*E2510,2)</f>
        <v>0.44</v>
      </c>
      <c r="H2510" s="156" t="s">
        <v>3123</v>
      </c>
      <c r="I2510" s="156" t="s">
        <v>1828</v>
      </c>
    </row>
    <row r="2511" spans="1:9" x14ac:dyDescent="0.25">
      <c r="A2511" s="259">
        <v>88316</v>
      </c>
      <c r="B2511" s="271" t="str">
        <f>I2511</f>
        <v>SERVENTE COM ENCARGOS COMPLEMENTARES</v>
      </c>
      <c r="C2511" s="271" t="s">
        <v>11</v>
      </c>
      <c r="D2511" s="271" t="s">
        <v>18</v>
      </c>
      <c r="E2511" s="441">
        <v>0.19600000000000001</v>
      </c>
      <c r="F2511" s="271" t="str">
        <f t="shared" si="560"/>
        <v>15,81</v>
      </c>
      <c r="G2511" s="271">
        <f t="shared" si="561"/>
        <v>3.1</v>
      </c>
      <c r="H2511" s="156" t="s">
        <v>1860</v>
      </c>
      <c r="I2511" s="156" t="s">
        <v>1114</v>
      </c>
    </row>
    <row r="2512" spans="1:9" x14ac:dyDescent="0.25">
      <c r="A2512" s="259">
        <v>88309</v>
      </c>
      <c r="B2512" s="271" t="str">
        <f>I2512</f>
        <v>PEDREIRO COM ENCARGOS COMPLEMENTARES</v>
      </c>
      <c r="C2512" s="271" t="s">
        <v>11</v>
      </c>
      <c r="D2512" s="271" t="s">
        <v>18</v>
      </c>
      <c r="E2512" s="441">
        <v>0.39200000000000002</v>
      </c>
      <c r="F2512" s="271" t="str">
        <f t="shared" si="560"/>
        <v>20,08</v>
      </c>
      <c r="G2512" s="271">
        <f t="shared" si="561"/>
        <v>7.87</v>
      </c>
      <c r="H2512" s="156" t="s">
        <v>1735</v>
      </c>
      <c r="I2512" s="156" t="s">
        <v>1123</v>
      </c>
    </row>
    <row r="2513" spans="1:9" x14ac:dyDescent="0.25">
      <c r="A2513" s="552" t="s">
        <v>1813</v>
      </c>
      <c r="B2513" s="552"/>
      <c r="C2513" s="552"/>
      <c r="D2513" s="552"/>
      <c r="E2513" s="552"/>
      <c r="F2513" s="552"/>
      <c r="G2513" s="270">
        <f>ROUND(SUM(G2507:G2512),2)</f>
        <v>35.6</v>
      </c>
    </row>
    <row r="2514" spans="1:9" x14ac:dyDescent="0.25">
      <c r="A2514" s="440"/>
      <c r="B2514" s="440"/>
      <c r="C2514" s="440"/>
      <c r="D2514" s="440"/>
      <c r="E2514" s="440"/>
      <c r="F2514" s="440"/>
      <c r="G2514" s="440"/>
    </row>
    <row r="2515" spans="1:9" x14ac:dyDescent="0.25">
      <c r="A2515" s="550" t="s">
        <v>4656</v>
      </c>
      <c r="B2515" s="559"/>
      <c r="C2515" s="559"/>
      <c r="D2515" s="559"/>
      <c r="E2515" s="560"/>
      <c r="F2515" s="270" t="s">
        <v>50</v>
      </c>
      <c r="G2515" s="267">
        <v>9458</v>
      </c>
    </row>
    <row r="2516" spans="1:9" ht="30" x14ac:dyDescent="0.25">
      <c r="A2516" s="550" t="s">
        <v>1102</v>
      </c>
      <c r="B2516" s="551"/>
      <c r="C2516" s="270" t="s">
        <v>3</v>
      </c>
      <c r="D2516" s="270" t="s">
        <v>4</v>
      </c>
      <c r="E2516" s="270" t="s">
        <v>1598</v>
      </c>
      <c r="F2516" s="270" t="s">
        <v>1103</v>
      </c>
      <c r="G2516" s="270" t="s">
        <v>1104</v>
      </c>
    </row>
    <row r="2517" spans="1:9" x14ac:dyDescent="0.25">
      <c r="A2517" s="259">
        <v>81</v>
      </c>
      <c r="B2517" s="271" t="str">
        <f t="shared" ref="B2517:B2530" si="566">I2517</f>
        <v>Aço ca-50   6,3 a 12,5 mm</v>
      </c>
      <c r="C2517" s="271" t="s">
        <v>50</v>
      </c>
      <c r="D2517" s="271" t="s">
        <v>3111</v>
      </c>
      <c r="E2517" s="441">
        <v>1.89</v>
      </c>
      <c r="F2517" s="271">
        <f t="shared" ref="F2517:F2530" si="567">H2517</f>
        <v>11.19</v>
      </c>
      <c r="G2517" s="271">
        <f t="shared" ref="G2517:G2530" si="568">ROUND(F2517*E2517,2)</f>
        <v>21.15</v>
      </c>
      <c r="H2517" s="158">
        <v>11.19</v>
      </c>
      <c r="I2517" s="158" t="s">
        <v>2960</v>
      </c>
    </row>
    <row r="2518" spans="1:9" ht="30" x14ac:dyDescent="0.25">
      <c r="A2518" s="259">
        <v>1569</v>
      </c>
      <c r="B2518" s="271" t="str">
        <f t="shared" ref="B2518" si="569">I2518</f>
        <v>Madeira mista serrada (barrote) 6 x 6cm - 0,0036 m3/m (angelim, louro)</v>
      </c>
      <c r="C2518" s="271" t="s">
        <v>50</v>
      </c>
      <c r="D2518" s="271" t="s">
        <v>4459</v>
      </c>
      <c r="E2518" s="441">
        <v>1.86</v>
      </c>
      <c r="F2518" s="271">
        <f t="shared" ref="F2518" si="570">H2518</f>
        <v>10.130000000000001</v>
      </c>
      <c r="G2518" s="271">
        <f t="shared" ref="G2518" si="571">ROUND(F2518*E2518,2)</f>
        <v>18.84</v>
      </c>
      <c r="H2518" s="158">
        <v>10.130000000000001</v>
      </c>
      <c r="I2518" s="158" t="s">
        <v>2972</v>
      </c>
    </row>
    <row r="2519" spans="1:9" ht="45" x14ac:dyDescent="0.25">
      <c r="A2519" s="259">
        <v>9805</v>
      </c>
      <c r="B2519" s="271" t="str">
        <f t="shared" ref="B2519" si="572">I2519</f>
        <v>Laje pré-fabricada treliçada para piso ou cobertura, h=21cm, el. enchimento em bloco EPS, h=16cm</v>
      </c>
      <c r="C2519" s="271" t="s">
        <v>50</v>
      </c>
      <c r="D2519" s="271" t="s">
        <v>4657</v>
      </c>
      <c r="E2519" s="441">
        <v>1</v>
      </c>
      <c r="F2519" s="271">
        <f t="shared" ref="F2519" si="573">H2519</f>
        <v>107.88</v>
      </c>
      <c r="G2519" s="271">
        <f t="shared" ref="G2519" si="574">ROUND(F2519*E2519,2)</f>
        <v>107.88</v>
      </c>
      <c r="H2519" s="158">
        <v>107.88</v>
      </c>
      <c r="I2519" s="158" t="s">
        <v>3047</v>
      </c>
    </row>
    <row r="2520" spans="1:9" ht="30" x14ac:dyDescent="0.25">
      <c r="A2520" s="259">
        <v>367</v>
      </c>
      <c r="B2520" s="271" t="str">
        <f t="shared" si="566"/>
        <v>AREIA GROSSA - POSTO JAZIDA/FORNECEDOR (RETIRADO NA JAZIDA, SEM TRANSPORTE)</v>
      </c>
      <c r="C2520" s="271" t="s">
        <v>11</v>
      </c>
      <c r="D2520" s="271" t="s">
        <v>3380</v>
      </c>
      <c r="E2520" s="441">
        <v>6.0000000000000001E-3</v>
      </c>
      <c r="F2520" s="271" t="str">
        <f t="shared" si="567"/>
        <v>81,04</v>
      </c>
      <c r="G2520" s="271">
        <f t="shared" si="568"/>
        <v>0.49</v>
      </c>
      <c r="H2520" s="156" t="s">
        <v>3415</v>
      </c>
      <c r="I2520" s="156" t="s">
        <v>1630</v>
      </c>
    </row>
    <row r="2521" spans="1:9" x14ac:dyDescent="0.25">
      <c r="A2521" s="259">
        <v>1379</v>
      </c>
      <c r="B2521" s="271" t="str">
        <f t="shared" ref="B2521" si="575">I2521</f>
        <v>CIMENTO PORTLAND COMPOSTO CP II-32</v>
      </c>
      <c r="C2521" s="271" t="s">
        <v>11</v>
      </c>
      <c r="D2521" s="271" t="s">
        <v>3111</v>
      </c>
      <c r="E2521" s="441">
        <v>18</v>
      </c>
      <c r="F2521" s="271" t="str">
        <f t="shared" ref="F2521" si="576">H2521</f>
        <v>0,84</v>
      </c>
      <c r="G2521" s="271">
        <f t="shared" ref="G2521" si="577">ROUND(F2521*E2521,2)</f>
        <v>15.12</v>
      </c>
      <c r="H2521" s="156" t="s">
        <v>1849</v>
      </c>
      <c r="I2521" s="156" t="s">
        <v>1129</v>
      </c>
    </row>
    <row r="2522" spans="1:9" ht="30" x14ac:dyDescent="0.25">
      <c r="A2522" s="259">
        <v>4509</v>
      </c>
      <c r="B2522" s="271" t="str">
        <f t="shared" ref="B2522" si="578">I2522</f>
        <v>SARRAFO *2,5 X 10* CM EM PINUS, MISTA OU EQUIVALENTE DA REGIAO - BRUTA</v>
      </c>
      <c r="C2522" s="271" t="s">
        <v>11</v>
      </c>
      <c r="D2522" s="271" t="s">
        <v>4459</v>
      </c>
      <c r="E2522" s="441">
        <v>1.03</v>
      </c>
      <c r="F2522" s="271" t="str">
        <f t="shared" ref="F2522" si="579">H2522</f>
        <v>5,18</v>
      </c>
      <c r="G2522" s="271">
        <f t="shared" ref="G2522" si="580">ROUND(F2522*E2522,2)</f>
        <v>5.34</v>
      </c>
      <c r="H2522" s="156" t="s">
        <v>1720</v>
      </c>
      <c r="I2522" s="156" t="s">
        <v>3318</v>
      </c>
    </row>
    <row r="2523" spans="1:9" ht="30" x14ac:dyDescent="0.25">
      <c r="A2523" s="259">
        <v>4718</v>
      </c>
      <c r="B2523" s="271" t="str">
        <f t="shared" ref="B2523" si="581">I2523</f>
        <v>PEDRA BRITADA N. 2 (19 A 38 MM) POSTO PEDREIRA/FORNECEDOR, SEM FRETE</v>
      </c>
      <c r="C2523" s="271" t="s">
        <v>11</v>
      </c>
      <c r="D2523" s="271" t="s">
        <v>3380</v>
      </c>
      <c r="E2523" s="441">
        <v>4.0800000000000003E-2</v>
      </c>
      <c r="F2523" s="271" t="str">
        <f t="shared" ref="F2523" si="582">H2523</f>
        <v>198,00</v>
      </c>
      <c r="G2523" s="271">
        <f t="shared" ref="G2523" si="583">ROUND(F2523*E2523,2)</f>
        <v>8.08</v>
      </c>
      <c r="H2523" s="156" t="s">
        <v>3486</v>
      </c>
      <c r="I2523" s="156" t="s">
        <v>1754</v>
      </c>
    </row>
    <row r="2524" spans="1:9" ht="30" x14ac:dyDescent="0.25">
      <c r="A2524" s="259">
        <v>4721</v>
      </c>
      <c r="B2524" s="271" t="str">
        <f t="shared" ref="B2524" si="584">I2524</f>
        <v>PEDRA BRITADA N. 1 (9,5 a 19 MM) POSTO PEDREIRA/FORNECEDOR, SEM FRETE</v>
      </c>
      <c r="C2524" s="271" t="s">
        <v>11</v>
      </c>
      <c r="D2524" s="271" t="s">
        <v>3380</v>
      </c>
      <c r="E2524" s="441">
        <v>1.3599999999999999E-2</v>
      </c>
      <c r="F2524" s="271" t="str">
        <f t="shared" ref="F2524" si="585">H2524</f>
        <v>196,96</v>
      </c>
      <c r="G2524" s="271">
        <f t="shared" ref="G2524" si="586">ROUND(F2524*E2524,2)</f>
        <v>2.68</v>
      </c>
      <c r="H2524" s="156" t="s">
        <v>3485</v>
      </c>
      <c r="I2524" s="156" t="s">
        <v>3298</v>
      </c>
    </row>
    <row r="2525" spans="1:9" ht="30" x14ac:dyDescent="0.25">
      <c r="A2525" s="259">
        <v>5075</v>
      </c>
      <c r="B2525" s="271" t="str">
        <f t="shared" ref="B2525" si="587">I2525</f>
        <v>PREGO DE ACO POLIDO COM CABECA 18 X 30 (2 3/4 X 10)</v>
      </c>
      <c r="C2525" s="271" t="s">
        <v>11</v>
      </c>
      <c r="D2525" s="271" t="s">
        <v>3111</v>
      </c>
      <c r="E2525" s="441">
        <v>0.03</v>
      </c>
      <c r="F2525" s="271" t="str">
        <f t="shared" ref="F2525" si="588">H2525</f>
        <v>21,93</v>
      </c>
      <c r="G2525" s="271">
        <f t="shared" ref="G2525" si="589">ROUND(F2525*E2525,2)</f>
        <v>0.66</v>
      </c>
      <c r="H2525" s="156" t="s">
        <v>3344</v>
      </c>
      <c r="I2525" s="156" t="s">
        <v>1112</v>
      </c>
    </row>
    <row r="2526" spans="1:9" ht="45" x14ac:dyDescent="0.25">
      <c r="A2526" s="259">
        <v>6189</v>
      </c>
      <c r="B2526" s="271" t="str">
        <f t="shared" si="566"/>
        <v>TABUA NAO APARELHADA *2,5 X 30* CM, EM MACARANDUBA, ANGELIM OU EQUIVALENTE DA REGIAO - BRUTA</v>
      </c>
      <c r="C2526" s="271" t="s">
        <v>11</v>
      </c>
      <c r="D2526" s="271" t="s">
        <v>4459</v>
      </c>
      <c r="E2526" s="441">
        <v>0.62</v>
      </c>
      <c r="F2526" s="271" t="str">
        <f t="shared" si="567"/>
        <v>14,43</v>
      </c>
      <c r="G2526" s="271">
        <f t="shared" si="568"/>
        <v>8.9499999999999993</v>
      </c>
      <c r="H2526" s="156" t="s">
        <v>2061</v>
      </c>
      <c r="I2526" s="156" t="s">
        <v>3330</v>
      </c>
    </row>
    <row r="2527" spans="1:9" x14ac:dyDescent="0.25">
      <c r="A2527" s="259">
        <v>88316</v>
      </c>
      <c r="B2527" s="271" t="str">
        <f t="shared" si="566"/>
        <v>SERVENTE COM ENCARGOS COMPLEMENTARES</v>
      </c>
      <c r="C2527" s="271" t="s">
        <v>11</v>
      </c>
      <c r="D2527" s="271" t="s">
        <v>18</v>
      </c>
      <c r="E2527" s="271">
        <v>2.1</v>
      </c>
      <c r="F2527" s="271" t="str">
        <f t="shared" si="567"/>
        <v>15,81</v>
      </c>
      <c r="G2527" s="271">
        <f t="shared" si="568"/>
        <v>33.200000000000003</v>
      </c>
      <c r="H2527" s="156" t="s">
        <v>1860</v>
      </c>
      <c r="I2527" s="156" t="s">
        <v>1114</v>
      </c>
    </row>
    <row r="2528" spans="1:9" x14ac:dyDescent="0.25">
      <c r="A2528" s="259">
        <v>88309</v>
      </c>
      <c r="B2528" s="271" t="str">
        <f t="shared" si="566"/>
        <v>PEDREIRO COM ENCARGOS COMPLEMENTARES</v>
      </c>
      <c r="C2528" s="271" t="s">
        <v>11</v>
      </c>
      <c r="D2528" s="271" t="s">
        <v>18</v>
      </c>
      <c r="E2528" s="271">
        <v>0.47</v>
      </c>
      <c r="F2528" s="271" t="str">
        <f t="shared" si="567"/>
        <v>20,08</v>
      </c>
      <c r="G2528" s="271">
        <f t="shared" si="568"/>
        <v>9.44</v>
      </c>
      <c r="H2528" s="156" t="s">
        <v>1735</v>
      </c>
      <c r="I2528" s="156" t="s">
        <v>1123</v>
      </c>
    </row>
    <row r="2529" spans="1:9" x14ac:dyDescent="0.25">
      <c r="A2529" s="259">
        <v>88245</v>
      </c>
      <c r="B2529" s="271" t="str">
        <f t="shared" si="566"/>
        <v>ARMADOR COM ENCARGOS COMPLEMENTARES</v>
      </c>
      <c r="C2529" s="271" t="s">
        <v>11</v>
      </c>
      <c r="D2529" s="271" t="s">
        <v>18</v>
      </c>
      <c r="E2529" s="271">
        <v>0.15</v>
      </c>
      <c r="F2529" s="271" t="str">
        <f t="shared" si="567"/>
        <v>19,97</v>
      </c>
      <c r="G2529" s="271">
        <f t="shared" si="568"/>
        <v>3</v>
      </c>
      <c r="H2529" s="156" t="s">
        <v>2922</v>
      </c>
      <c r="I2529" s="156" t="s">
        <v>1128</v>
      </c>
    </row>
    <row r="2530" spans="1:9" ht="30" x14ac:dyDescent="0.25">
      <c r="A2530" s="259">
        <v>88262</v>
      </c>
      <c r="B2530" s="271" t="str">
        <f t="shared" si="566"/>
        <v>CARPINTEIRO DE FORMAS COM ENCARGOS COMPLEMENTARES</v>
      </c>
      <c r="C2530" s="271" t="s">
        <v>11</v>
      </c>
      <c r="D2530" s="271" t="s">
        <v>18</v>
      </c>
      <c r="E2530" s="271">
        <v>0.81</v>
      </c>
      <c r="F2530" s="271" t="str">
        <f t="shared" si="567"/>
        <v>19,85</v>
      </c>
      <c r="G2530" s="271">
        <f t="shared" si="568"/>
        <v>16.079999999999998</v>
      </c>
      <c r="H2530" s="156" t="s">
        <v>3210</v>
      </c>
      <c r="I2530" s="156" t="s">
        <v>1113</v>
      </c>
    </row>
    <row r="2531" spans="1:9" x14ac:dyDescent="0.25">
      <c r="A2531" s="552" t="s">
        <v>1813</v>
      </c>
      <c r="B2531" s="552"/>
      <c r="C2531" s="552"/>
      <c r="D2531" s="552"/>
      <c r="E2531" s="552"/>
      <c r="F2531" s="552"/>
      <c r="G2531" s="270">
        <f>ROUND(SUM(G2517:G2530),2)</f>
        <v>250.91</v>
      </c>
    </row>
    <row r="2532" spans="1:9" ht="23.25" customHeight="1" x14ac:dyDescent="0.25">
      <c r="A2532" s="440"/>
      <c r="B2532" s="440"/>
      <c r="C2532" s="440"/>
      <c r="D2532" s="440"/>
      <c r="E2532" s="440"/>
      <c r="F2532" s="440"/>
      <c r="G2532" s="440"/>
    </row>
    <row r="2533" spans="1:9" x14ac:dyDescent="0.25">
      <c r="A2533" s="636" t="s">
        <v>2442</v>
      </c>
      <c r="B2533" s="637"/>
      <c r="C2533" s="637"/>
      <c r="D2533" s="637"/>
      <c r="E2533" s="638"/>
      <c r="F2533" s="150" t="s">
        <v>2110</v>
      </c>
      <c r="G2533" s="267" t="s">
        <v>4661</v>
      </c>
      <c r="H2533" s="208"/>
      <c r="I2533" s="158"/>
    </row>
    <row r="2534" spans="1:9" ht="30" x14ac:dyDescent="0.25">
      <c r="A2534" s="404" t="s">
        <v>2120</v>
      </c>
      <c r="B2534" s="405"/>
      <c r="C2534" s="404" t="s">
        <v>3</v>
      </c>
      <c r="D2534" s="404" t="s">
        <v>4</v>
      </c>
      <c r="E2534" s="404" t="s">
        <v>1598</v>
      </c>
      <c r="F2534" s="404" t="s">
        <v>1103</v>
      </c>
      <c r="G2534" s="404" t="s">
        <v>1104</v>
      </c>
      <c r="H2534" s="208"/>
      <c r="I2534" s="158"/>
    </row>
    <row r="2535" spans="1:9" ht="30" x14ac:dyDescent="0.25">
      <c r="A2535" s="196" t="s">
        <v>2298</v>
      </c>
      <c r="B2535" s="191" t="s">
        <v>2443</v>
      </c>
      <c r="C2535" s="153" t="s">
        <v>2141</v>
      </c>
      <c r="D2535" s="192" t="s">
        <v>16</v>
      </c>
      <c r="E2535" s="193">
        <v>1</v>
      </c>
      <c r="F2535" s="428">
        <f>H2535</f>
        <v>11030.45</v>
      </c>
      <c r="G2535" s="206">
        <f>ROUND((E2535*F2535),2)</f>
        <v>11030.45</v>
      </c>
      <c r="H2535" s="158">
        <v>11030.45</v>
      </c>
      <c r="I2535" s="158"/>
    </row>
    <row r="2536" spans="1:9" x14ac:dyDescent="0.25">
      <c r="A2536" s="563" t="s">
        <v>1813</v>
      </c>
      <c r="B2536" s="564"/>
      <c r="C2536" s="564"/>
      <c r="D2536" s="564"/>
      <c r="E2536" s="564"/>
      <c r="F2536" s="565"/>
      <c r="G2536" s="207">
        <f>ROUND(SUM(G2535:G2535),2)</f>
        <v>11030.45</v>
      </c>
      <c r="H2536" s="208"/>
      <c r="I2536" s="158"/>
    </row>
    <row r="2537" spans="1:9" ht="19.5" customHeight="1" x14ac:dyDescent="0.25">
      <c r="A2537" s="440"/>
      <c r="B2537" s="440"/>
      <c r="C2537" s="440"/>
      <c r="D2537" s="440"/>
      <c r="E2537" s="440"/>
      <c r="F2537" s="440"/>
      <c r="G2537" s="440"/>
    </row>
    <row r="2538" spans="1:9" ht="20.25" customHeight="1" x14ac:dyDescent="0.25">
      <c r="A2538" s="553" t="s">
        <v>4673</v>
      </c>
      <c r="B2538" s="554"/>
      <c r="C2538" s="554"/>
      <c r="D2538" s="554"/>
      <c r="E2538" s="555"/>
      <c r="F2538" s="272" t="s">
        <v>50</v>
      </c>
      <c r="G2538" s="273">
        <v>7338</v>
      </c>
    </row>
    <row r="2539" spans="1:9" ht="30" x14ac:dyDescent="0.25">
      <c r="A2539" s="556" t="s">
        <v>1102</v>
      </c>
      <c r="B2539" s="557"/>
      <c r="C2539" s="272" t="s">
        <v>3</v>
      </c>
      <c r="D2539" s="272" t="s">
        <v>4</v>
      </c>
      <c r="E2539" s="272" t="s">
        <v>1598</v>
      </c>
      <c r="F2539" s="272" t="s">
        <v>1103</v>
      </c>
      <c r="G2539" s="272" t="s">
        <v>1104</v>
      </c>
    </row>
    <row r="2540" spans="1:9" ht="45" x14ac:dyDescent="0.25">
      <c r="A2540" s="274">
        <v>6918</v>
      </c>
      <c r="B2540" s="275" t="s">
        <v>4674</v>
      </c>
      <c r="C2540" s="275" t="s">
        <v>50</v>
      </c>
      <c r="D2540" s="275" t="s">
        <v>3111</v>
      </c>
      <c r="E2540" s="275">
        <v>63.47</v>
      </c>
      <c r="F2540" s="275">
        <f t="shared" ref="F2540:F2542" si="590">H2540</f>
        <v>0.28999999999999998</v>
      </c>
      <c r="G2540" s="275">
        <f t="shared" ref="G2540:G2542" si="591">ROUND(F2540*E2540,2)</f>
        <v>18.41</v>
      </c>
      <c r="H2540" s="158">
        <v>0.28999999999999998</v>
      </c>
      <c r="I2540" s="158" t="s">
        <v>3020</v>
      </c>
    </row>
    <row r="2541" spans="1:9" ht="30" x14ac:dyDescent="0.25">
      <c r="A2541" s="274">
        <v>88262</v>
      </c>
      <c r="B2541" s="275" t="s">
        <v>1113</v>
      </c>
      <c r="C2541" s="275" t="s">
        <v>11</v>
      </c>
      <c r="D2541" s="275" t="s">
        <v>18</v>
      </c>
      <c r="E2541" s="275">
        <v>0.34</v>
      </c>
      <c r="F2541" s="275" t="str">
        <f t="shared" si="590"/>
        <v>19,85</v>
      </c>
      <c r="G2541" s="275">
        <f t="shared" si="591"/>
        <v>6.75</v>
      </c>
      <c r="H2541" s="156" t="s">
        <v>3210</v>
      </c>
      <c r="I2541" s="156" t="s">
        <v>1113</v>
      </c>
    </row>
    <row r="2542" spans="1:9" x14ac:dyDescent="0.25">
      <c r="A2542" s="274">
        <v>88316</v>
      </c>
      <c r="B2542" s="275" t="s">
        <v>1114</v>
      </c>
      <c r="C2542" s="275" t="s">
        <v>11</v>
      </c>
      <c r="D2542" s="275" t="s">
        <v>18</v>
      </c>
      <c r="E2542" s="275">
        <v>1.96</v>
      </c>
      <c r="F2542" s="275" t="str">
        <f t="shared" si="590"/>
        <v>15,81</v>
      </c>
      <c r="G2542" s="275">
        <f t="shared" si="591"/>
        <v>30.99</v>
      </c>
      <c r="H2542" s="156" t="s">
        <v>1860</v>
      </c>
      <c r="I2542" s="156" t="s">
        <v>1114</v>
      </c>
    </row>
    <row r="2543" spans="1:9" x14ac:dyDescent="0.25">
      <c r="A2543" s="558" t="s">
        <v>1813</v>
      </c>
      <c r="B2543" s="558"/>
      <c r="C2543" s="558"/>
      <c r="D2543" s="558"/>
      <c r="E2543" s="558"/>
      <c r="F2543" s="558"/>
      <c r="G2543" s="272">
        <f>ROUND(SUM(G2540:G2542),2)</f>
        <v>56.15</v>
      </c>
    </row>
    <row r="2544" spans="1:9" ht="21.75" customHeight="1" x14ac:dyDescent="0.25">
      <c r="A2544" s="440"/>
      <c r="B2544" s="440"/>
      <c r="C2544" s="440"/>
      <c r="D2544" s="440"/>
      <c r="E2544" s="440"/>
      <c r="F2544" s="440"/>
      <c r="G2544" s="440"/>
    </row>
    <row r="2545" spans="1:9" ht="36.75" customHeight="1" x14ac:dyDescent="0.25">
      <c r="A2545" s="553" t="s">
        <v>4679</v>
      </c>
      <c r="B2545" s="554"/>
      <c r="C2545" s="554"/>
      <c r="D2545" s="554"/>
      <c r="E2545" s="555"/>
      <c r="F2545" s="272" t="s">
        <v>50</v>
      </c>
      <c r="G2545" s="273">
        <v>7337</v>
      </c>
    </row>
    <row r="2546" spans="1:9" ht="30" x14ac:dyDescent="0.25">
      <c r="A2546" s="556" t="s">
        <v>1102</v>
      </c>
      <c r="B2546" s="557"/>
      <c r="C2546" s="272" t="s">
        <v>3</v>
      </c>
      <c r="D2546" s="272" t="s">
        <v>4</v>
      </c>
      <c r="E2546" s="272" t="s">
        <v>1598</v>
      </c>
      <c r="F2546" s="272" t="s">
        <v>1103</v>
      </c>
      <c r="G2546" s="272" t="s">
        <v>1104</v>
      </c>
    </row>
    <row r="2547" spans="1:9" ht="30" x14ac:dyDescent="0.25">
      <c r="A2547" s="274">
        <v>10372</v>
      </c>
      <c r="B2547" s="275" t="s">
        <v>3051</v>
      </c>
      <c r="C2547" s="275" t="s">
        <v>50</v>
      </c>
      <c r="D2547" s="275" t="s">
        <v>4680</v>
      </c>
      <c r="E2547" s="442">
        <v>26.873999999999999</v>
      </c>
      <c r="F2547" s="275">
        <f t="shared" ref="F2547:F2551" si="592">H2547</f>
        <v>0.21</v>
      </c>
      <c r="G2547" s="275">
        <f t="shared" ref="G2547:G2551" si="593">ROUND(F2547*E2547,2)</f>
        <v>5.64</v>
      </c>
      <c r="H2547" s="158">
        <v>0.21</v>
      </c>
      <c r="I2547" s="158" t="s">
        <v>3051</v>
      </c>
    </row>
    <row r="2548" spans="1:9" ht="45" x14ac:dyDescent="0.25">
      <c r="A2548" s="274">
        <v>10374</v>
      </c>
      <c r="B2548" s="275" t="s">
        <v>3052</v>
      </c>
      <c r="C2548" s="275" t="s">
        <v>50</v>
      </c>
      <c r="D2548" s="275" t="s">
        <v>4681</v>
      </c>
      <c r="E2548" s="275">
        <v>16</v>
      </c>
      <c r="F2548" s="275">
        <f t="shared" si="592"/>
        <v>0.72</v>
      </c>
      <c r="G2548" s="275">
        <f t="shared" si="593"/>
        <v>11.52</v>
      </c>
      <c r="H2548" s="158">
        <v>0.72</v>
      </c>
      <c r="I2548" s="158" t="s">
        <v>3052</v>
      </c>
    </row>
    <row r="2549" spans="1:9" ht="30" x14ac:dyDescent="0.25">
      <c r="A2549" s="274">
        <v>2692</v>
      </c>
      <c r="B2549" s="275" t="s">
        <v>4682</v>
      </c>
      <c r="C2549" s="275" t="s">
        <v>11</v>
      </c>
      <c r="D2549" s="275" t="s">
        <v>1117</v>
      </c>
      <c r="E2549" s="275">
        <v>0.41</v>
      </c>
      <c r="F2549" s="275" t="str">
        <f t="shared" si="592"/>
        <v>9,14</v>
      </c>
      <c r="G2549" s="275">
        <f t="shared" si="593"/>
        <v>3.75</v>
      </c>
      <c r="H2549" s="156" t="s">
        <v>3274</v>
      </c>
      <c r="I2549" s="156" t="s">
        <v>1701</v>
      </c>
    </row>
    <row r="2550" spans="1:9" ht="30" x14ac:dyDescent="0.25">
      <c r="A2550" s="274">
        <v>88262</v>
      </c>
      <c r="B2550" s="275" t="s">
        <v>1113</v>
      </c>
      <c r="C2550" s="275" t="s">
        <v>11</v>
      </c>
      <c r="D2550" s="275" t="s">
        <v>18</v>
      </c>
      <c r="E2550" s="275">
        <v>0.8</v>
      </c>
      <c r="F2550" s="275" t="str">
        <f t="shared" si="592"/>
        <v>19,85</v>
      </c>
      <c r="G2550" s="275">
        <f t="shared" si="593"/>
        <v>15.88</v>
      </c>
      <c r="H2550" s="156" t="s">
        <v>3210</v>
      </c>
      <c r="I2550" s="156" t="s">
        <v>1113</v>
      </c>
    </row>
    <row r="2551" spans="1:9" x14ac:dyDescent="0.25">
      <c r="A2551" s="274">
        <v>88316</v>
      </c>
      <c r="B2551" s="275" t="s">
        <v>1114</v>
      </c>
      <c r="C2551" s="275" t="s">
        <v>11</v>
      </c>
      <c r="D2551" s="275" t="s">
        <v>18</v>
      </c>
      <c r="E2551" s="275">
        <v>0.35</v>
      </c>
      <c r="F2551" s="275" t="str">
        <f t="shared" si="592"/>
        <v>15,81</v>
      </c>
      <c r="G2551" s="275">
        <f t="shared" si="593"/>
        <v>5.53</v>
      </c>
      <c r="H2551" s="156" t="s">
        <v>1860</v>
      </c>
      <c r="I2551" s="156" t="s">
        <v>1114</v>
      </c>
    </row>
    <row r="2552" spans="1:9" x14ac:dyDescent="0.25">
      <c r="A2552" s="558" t="s">
        <v>1813</v>
      </c>
      <c r="B2552" s="558"/>
      <c r="C2552" s="558"/>
      <c r="D2552" s="558"/>
      <c r="E2552" s="558"/>
      <c r="F2552" s="558"/>
      <c r="G2552" s="272">
        <f>ROUND(SUM(G2547:G2551),2)</f>
        <v>42.32</v>
      </c>
    </row>
    <row r="2553" spans="1:9" ht="18.75" customHeight="1" x14ac:dyDescent="0.25">
      <c r="A2553" s="440"/>
      <c r="B2553" s="440"/>
      <c r="C2553" s="440"/>
      <c r="D2553" s="440"/>
      <c r="E2553" s="440"/>
      <c r="F2553" s="440"/>
      <c r="G2553" s="440"/>
    </row>
    <row r="2554" spans="1:9" ht="39.75" customHeight="1" x14ac:dyDescent="0.25">
      <c r="A2554" s="553" t="s">
        <v>4683</v>
      </c>
      <c r="B2554" s="554"/>
      <c r="C2554" s="554"/>
      <c r="D2554" s="554"/>
      <c r="E2554" s="555"/>
      <c r="F2554" s="272" t="s">
        <v>50</v>
      </c>
      <c r="G2554" s="273">
        <v>7307</v>
      </c>
    </row>
    <row r="2555" spans="1:9" ht="30" x14ac:dyDescent="0.25">
      <c r="A2555" s="556" t="s">
        <v>1102</v>
      </c>
      <c r="B2555" s="557"/>
      <c r="C2555" s="272" t="s">
        <v>3</v>
      </c>
      <c r="D2555" s="272" t="s">
        <v>4</v>
      </c>
      <c r="E2555" s="272" t="s">
        <v>1598</v>
      </c>
      <c r="F2555" s="272" t="s">
        <v>1103</v>
      </c>
      <c r="G2555" s="272" t="s">
        <v>1104</v>
      </c>
    </row>
    <row r="2556" spans="1:9" ht="30" x14ac:dyDescent="0.25">
      <c r="A2556" s="274">
        <v>6870</v>
      </c>
      <c r="B2556" s="275" t="s">
        <v>3018</v>
      </c>
      <c r="C2556" s="275" t="s">
        <v>50</v>
      </c>
      <c r="D2556" s="275" t="s">
        <v>4684</v>
      </c>
      <c r="E2556" s="275">
        <v>6</v>
      </c>
      <c r="F2556" s="275">
        <f t="shared" ref="F2556:F2558" si="594">H2556</f>
        <v>2</v>
      </c>
      <c r="G2556" s="275">
        <f t="shared" ref="G2556:G2558" si="595">ROUND(F2556*E2556,2)</f>
        <v>12</v>
      </c>
      <c r="H2556" s="158">
        <v>2</v>
      </c>
      <c r="I2556" s="158" t="s">
        <v>3018</v>
      </c>
    </row>
    <row r="2557" spans="1:9" ht="30" x14ac:dyDescent="0.25">
      <c r="A2557" s="274">
        <v>88278</v>
      </c>
      <c r="B2557" s="275" t="s">
        <v>1131</v>
      </c>
      <c r="C2557" s="275" t="s">
        <v>11</v>
      </c>
      <c r="D2557" s="275" t="s">
        <v>18</v>
      </c>
      <c r="E2557" s="275">
        <v>0.54</v>
      </c>
      <c r="F2557" s="275" t="str">
        <f t="shared" si="594"/>
        <v>17,24</v>
      </c>
      <c r="G2557" s="275">
        <f t="shared" si="595"/>
        <v>9.31</v>
      </c>
      <c r="H2557" s="156" t="s">
        <v>1738</v>
      </c>
      <c r="I2557" s="156" t="s">
        <v>1131</v>
      </c>
    </row>
    <row r="2558" spans="1:9" x14ac:dyDescent="0.25">
      <c r="A2558" s="274">
        <v>88316</v>
      </c>
      <c r="B2558" s="275" t="s">
        <v>1114</v>
      </c>
      <c r="C2558" s="275" t="s">
        <v>11</v>
      </c>
      <c r="D2558" s="275" t="s">
        <v>18</v>
      </c>
      <c r="E2558" s="275">
        <v>2.16</v>
      </c>
      <c r="F2558" s="275" t="str">
        <f t="shared" si="594"/>
        <v>15,81</v>
      </c>
      <c r="G2558" s="275">
        <f t="shared" si="595"/>
        <v>34.15</v>
      </c>
      <c r="H2558" s="156" t="s">
        <v>1860</v>
      </c>
      <c r="I2558" s="156" t="s">
        <v>1114</v>
      </c>
    </row>
    <row r="2559" spans="1:9" x14ac:dyDescent="0.25">
      <c r="A2559" s="558" t="s">
        <v>1813</v>
      </c>
      <c r="B2559" s="558"/>
      <c r="C2559" s="558"/>
      <c r="D2559" s="558"/>
      <c r="E2559" s="558"/>
      <c r="F2559" s="558"/>
      <c r="G2559" s="272">
        <f>ROUND(SUM(G2556:G2558),2)</f>
        <v>55.46</v>
      </c>
    </row>
    <row r="2560" spans="1:9" x14ac:dyDescent="0.25">
      <c r="A2560" s="440"/>
      <c r="B2560" s="440"/>
      <c r="C2560" s="440"/>
      <c r="D2560" s="440"/>
      <c r="E2560" s="440"/>
      <c r="F2560" s="440"/>
      <c r="G2560" s="440"/>
    </row>
  </sheetData>
  <mergeCells count="999">
    <mergeCell ref="A2533:E2533"/>
    <mergeCell ref="A2536:F2536"/>
    <mergeCell ref="A2487:E2487"/>
    <mergeCell ref="A2488:B2488"/>
    <mergeCell ref="A2490:F2490"/>
    <mergeCell ref="A2513:F2513"/>
    <mergeCell ref="A2492:E2492"/>
    <mergeCell ref="A2493:B2493"/>
    <mergeCell ref="A2495:F2495"/>
    <mergeCell ref="A2497:E2497"/>
    <mergeCell ref="A2499:F2499"/>
    <mergeCell ref="A2501:E2501"/>
    <mergeCell ref="A2503:F2503"/>
    <mergeCell ref="A2505:E2505"/>
    <mergeCell ref="A2506:B2506"/>
    <mergeCell ref="A2515:E2515"/>
    <mergeCell ref="A2516:B2516"/>
    <mergeCell ref="A2531:F2531"/>
    <mergeCell ref="A2538:E2538"/>
    <mergeCell ref="A2539:B2539"/>
    <mergeCell ref="A2543:F2543"/>
    <mergeCell ref="A2545:E2545"/>
    <mergeCell ref="A2546:B2546"/>
    <mergeCell ref="A2552:F2552"/>
    <mergeCell ref="A2554:E2554"/>
    <mergeCell ref="A2555:B2555"/>
    <mergeCell ref="A2559:F2559"/>
    <mergeCell ref="A2443:E2443"/>
    <mergeCell ref="A2444:B2444"/>
    <mergeCell ref="A2452:F2452"/>
    <mergeCell ref="A2454:E2454"/>
    <mergeCell ref="A2455:B2455"/>
    <mergeCell ref="A2457:F2457"/>
    <mergeCell ref="A2459:E2459"/>
    <mergeCell ref="A2460:B2460"/>
    <mergeCell ref="A2463:F2463"/>
    <mergeCell ref="A2465:E2465"/>
    <mergeCell ref="A2466:B2466"/>
    <mergeCell ref="A2469:F2469"/>
    <mergeCell ref="A2471:E2471"/>
    <mergeCell ref="A2472:B2472"/>
    <mergeCell ref="A2477:F2477"/>
    <mergeCell ref="A2479:E2479"/>
    <mergeCell ref="A2480:B2480"/>
    <mergeCell ref="A2485:F2485"/>
    <mergeCell ref="A2405:E2405"/>
    <mergeCell ref="A2406:B2406"/>
    <mergeCell ref="A2410:F2410"/>
    <mergeCell ref="A2412:E2412"/>
    <mergeCell ref="A2413:B2413"/>
    <mergeCell ref="A2416:F2416"/>
    <mergeCell ref="A2418:E2418"/>
    <mergeCell ref="A2419:B2419"/>
    <mergeCell ref="A2422:F2422"/>
    <mergeCell ref="A2424:E2424"/>
    <mergeCell ref="A2425:B2425"/>
    <mergeCell ref="A2428:F2428"/>
    <mergeCell ref="A2430:E2430"/>
    <mergeCell ref="A2431:B2431"/>
    <mergeCell ref="A2434:F2434"/>
    <mergeCell ref="A2436:E2436"/>
    <mergeCell ref="A2437:B2437"/>
    <mergeCell ref="A2441:F2441"/>
    <mergeCell ref="A2363:E2363"/>
    <mergeCell ref="A2364:B2364"/>
    <mergeCell ref="A2368:F2368"/>
    <mergeCell ref="A2370:E2370"/>
    <mergeCell ref="A2371:B2371"/>
    <mergeCell ref="A2375:F2375"/>
    <mergeCell ref="A2377:E2377"/>
    <mergeCell ref="A2378:B2378"/>
    <mergeCell ref="A2382:F2382"/>
    <mergeCell ref="A2384:E2384"/>
    <mergeCell ref="A2385:B2385"/>
    <mergeCell ref="A2389:F2389"/>
    <mergeCell ref="A2391:E2391"/>
    <mergeCell ref="A2392:B2392"/>
    <mergeCell ref="A2397:F2397"/>
    <mergeCell ref="A2399:E2399"/>
    <mergeCell ref="A2400:B2400"/>
    <mergeCell ref="A2403:F2403"/>
    <mergeCell ref="A2361:F2361"/>
    <mergeCell ref="A2211:E2211"/>
    <mergeCell ref="A2217:F2217"/>
    <mergeCell ref="A2181:E2181"/>
    <mergeCell ref="A2190:F2190"/>
    <mergeCell ref="A2192:E2192"/>
    <mergeCell ref="A2201:F2201"/>
    <mergeCell ref="A2193:B2193"/>
    <mergeCell ref="A2182:B2182"/>
    <mergeCell ref="A2241:E2241"/>
    <mergeCell ref="A2203:E2203"/>
    <mergeCell ref="A2209:F2209"/>
    <mergeCell ref="A2227:E2227"/>
    <mergeCell ref="A2228:B2228"/>
    <mergeCell ref="A2232:F2232"/>
    <mergeCell ref="A2219:E2219"/>
    <mergeCell ref="A2291:F2291"/>
    <mergeCell ref="A2293:E2293"/>
    <mergeCell ref="A2294:B2294"/>
    <mergeCell ref="A2296:F2296"/>
    <mergeCell ref="A2335:E2335"/>
    <mergeCell ref="A2336:B2336"/>
    <mergeCell ref="A2340:F2340"/>
    <mergeCell ref="A2313:E2313"/>
    <mergeCell ref="A1942:F1942"/>
    <mergeCell ref="A2342:E2342"/>
    <mergeCell ref="A2343:B2343"/>
    <mergeCell ref="A2347:F2347"/>
    <mergeCell ref="A2349:E2349"/>
    <mergeCell ref="A2350:B2350"/>
    <mergeCell ref="A2354:F2354"/>
    <mergeCell ref="A2356:E2356"/>
    <mergeCell ref="A2357:B2357"/>
    <mergeCell ref="A2113:F2113"/>
    <mergeCell ref="A2080:E2080"/>
    <mergeCell ref="A2081:B2081"/>
    <mergeCell ref="A2073:E2073"/>
    <mergeCell ref="A2115:E2115"/>
    <mergeCell ref="A2116:B2116"/>
    <mergeCell ref="A2109:B2109"/>
    <mergeCell ref="A2085:F2085"/>
    <mergeCell ref="A2087:E2087"/>
    <mergeCell ref="A2088:B2088"/>
    <mergeCell ref="A2092:F2092"/>
    <mergeCell ref="A2094:E2094"/>
    <mergeCell ref="A2095:B2095"/>
    <mergeCell ref="A2021:B2021"/>
    <mergeCell ref="A2027:F2027"/>
    <mergeCell ref="A1923:E1923"/>
    <mergeCell ref="A1999:B1999"/>
    <mergeCell ref="A2007:F2007"/>
    <mergeCell ref="A2009:E2009"/>
    <mergeCell ref="A2010:B2010"/>
    <mergeCell ref="A2018:F2018"/>
    <mergeCell ref="A1960:E1960"/>
    <mergeCell ref="A1963:F1963"/>
    <mergeCell ref="A1965:E1965"/>
    <mergeCell ref="A1968:F1968"/>
    <mergeCell ref="A1970:E1970"/>
    <mergeCell ref="A1971:B1971"/>
    <mergeCell ref="A1975:F1975"/>
    <mergeCell ref="A1977:E1977"/>
    <mergeCell ref="A1978:B1978"/>
    <mergeCell ref="A1982:F1982"/>
    <mergeCell ref="A1952:B1952"/>
    <mergeCell ref="A1958:F1958"/>
    <mergeCell ref="A1951:E1951"/>
    <mergeCell ref="A1984:E1984"/>
    <mergeCell ref="A1985:B1985"/>
    <mergeCell ref="A1989:F1989"/>
    <mergeCell ref="A1991:E1991"/>
    <mergeCell ref="A1992:B1992"/>
    <mergeCell ref="A1766:E1766"/>
    <mergeCell ref="A1767:B1767"/>
    <mergeCell ref="A1771:F1771"/>
    <mergeCell ref="A1757:F1757"/>
    <mergeCell ref="A1759:E1759"/>
    <mergeCell ref="A1760:B1760"/>
    <mergeCell ref="A1764:F1764"/>
    <mergeCell ref="A1788:F1788"/>
    <mergeCell ref="A1780:E1780"/>
    <mergeCell ref="A1790:E1790"/>
    <mergeCell ref="A1823:F1823"/>
    <mergeCell ref="A1814:E1814"/>
    <mergeCell ref="C1805:D1805"/>
    <mergeCell ref="A1796:F1796"/>
    <mergeCell ref="A1804:F1804"/>
    <mergeCell ref="A1812:F1812"/>
    <mergeCell ref="A1806:E1806"/>
    <mergeCell ref="A1798:E1798"/>
    <mergeCell ref="C1797:D1797"/>
    <mergeCell ref="A1603:E1603"/>
    <mergeCell ref="A1604:B1604"/>
    <mergeCell ref="A1609:F1609"/>
    <mergeCell ref="A1727:E1727"/>
    <mergeCell ref="A1720:E1720"/>
    <mergeCell ref="A1721:B1721"/>
    <mergeCell ref="A1725:F1725"/>
    <mergeCell ref="A1645:F1645"/>
    <mergeCell ref="A1658:F1658"/>
    <mergeCell ref="A1660:E1660"/>
    <mergeCell ref="A1661:B1661"/>
    <mergeCell ref="A1674:F1674"/>
    <mergeCell ref="A1676:E1676"/>
    <mergeCell ref="A1706:E1706"/>
    <mergeCell ref="A1707:B1707"/>
    <mergeCell ref="A1711:F1711"/>
    <mergeCell ref="A1713:E1713"/>
    <mergeCell ref="A1714:B1714"/>
    <mergeCell ref="A1718:F1718"/>
    <mergeCell ref="A1692:E1692"/>
    <mergeCell ref="A1742:F1742"/>
    <mergeCell ref="A1744:E1744"/>
    <mergeCell ref="A1745:B1745"/>
    <mergeCell ref="A1749:F1749"/>
    <mergeCell ref="A1751:E1751"/>
    <mergeCell ref="A1752:B1752"/>
    <mergeCell ref="A1728:B1728"/>
    <mergeCell ref="A1730:F1730"/>
    <mergeCell ref="A1732:E1732"/>
    <mergeCell ref="A1735:F1735"/>
    <mergeCell ref="A1737:E1737"/>
    <mergeCell ref="A1738:B1738"/>
    <mergeCell ref="A1586:F1586"/>
    <mergeCell ref="A1588:E1588"/>
    <mergeCell ref="A1591:F1591"/>
    <mergeCell ref="A1593:E1593"/>
    <mergeCell ref="A1598:E1598"/>
    <mergeCell ref="A1601:F1601"/>
    <mergeCell ref="A1693:B1693"/>
    <mergeCell ref="A1700:B1700"/>
    <mergeCell ref="A1704:F1704"/>
    <mergeCell ref="A1677:B1677"/>
    <mergeCell ref="A1647:E1647"/>
    <mergeCell ref="A1648:B1648"/>
    <mergeCell ref="A1685:E1685"/>
    <mergeCell ref="A1686:B1686"/>
    <mergeCell ref="A1690:F1690"/>
    <mergeCell ref="A1683:F1683"/>
    <mergeCell ref="A1697:F1697"/>
    <mergeCell ref="A1699:E1699"/>
    <mergeCell ref="A1627:B1627"/>
    <mergeCell ref="A1632:F1632"/>
    <mergeCell ref="A1634:E1634"/>
    <mergeCell ref="A1635:B1635"/>
    <mergeCell ref="A1640:F1640"/>
    <mergeCell ref="A1642:E1642"/>
    <mergeCell ref="A1539:F1539"/>
    <mergeCell ref="A1541:E1541"/>
    <mergeCell ref="A1545:F1545"/>
    <mergeCell ref="A1611:E1611"/>
    <mergeCell ref="A1612:B1612"/>
    <mergeCell ref="A1619:F1619"/>
    <mergeCell ref="A1621:E1621"/>
    <mergeCell ref="A1624:F1624"/>
    <mergeCell ref="A1626:E1626"/>
    <mergeCell ref="A1547:E1547"/>
    <mergeCell ref="A1596:F1596"/>
    <mergeCell ref="A1571:E1571"/>
    <mergeCell ref="A1572:B1572"/>
    <mergeCell ref="A1574:F1574"/>
    <mergeCell ref="A1576:E1576"/>
    <mergeCell ref="A1577:B1577"/>
    <mergeCell ref="A1580:F1580"/>
    <mergeCell ref="A1552:F1552"/>
    <mergeCell ref="A1554:E1554"/>
    <mergeCell ref="A1561:F1561"/>
    <mergeCell ref="A1563:E1563"/>
    <mergeCell ref="A1564:B1564"/>
    <mergeCell ref="A1569:F1569"/>
    <mergeCell ref="A1583:E1583"/>
    <mergeCell ref="A1511:E1511"/>
    <mergeCell ref="A1484:F1484"/>
    <mergeCell ref="A1486:E1486"/>
    <mergeCell ref="A1489:F1489"/>
    <mergeCell ref="A1491:E1491"/>
    <mergeCell ref="A1494:F1494"/>
    <mergeCell ref="A1496:E1496"/>
    <mergeCell ref="A1533:F1533"/>
    <mergeCell ref="A1535:E1535"/>
    <mergeCell ref="A1499:F1499"/>
    <mergeCell ref="A1501:E1501"/>
    <mergeCell ref="A1504:F1504"/>
    <mergeCell ref="A1506:E1506"/>
    <mergeCell ref="A1509:F1509"/>
    <mergeCell ref="A1514:F1514"/>
    <mergeCell ref="A1516:E1516"/>
    <mergeCell ref="A1524:F1524"/>
    <mergeCell ref="A1526:E1526"/>
    <mergeCell ref="A1389:F1389"/>
    <mergeCell ref="A1391:E1391"/>
    <mergeCell ref="A1397:F1397"/>
    <mergeCell ref="A1399:E1399"/>
    <mergeCell ref="A1440:F1440"/>
    <mergeCell ref="A1442:E1442"/>
    <mergeCell ref="A1445:F1445"/>
    <mergeCell ref="A1448:E1448"/>
    <mergeCell ref="A1425:F1425"/>
    <mergeCell ref="A1427:E1427"/>
    <mergeCell ref="A1431:F1431"/>
    <mergeCell ref="A1433:E1433"/>
    <mergeCell ref="A1403:F1403"/>
    <mergeCell ref="A1405:E1405"/>
    <mergeCell ref="A1410:F1410"/>
    <mergeCell ref="A1412:E1412"/>
    <mergeCell ref="A1417:F1417"/>
    <mergeCell ref="A1336:E1336"/>
    <mergeCell ref="A1340:F1340"/>
    <mergeCell ref="A1342:E1342"/>
    <mergeCell ref="A1310:E1310"/>
    <mergeCell ref="A1315:F1315"/>
    <mergeCell ref="A1470:F1470"/>
    <mergeCell ref="A1472:E1472"/>
    <mergeCell ref="A1477:F1477"/>
    <mergeCell ref="A1479:E1479"/>
    <mergeCell ref="A1454:F1454"/>
    <mergeCell ref="A1457:E1457"/>
    <mergeCell ref="A1462:F1462"/>
    <mergeCell ref="A1464:E1464"/>
    <mergeCell ref="A1419:E1419"/>
    <mergeCell ref="A1369:F1369"/>
    <mergeCell ref="A1371:E1371"/>
    <mergeCell ref="A1376:F1376"/>
    <mergeCell ref="A1378:E1378"/>
    <mergeCell ref="A1382:F1382"/>
    <mergeCell ref="A1384:E1384"/>
    <mergeCell ref="A1354:F1354"/>
    <mergeCell ref="A1356:E1356"/>
    <mergeCell ref="A1363:F1363"/>
    <mergeCell ref="A1365:E1365"/>
    <mergeCell ref="A1249:E1249"/>
    <mergeCell ref="A1252:F1252"/>
    <mergeCell ref="A1254:E1254"/>
    <mergeCell ref="A1263:F1263"/>
    <mergeCell ref="A1265:E1265"/>
    <mergeCell ref="A1304:E1304"/>
    <mergeCell ref="A1308:F1308"/>
    <mergeCell ref="A1347:F1347"/>
    <mergeCell ref="A1349:E1349"/>
    <mergeCell ref="A1320:F1320"/>
    <mergeCell ref="A1322:E1322"/>
    <mergeCell ref="A1327:F1327"/>
    <mergeCell ref="A1329:E1329"/>
    <mergeCell ref="A1270:F1270"/>
    <mergeCell ref="A1272:E1272"/>
    <mergeCell ref="A1277:F1277"/>
    <mergeCell ref="A1280:E1280"/>
    <mergeCell ref="A1285:F1285"/>
    <mergeCell ref="A1288:E1288"/>
    <mergeCell ref="A1317:E1317"/>
    <mergeCell ref="A1294:F1294"/>
    <mergeCell ref="A1296:E1296"/>
    <mergeCell ref="A1302:F1302"/>
    <mergeCell ref="A1334:F1334"/>
    <mergeCell ref="A1246:F1246"/>
    <mergeCell ref="A1200:E1200"/>
    <mergeCell ref="A1201:C1201"/>
    <mergeCell ref="A1203:F1203"/>
    <mergeCell ref="C1204:D1204"/>
    <mergeCell ref="A1205:E1205"/>
    <mergeCell ref="A1206:B1206"/>
    <mergeCell ref="A1219:F1219"/>
    <mergeCell ref="A1222:E1222"/>
    <mergeCell ref="A1231:F1231"/>
    <mergeCell ref="A1238:F1238"/>
    <mergeCell ref="A1241:E1241"/>
    <mergeCell ref="A1210:E1210"/>
    <mergeCell ref="A1213:F1213"/>
    <mergeCell ref="A1216:E1216"/>
    <mergeCell ref="A1234:E1234"/>
    <mergeCell ref="C1162:D1162"/>
    <mergeCell ref="A1163:E1163"/>
    <mergeCell ref="A1164:B1164"/>
    <mergeCell ref="A1169:F1169"/>
    <mergeCell ref="C1170:D1170"/>
    <mergeCell ref="A1192:F1192"/>
    <mergeCell ref="C1193:D1193"/>
    <mergeCell ref="A1194:E1194"/>
    <mergeCell ref="A1195:B1195"/>
    <mergeCell ref="A1171:E1171"/>
    <mergeCell ref="C1199:D1199"/>
    <mergeCell ref="A1188:E1188"/>
    <mergeCell ref="A1189:B1189"/>
    <mergeCell ref="A1208:F1208"/>
    <mergeCell ref="C1187:D1187"/>
    <mergeCell ref="A1172:B1172"/>
    <mergeCell ref="A1177:F1177"/>
    <mergeCell ref="C1178:D1178"/>
    <mergeCell ref="A1179:E1179"/>
    <mergeCell ref="A1180:B1180"/>
    <mergeCell ref="A1186:F1186"/>
    <mergeCell ref="A1198:F1198"/>
    <mergeCell ref="C1120:D1120"/>
    <mergeCell ref="A1121:E1121"/>
    <mergeCell ref="A1122:B1122"/>
    <mergeCell ref="A1124:F1124"/>
    <mergeCell ref="C1125:D1125"/>
    <mergeCell ref="A1126:E1126"/>
    <mergeCell ref="A1157:E1157"/>
    <mergeCell ref="A1158:B1158"/>
    <mergeCell ref="A1161:F1161"/>
    <mergeCell ref="C1144:D1144"/>
    <mergeCell ref="A1145:E1145"/>
    <mergeCell ref="A1146:B1146"/>
    <mergeCell ref="A1155:F1155"/>
    <mergeCell ref="C1156:D1156"/>
    <mergeCell ref="A1127:B1127"/>
    <mergeCell ref="A1131:F1131"/>
    <mergeCell ref="C1132:D1132"/>
    <mergeCell ref="A1133:E1133"/>
    <mergeCell ref="A1134:B1134"/>
    <mergeCell ref="A1143:F1143"/>
    <mergeCell ref="A1119:F1119"/>
    <mergeCell ref="A1107:B1107"/>
    <mergeCell ref="A1109:F1109"/>
    <mergeCell ref="C1110:D1110"/>
    <mergeCell ref="A1111:E1111"/>
    <mergeCell ref="A1097:B1097"/>
    <mergeCell ref="A1099:F1099"/>
    <mergeCell ref="C1100:D1100"/>
    <mergeCell ref="A1101:E1101"/>
    <mergeCell ref="A1102:B1102"/>
    <mergeCell ref="A1104:F1104"/>
    <mergeCell ref="A1089:F1089"/>
    <mergeCell ref="A1112:B1112"/>
    <mergeCell ref="A1114:F1114"/>
    <mergeCell ref="C1115:D1115"/>
    <mergeCell ref="A1116:E1116"/>
    <mergeCell ref="A1117:B1117"/>
    <mergeCell ref="C1095:D1095"/>
    <mergeCell ref="A1096:E1096"/>
    <mergeCell ref="A1082:B1082"/>
    <mergeCell ref="A1084:F1084"/>
    <mergeCell ref="C1105:D1105"/>
    <mergeCell ref="A1057:E1057"/>
    <mergeCell ref="A1058:B1058"/>
    <mergeCell ref="A1062:F1062"/>
    <mergeCell ref="A1106:E1106"/>
    <mergeCell ref="A1055:F1055"/>
    <mergeCell ref="C1056:D1056"/>
    <mergeCell ref="A1091:E1091"/>
    <mergeCell ref="A1092:B1092"/>
    <mergeCell ref="A1094:F1094"/>
    <mergeCell ref="C1063:D1063"/>
    <mergeCell ref="C1075:D1075"/>
    <mergeCell ref="A1076:E1076"/>
    <mergeCell ref="A1077:B1077"/>
    <mergeCell ref="A1079:F1079"/>
    <mergeCell ref="C1080:D1080"/>
    <mergeCell ref="A1081:E1081"/>
    <mergeCell ref="A1064:E1064"/>
    <mergeCell ref="A1065:B1065"/>
    <mergeCell ref="A1068:F1068"/>
    <mergeCell ref="A1070:E1070"/>
    <mergeCell ref="A1071:B1071"/>
    <mergeCell ref="A1074:F1074"/>
    <mergeCell ref="A1086:E1086"/>
    <mergeCell ref="A1087:B1087"/>
    <mergeCell ref="C1033:D1033"/>
    <mergeCell ref="A1052:E1052"/>
    <mergeCell ref="A1053:B1053"/>
    <mergeCell ref="A1021:B1021"/>
    <mergeCell ref="A1025:F1025"/>
    <mergeCell ref="C1026:D1026"/>
    <mergeCell ref="A1027:E1027"/>
    <mergeCell ref="A1028:B1028"/>
    <mergeCell ref="A1032:F1032"/>
    <mergeCell ref="C1042:D1042"/>
    <mergeCell ref="A1043:E1043"/>
    <mergeCell ref="A1044:B1044"/>
    <mergeCell ref="A1050:F1050"/>
    <mergeCell ref="C1051:D1051"/>
    <mergeCell ref="A1034:E1034"/>
    <mergeCell ref="A1035:B1035"/>
    <mergeCell ref="A1041:F1041"/>
    <mergeCell ref="A977:E977"/>
    <mergeCell ref="C1012:D1012"/>
    <mergeCell ref="A978:B978"/>
    <mergeCell ref="A982:F982"/>
    <mergeCell ref="C983:D983"/>
    <mergeCell ref="C990:D990"/>
    <mergeCell ref="A991:E991"/>
    <mergeCell ref="A992:B992"/>
    <mergeCell ref="A996:F996"/>
    <mergeCell ref="C997:D997"/>
    <mergeCell ref="A998:E998"/>
    <mergeCell ref="A984:E984"/>
    <mergeCell ref="A985:B985"/>
    <mergeCell ref="A989:F989"/>
    <mergeCell ref="A1014:B1014"/>
    <mergeCell ref="A1018:F1018"/>
    <mergeCell ref="C1019:D1019"/>
    <mergeCell ref="A1020:E1020"/>
    <mergeCell ref="A999:B999"/>
    <mergeCell ref="A1004:F1004"/>
    <mergeCell ref="C1005:D1005"/>
    <mergeCell ref="A1006:E1006"/>
    <mergeCell ref="A1007:B1007"/>
    <mergeCell ref="A1011:F1011"/>
    <mergeCell ref="A1013:E1013"/>
    <mergeCell ref="A960:F960"/>
    <mergeCell ref="C940:D940"/>
    <mergeCell ref="A941:E941"/>
    <mergeCell ref="A942:B942"/>
    <mergeCell ref="A946:F946"/>
    <mergeCell ref="C947:D947"/>
    <mergeCell ref="A948:E948"/>
    <mergeCell ref="C969:D969"/>
    <mergeCell ref="A970:E970"/>
    <mergeCell ref="A949:B949"/>
    <mergeCell ref="A953:F953"/>
    <mergeCell ref="A971:B971"/>
    <mergeCell ref="A975:F975"/>
    <mergeCell ref="C976:D976"/>
    <mergeCell ref="C961:D961"/>
    <mergeCell ref="A962:E962"/>
    <mergeCell ref="A964:F964"/>
    <mergeCell ref="C965:D965"/>
    <mergeCell ref="A966:E966"/>
    <mergeCell ref="A968:F968"/>
    <mergeCell ref="A908:B908"/>
    <mergeCell ref="A912:F912"/>
    <mergeCell ref="C954:D954"/>
    <mergeCell ref="A955:E955"/>
    <mergeCell ref="A956:B956"/>
    <mergeCell ref="C913:D913"/>
    <mergeCell ref="A933:F933"/>
    <mergeCell ref="C934:D934"/>
    <mergeCell ref="A935:E935"/>
    <mergeCell ref="A936:B936"/>
    <mergeCell ref="A939:F939"/>
    <mergeCell ref="A921:E921"/>
    <mergeCell ref="A922:B922"/>
    <mergeCell ref="A926:F926"/>
    <mergeCell ref="C927:D927"/>
    <mergeCell ref="A928:E928"/>
    <mergeCell ref="A929:B929"/>
    <mergeCell ref="A914:E914"/>
    <mergeCell ref="A915:B915"/>
    <mergeCell ref="A919:F919"/>
    <mergeCell ref="C920:D920"/>
    <mergeCell ref="A872:E872"/>
    <mergeCell ref="A873:B873"/>
    <mergeCell ref="A877:F877"/>
    <mergeCell ref="C878:D878"/>
    <mergeCell ref="A879:E879"/>
    <mergeCell ref="A880:B880"/>
    <mergeCell ref="A905:F905"/>
    <mergeCell ref="C906:D906"/>
    <mergeCell ref="A907:E907"/>
    <mergeCell ref="A893:E893"/>
    <mergeCell ref="A894:B894"/>
    <mergeCell ref="A898:F898"/>
    <mergeCell ref="C899:D899"/>
    <mergeCell ref="A900:E900"/>
    <mergeCell ref="A901:B901"/>
    <mergeCell ref="A884:F884"/>
    <mergeCell ref="C885:D885"/>
    <mergeCell ref="A886:E886"/>
    <mergeCell ref="A887:B887"/>
    <mergeCell ref="A891:F891"/>
    <mergeCell ref="C892:D892"/>
    <mergeCell ref="A830:E830"/>
    <mergeCell ref="A831:B831"/>
    <mergeCell ref="A835:F835"/>
    <mergeCell ref="C836:D836"/>
    <mergeCell ref="A844:E844"/>
    <mergeCell ref="A845:B845"/>
    <mergeCell ref="A837:E837"/>
    <mergeCell ref="A838:B838"/>
    <mergeCell ref="A842:F842"/>
    <mergeCell ref="C843:D843"/>
    <mergeCell ref="A865:E865"/>
    <mergeCell ref="A866:B866"/>
    <mergeCell ref="A870:F870"/>
    <mergeCell ref="C871:D871"/>
    <mergeCell ref="A858:E858"/>
    <mergeCell ref="A859:B859"/>
    <mergeCell ref="A863:F863"/>
    <mergeCell ref="C864:D864"/>
    <mergeCell ref="A849:F849"/>
    <mergeCell ref="C850:D850"/>
    <mergeCell ref="A851:E851"/>
    <mergeCell ref="A852:B852"/>
    <mergeCell ref="A856:F856"/>
    <mergeCell ref="C857:D857"/>
    <mergeCell ref="A800:F800"/>
    <mergeCell ref="C801:D801"/>
    <mergeCell ref="A802:E802"/>
    <mergeCell ref="A803:B803"/>
    <mergeCell ref="A807:F807"/>
    <mergeCell ref="C808:D808"/>
    <mergeCell ref="A816:E816"/>
    <mergeCell ref="A817:B817"/>
    <mergeCell ref="A821:F821"/>
    <mergeCell ref="C822:D822"/>
    <mergeCell ref="A823:E823"/>
    <mergeCell ref="A824:B824"/>
    <mergeCell ref="A809:E809"/>
    <mergeCell ref="A810:B810"/>
    <mergeCell ref="A814:F814"/>
    <mergeCell ref="C815:D815"/>
    <mergeCell ref="A828:F828"/>
    <mergeCell ref="C829:D829"/>
    <mergeCell ref="A793:F793"/>
    <mergeCell ref="C794:D794"/>
    <mergeCell ref="A795:E795"/>
    <mergeCell ref="A796:B796"/>
    <mergeCell ref="A779:F779"/>
    <mergeCell ref="C780:D780"/>
    <mergeCell ref="A781:E781"/>
    <mergeCell ref="A782:B782"/>
    <mergeCell ref="A786:F786"/>
    <mergeCell ref="C787:D787"/>
    <mergeCell ref="A788:E788"/>
    <mergeCell ref="A789:B789"/>
    <mergeCell ref="A768:B768"/>
    <mergeCell ref="A772:F772"/>
    <mergeCell ref="C773:D773"/>
    <mergeCell ref="A774:E774"/>
    <mergeCell ref="A775:B775"/>
    <mergeCell ref="A760:E760"/>
    <mergeCell ref="A761:B761"/>
    <mergeCell ref="A765:F765"/>
    <mergeCell ref="C766:D766"/>
    <mergeCell ref="A651:E651"/>
    <mergeCell ref="A656:F656"/>
    <mergeCell ref="A658:E658"/>
    <mergeCell ref="A663:F663"/>
    <mergeCell ref="A665:E665"/>
    <mergeCell ref="A672:F672"/>
    <mergeCell ref="A617:F617"/>
    <mergeCell ref="A767:E767"/>
    <mergeCell ref="A718:E718"/>
    <mergeCell ref="A723:F723"/>
    <mergeCell ref="A725:E725"/>
    <mergeCell ref="A730:F730"/>
    <mergeCell ref="A732:E732"/>
    <mergeCell ref="A737:F737"/>
    <mergeCell ref="A739:E739"/>
    <mergeCell ref="A744:F744"/>
    <mergeCell ref="A746:E746"/>
    <mergeCell ref="A751:F751"/>
    <mergeCell ref="A753:E753"/>
    <mergeCell ref="A754:B754"/>
    <mergeCell ref="A758:F758"/>
    <mergeCell ref="C759:D759"/>
    <mergeCell ref="A710:F710"/>
    <mergeCell ref="A712:E712"/>
    <mergeCell ref="A716:F716"/>
    <mergeCell ref="A674:E674"/>
    <mergeCell ref="A679:F679"/>
    <mergeCell ref="A681:E681"/>
    <mergeCell ref="A686:F686"/>
    <mergeCell ref="A688:E688"/>
    <mergeCell ref="A693:F693"/>
    <mergeCell ref="A695:E695"/>
    <mergeCell ref="A702:F702"/>
    <mergeCell ref="A704:E704"/>
    <mergeCell ref="A619:E619"/>
    <mergeCell ref="A627:F627"/>
    <mergeCell ref="A629:E629"/>
    <mergeCell ref="A634:F634"/>
    <mergeCell ref="A637:E637"/>
    <mergeCell ref="A642:F642"/>
    <mergeCell ref="A644:E644"/>
    <mergeCell ref="A649:F649"/>
    <mergeCell ref="A553:E553"/>
    <mergeCell ref="A570:F570"/>
    <mergeCell ref="A572:E572"/>
    <mergeCell ref="A579:F579"/>
    <mergeCell ref="A581:E581"/>
    <mergeCell ref="A589:F589"/>
    <mergeCell ref="A591:E591"/>
    <mergeCell ref="A600:F600"/>
    <mergeCell ref="A602:E602"/>
    <mergeCell ref="C540:D540"/>
    <mergeCell ref="A541:E541"/>
    <mergeCell ref="A551:F551"/>
    <mergeCell ref="A522:F522"/>
    <mergeCell ref="C523:D523"/>
    <mergeCell ref="A524:E524"/>
    <mergeCell ref="A525:B525"/>
    <mergeCell ref="A530:F530"/>
    <mergeCell ref="C531:D531"/>
    <mergeCell ref="A475:E475"/>
    <mergeCell ref="A476:B476"/>
    <mergeCell ref="A482:F482"/>
    <mergeCell ref="A532:E532"/>
    <mergeCell ref="A533:B533"/>
    <mergeCell ref="A539:F539"/>
    <mergeCell ref="A502:E502"/>
    <mergeCell ref="A503:B503"/>
    <mergeCell ref="A509:F509"/>
    <mergeCell ref="C510:D510"/>
    <mergeCell ref="A511:E511"/>
    <mergeCell ref="A512:B512"/>
    <mergeCell ref="C483:D483"/>
    <mergeCell ref="A484:E484"/>
    <mergeCell ref="A485:B485"/>
    <mergeCell ref="A491:F491"/>
    <mergeCell ref="C492:D492"/>
    <mergeCell ref="A493:E493"/>
    <mergeCell ref="A494:B494"/>
    <mergeCell ref="A500:F500"/>
    <mergeCell ref="C501:D501"/>
    <mergeCell ref="A464:F464"/>
    <mergeCell ref="C465:D465"/>
    <mergeCell ref="A466:E466"/>
    <mergeCell ref="A467:B467"/>
    <mergeCell ref="A473:F473"/>
    <mergeCell ref="C474:D474"/>
    <mergeCell ref="C404:D404"/>
    <mergeCell ref="A405:E405"/>
    <mergeCell ref="A406:B406"/>
    <mergeCell ref="A416:F416"/>
    <mergeCell ref="C417:D417"/>
    <mergeCell ref="A418:E418"/>
    <mergeCell ref="C456:D456"/>
    <mergeCell ref="A457:E457"/>
    <mergeCell ref="A458:B458"/>
    <mergeCell ref="C437:D437"/>
    <mergeCell ref="A438:E438"/>
    <mergeCell ref="A439:B439"/>
    <mergeCell ref="A445:F445"/>
    <mergeCell ref="C446:D446"/>
    <mergeCell ref="C447:D447"/>
    <mergeCell ref="A392:B392"/>
    <mergeCell ref="A396:F396"/>
    <mergeCell ref="C397:D397"/>
    <mergeCell ref="A448:E448"/>
    <mergeCell ref="A449:B449"/>
    <mergeCell ref="A455:F455"/>
    <mergeCell ref="A419:B419"/>
    <mergeCell ref="A426:F426"/>
    <mergeCell ref="C427:D427"/>
    <mergeCell ref="A428:E428"/>
    <mergeCell ref="A429:B429"/>
    <mergeCell ref="A436:F436"/>
    <mergeCell ref="A398:E398"/>
    <mergeCell ref="A399:B399"/>
    <mergeCell ref="A403:F403"/>
    <mergeCell ref="A374:E374"/>
    <mergeCell ref="A375:B375"/>
    <mergeCell ref="A380:F380"/>
    <mergeCell ref="A365:E365"/>
    <mergeCell ref="A351:F351"/>
    <mergeCell ref="C352:D352"/>
    <mergeCell ref="A353:E353"/>
    <mergeCell ref="A354:B354"/>
    <mergeCell ref="A363:F363"/>
    <mergeCell ref="C364:D364"/>
    <mergeCell ref="C381:D381"/>
    <mergeCell ref="A382:E382"/>
    <mergeCell ref="A383:B383"/>
    <mergeCell ref="A389:F389"/>
    <mergeCell ref="C390:D390"/>
    <mergeCell ref="A391:E391"/>
    <mergeCell ref="C289:D289"/>
    <mergeCell ref="A290:E290"/>
    <mergeCell ref="A291:B291"/>
    <mergeCell ref="A298:F298"/>
    <mergeCell ref="C299:D299"/>
    <mergeCell ref="A300:E300"/>
    <mergeCell ref="A366:B366"/>
    <mergeCell ref="A372:F372"/>
    <mergeCell ref="C373:D373"/>
    <mergeCell ref="A331:E331"/>
    <mergeCell ref="A332:B332"/>
    <mergeCell ref="A339:F339"/>
    <mergeCell ref="C340:D340"/>
    <mergeCell ref="A341:E341"/>
    <mergeCell ref="A342:B342"/>
    <mergeCell ref="A319:F319"/>
    <mergeCell ref="C320:D320"/>
    <mergeCell ref="A321:E321"/>
    <mergeCell ref="A322:B322"/>
    <mergeCell ref="A329:F329"/>
    <mergeCell ref="C330:D330"/>
    <mergeCell ref="A301:B301"/>
    <mergeCell ref="A308:F308"/>
    <mergeCell ref="C309:D309"/>
    <mergeCell ref="C310:D310"/>
    <mergeCell ref="A311:E311"/>
    <mergeCell ref="A312:B312"/>
    <mergeCell ref="A266:F266"/>
    <mergeCell ref="C237:D237"/>
    <mergeCell ref="C238:D238"/>
    <mergeCell ref="A239:E239"/>
    <mergeCell ref="A240:B240"/>
    <mergeCell ref="A252:B252"/>
    <mergeCell ref="A259:B259"/>
    <mergeCell ref="A256:F256"/>
    <mergeCell ref="C257:D257"/>
    <mergeCell ref="A258:E258"/>
    <mergeCell ref="A251:E251"/>
    <mergeCell ref="C250:D250"/>
    <mergeCell ref="A277:F277"/>
    <mergeCell ref="C278:D278"/>
    <mergeCell ref="A279:E279"/>
    <mergeCell ref="A280:B280"/>
    <mergeCell ref="A287:F287"/>
    <mergeCell ref="C288:D288"/>
    <mergeCell ref="C267:D267"/>
    <mergeCell ref="C268:D268"/>
    <mergeCell ref="A269:E269"/>
    <mergeCell ref="A270:B270"/>
    <mergeCell ref="A209:F209"/>
    <mergeCell ref="C210:D210"/>
    <mergeCell ref="A211:E211"/>
    <mergeCell ref="A212:B212"/>
    <mergeCell ref="A218:F218"/>
    <mergeCell ref="C219:D219"/>
    <mergeCell ref="A200:E200"/>
    <mergeCell ref="A201:B201"/>
    <mergeCell ref="A249:F249"/>
    <mergeCell ref="A220:E220"/>
    <mergeCell ref="A221:B221"/>
    <mergeCell ref="A227:F227"/>
    <mergeCell ref="C228:D228"/>
    <mergeCell ref="A229:E229"/>
    <mergeCell ref="A230:B230"/>
    <mergeCell ref="A146:F146"/>
    <mergeCell ref="A148:E148"/>
    <mergeCell ref="A155:F155"/>
    <mergeCell ref="A186:F186"/>
    <mergeCell ref="C187:D187"/>
    <mergeCell ref="A188:E188"/>
    <mergeCell ref="A189:B189"/>
    <mergeCell ref="A198:F198"/>
    <mergeCell ref="C199:D199"/>
    <mergeCell ref="A169:F169"/>
    <mergeCell ref="A171:E171"/>
    <mergeCell ref="A180:F180"/>
    <mergeCell ref="C182:D182"/>
    <mergeCell ref="A183:E183"/>
    <mergeCell ref="A184:B184"/>
    <mergeCell ref="A47:F47"/>
    <mergeCell ref="A236:F236"/>
    <mergeCell ref="A50:E50"/>
    <mergeCell ref="A55:F55"/>
    <mergeCell ref="A130:E130"/>
    <mergeCell ref="A133:F133"/>
    <mergeCell ref="A135:E135"/>
    <mergeCell ref="A157:E157"/>
    <mergeCell ref="A160:F160"/>
    <mergeCell ref="A128:F128"/>
    <mergeCell ref="A105:F105"/>
    <mergeCell ref="A107:E107"/>
    <mergeCell ref="A115:F115"/>
    <mergeCell ref="A117:E117"/>
    <mergeCell ref="A88:E88"/>
    <mergeCell ref="A94:F94"/>
    <mergeCell ref="A96:E96"/>
    <mergeCell ref="A67:E67"/>
    <mergeCell ref="A75:F75"/>
    <mergeCell ref="A78:E78"/>
    <mergeCell ref="A86:F86"/>
    <mergeCell ref="A120:F120"/>
    <mergeCell ref="A122:E122"/>
    <mergeCell ref="A162:E162"/>
    <mergeCell ref="A1937:E1937"/>
    <mergeCell ref="A1938:B1938"/>
    <mergeCell ref="A1:G1"/>
    <mergeCell ref="A2:A3"/>
    <mergeCell ref="B2:D3"/>
    <mergeCell ref="E2:G5"/>
    <mergeCell ref="A4:A5"/>
    <mergeCell ref="B4:D5"/>
    <mergeCell ref="A1773:E1773"/>
    <mergeCell ref="A1778:F1778"/>
    <mergeCell ref="A22:F22"/>
    <mergeCell ref="A24:E24"/>
    <mergeCell ref="A30:F30"/>
    <mergeCell ref="A32:E32"/>
    <mergeCell ref="A38:F38"/>
    <mergeCell ref="A40:E40"/>
    <mergeCell ref="C7:D7"/>
    <mergeCell ref="A8:E8"/>
    <mergeCell ref="A11:F11"/>
    <mergeCell ref="A13:E13"/>
    <mergeCell ref="A16:F16"/>
    <mergeCell ref="A18:E18"/>
    <mergeCell ref="A58:E58"/>
    <mergeCell ref="A65:F65"/>
    <mergeCell ref="A1869:B1869"/>
    <mergeCell ref="A1871:F1871"/>
    <mergeCell ref="A1898:B1898"/>
    <mergeCell ref="A1900:F1900"/>
    <mergeCell ref="A1902:E1902"/>
    <mergeCell ref="A1903:B1903"/>
    <mergeCell ref="A1907:F1907"/>
    <mergeCell ref="A1909:E1909"/>
    <mergeCell ref="A1910:B1910"/>
    <mergeCell ref="A1878:E1878"/>
    <mergeCell ref="A1881:F1881"/>
    <mergeCell ref="A1921:F1921"/>
    <mergeCell ref="A1873:E1873"/>
    <mergeCell ref="A1876:F1876"/>
    <mergeCell ref="A1883:E1883"/>
    <mergeCell ref="A1884:B1884"/>
    <mergeCell ref="A1888:F1888"/>
    <mergeCell ref="A1890:E1890"/>
    <mergeCell ref="A1891:B1891"/>
    <mergeCell ref="A1895:F1895"/>
    <mergeCell ref="A1897:E1897"/>
    <mergeCell ref="A1914:F1914"/>
    <mergeCell ref="A1916:E1916"/>
    <mergeCell ref="A1917:B1917"/>
    <mergeCell ref="A2020:E2020"/>
    <mergeCell ref="A2101:E2101"/>
    <mergeCell ref="A2102:B2102"/>
    <mergeCell ref="A2106:F2106"/>
    <mergeCell ref="A2108:E2108"/>
    <mergeCell ref="A2029:E2029"/>
    <mergeCell ref="A2030:B2030"/>
    <mergeCell ref="A2036:F2036"/>
    <mergeCell ref="A2039:B2039"/>
    <mergeCell ref="A2047:F2047"/>
    <mergeCell ref="A2038:E2038"/>
    <mergeCell ref="A2049:E2049"/>
    <mergeCell ref="A2055:F2055"/>
    <mergeCell ref="A2057:E2057"/>
    <mergeCell ref="A2074:B2074"/>
    <mergeCell ref="A2078:F2078"/>
    <mergeCell ref="A2158:B2158"/>
    <mergeCell ref="A1832:F1832"/>
    <mergeCell ref="A1825:E1825"/>
    <mergeCell ref="A1835:B1835"/>
    <mergeCell ref="A1839:F1839"/>
    <mergeCell ref="A1834:E1834"/>
    <mergeCell ref="A1842:B1842"/>
    <mergeCell ref="A1864:B1864"/>
    <mergeCell ref="A1866:F1866"/>
    <mergeCell ref="A1863:E1863"/>
    <mergeCell ref="A1855:B1855"/>
    <mergeCell ref="A1861:F1861"/>
    <mergeCell ref="A1854:E1854"/>
    <mergeCell ref="A1924:B1924"/>
    <mergeCell ref="A1928:F1928"/>
    <mergeCell ref="A1930:E1930"/>
    <mergeCell ref="A1931:B1931"/>
    <mergeCell ref="A1935:F1935"/>
    <mergeCell ref="A1868:E1868"/>
    <mergeCell ref="A1847:F1847"/>
    <mergeCell ref="A1841:E1841"/>
    <mergeCell ref="A1850:B1850"/>
    <mergeCell ref="A1852:F1852"/>
    <mergeCell ref="A1849:E1849"/>
    <mergeCell ref="A2134:F2134"/>
    <mergeCell ref="A2141:F2141"/>
    <mergeCell ref="A2120:F2120"/>
    <mergeCell ref="A2122:E2122"/>
    <mergeCell ref="A2148:F2148"/>
    <mergeCell ref="A2150:E2150"/>
    <mergeCell ref="A2151:B2151"/>
    <mergeCell ref="A2155:F2155"/>
    <mergeCell ref="A2157:E2157"/>
    <mergeCell ref="A2123:B2123"/>
    <mergeCell ref="A2264:F2264"/>
    <mergeCell ref="A2260:B2260"/>
    <mergeCell ref="A2175:B2175"/>
    <mergeCell ref="A1944:E1944"/>
    <mergeCell ref="A1945:B1945"/>
    <mergeCell ref="A1949:F1949"/>
    <mergeCell ref="A2167:E2167"/>
    <mergeCell ref="A2168:B2168"/>
    <mergeCell ref="A2172:F2172"/>
    <mergeCell ref="A1996:F1996"/>
    <mergeCell ref="A1998:E1998"/>
    <mergeCell ref="A2143:E2143"/>
    <mergeCell ref="A2144:B2144"/>
    <mergeCell ref="A2063:F2063"/>
    <mergeCell ref="A2065:E2065"/>
    <mergeCell ref="A2071:F2071"/>
    <mergeCell ref="A2137:B2137"/>
    <mergeCell ref="A2099:F2099"/>
    <mergeCell ref="A2179:F2179"/>
    <mergeCell ref="A2174:E2174"/>
    <mergeCell ref="A2136:E2136"/>
    <mergeCell ref="A2127:F2127"/>
    <mergeCell ref="A2129:E2129"/>
    <mergeCell ref="A2130:B2130"/>
    <mergeCell ref="A2326:E2326"/>
    <mergeCell ref="A2327:B2327"/>
    <mergeCell ref="A2333:F2333"/>
    <mergeCell ref="A2165:F2165"/>
    <mergeCell ref="A2266:E2266"/>
    <mergeCell ref="A2267:B2267"/>
    <mergeCell ref="A2269:F2269"/>
    <mergeCell ref="A2271:E2271"/>
    <mergeCell ref="A2272:B2272"/>
    <mergeCell ref="A2225:F2225"/>
    <mergeCell ref="A2259:E2259"/>
    <mergeCell ref="A2234:E2234"/>
    <mergeCell ref="A2235:B2235"/>
    <mergeCell ref="A2239:F2239"/>
    <mergeCell ref="A2246:F2246"/>
    <mergeCell ref="A2279:E2279"/>
    <mergeCell ref="A2280:B2280"/>
    <mergeCell ref="A2284:F2284"/>
    <mergeCell ref="A2286:E2286"/>
    <mergeCell ref="A2287:B2287"/>
    <mergeCell ref="A2277:F2277"/>
    <mergeCell ref="A2248:E2248"/>
    <mergeCell ref="A2249:B2249"/>
    <mergeCell ref="A2257:F2257"/>
    <mergeCell ref="A2314:B2314"/>
    <mergeCell ref="A2317:F2317"/>
    <mergeCell ref="A2319:E2319"/>
    <mergeCell ref="A2320:B2320"/>
    <mergeCell ref="A2324:F2324"/>
    <mergeCell ref="A2298:E2298"/>
    <mergeCell ref="A2299:B2299"/>
    <mergeCell ref="A2303:F2303"/>
    <mergeCell ref="A2305:E2305"/>
    <mergeCell ref="A2306:B2306"/>
    <mergeCell ref="A2311:F2311"/>
  </mergeCells>
  <pageMargins left="0.98425196850393704" right="0.39370078740157483" top="0.39370078740157483" bottom="0.39370078740157483" header="0" footer="0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Z105"/>
  <sheetViews>
    <sheetView view="pageBreakPreview" topLeftCell="A33" zoomScale="80" zoomScaleNormal="89" zoomScaleSheetLayoutView="80" workbookViewId="0">
      <selection activeCell="D43" sqref="D43"/>
    </sheetView>
  </sheetViews>
  <sheetFormatPr defaultColWidth="9.140625" defaultRowHeight="15" x14ac:dyDescent="0.25"/>
  <cols>
    <col min="1" max="1" width="5.7109375" style="276" customWidth="1"/>
    <col min="2" max="2" width="34.42578125" style="276" customWidth="1"/>
    <col min="3" max="3" width="53.140625" style="276" customWidth="1"/>
    <col min="4" max="4" width="26.140625" style="276" customWidth="1"/>
    <col min="5" max="5" width="6.7109375" style="276" customWidth="1"/>
    <col min="6" max="6" width="17.7109375" style="276" customWidth="1"/>
    <col min="7" max="7" width="6.7109375" style="276" customWidth="1"/>
    <col min="8" max="9" width="17.7109375" style="276" customWidth="1"/>
    <col min="10" max="16384" width="9.140625" style="276"/>
  </cols>
  <sheetData>
    <row r="1" spans="1:26" ht="8.1" customHeight="1" thickBot="1" x14ac:dyDescent="0.3">
      <c r="B1" s="661"/>
      <c r="C1" s="662"/>
      <c r="D1" s="277"/>
      <c r="E1" s="277"/>
      <c r="F1" s="277"/>
      <c r="G1" s="277"/>
      <c r="H1" s="278"/>
      <c r="I1" s="279"/>
      <c r="J1" s="280"/>
      <c r="K1" s="279"/>
      <c r="L1" s="279"/>
      <c r="M1" s="281"/>
      <c r="N1" s="282"/>
    </row>
    <row r="2" spans="1:26" s="283" customFormat="1" ht="33" customHeight="1" thickBot="1" x14ac:dyDescent="0.3">
      <c r="B2" s="663" t="s">
        <v>3365</v>
      </c>
      <c r="C2" s="664"/>
      <c r="D2" s="664"/>
      <c r="E2" s="664"/>
      <c r="F2" s="664"/>
      <c r="G2" s="664"/>
      <c r="H2" s="664"/>
      <c r="I2" s="665"/>
      <c r="J2" s="284"/>
      <c r="K2" s="284"/>
      <c r="L2" s="284"/>
      <c r="M2" s="284"/>
      <c r="N2" s="284"/>
    </row>
    <row r="3" spans="1:26" s="283" customFormat="1" ht="8.1" customHeight="1" thickBot="1" x14ac:dyDescent="0.3">
      <c r="B3" s="285"/>
      <c r="C3" s="286"/>
      <c r="D3" s="286"/>
      <c r="E3" s="286"/>
      <c r="F3" s="286"/>
      <c r="G3" s="286"/>
      <c r="H3" s="287"/>
      <c r="I3" s="288"/>
      <c r="J3" s="289"/>
      <c r="K3" s="290"/>
      <c r="L3" s="290"/>
      <c r="M3" s="291"/>
      <c r="N3" s="292"/>
    </row>
    <row r="4" spans="1:26" s="294" customFormat="1" ht="39.950000000000003" customHeight="1" thickBot="1" x14ac:dyDescent="0.3">
      <c r="A4" s="293"/>
      <c r="B4" s="666" t="s">
        <v>2</v>
      </c>
      <c r="C4" s="667"/>
      <c r="D4" s="668" t="s">
        <v>2821</v>
      </c>
      <c r="E4" s="669"/>
      <c r="F4" s="669"/>
      <c r="G4" s="669"/>
      <c r="H4" s="669"/>
      <c r="I4" s="670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</row>
    <row r="5" spans="1:26" s="283" customFormat="1" ht="18" customHeight="1" x14ac:dyDescent="0.25">
      <c r="B5" s="671" t="s">
        <v>4861</v>
      </c>
      <c r="C5" s="672"/>
      <c r="D5" s="673">
        <v>0.04</v>
      </c>
      <c r="E5" s="673"/>
      <c r="F5" s="673"/>
      <c r="G5" s="673"/>
      <c r="H5" s="673"/>
      <c r="I5" s="674"/>
    </row>
    <row r="6" spans="1:26" s="283" customFormat="1" ht="18" customHeight="1" x14ac:dyDescent="0.25">
      <c r="B6" s="671" t="s">
        <v>4862</v>
      </c>
      <c r="C6" s="672"/>
      <c r="D6" s="673">
        <v>8.0000000000000002E-3</v>
      </c>
      <c r="E6" s="673"/>
      <c r="F6" s="673"/>
      <c r="G6" s="673"/>
      <c r="H6" s="673"/>
      <c r="I6" s="674"/>
    </row>
    <row r="7" spans="1:26" s="283" customFormat="1" ht="18" customHeight="1" x14ac:dyDescent="0.25">
      <c r="B7" s="671" t="s">
        <v>4863</v>
      </c>
      <c r="C7" s="672"/>
      <c r="D7" s="675">
        <v>1.2699999999999999E-2</v>
      </c>
      <c r="E7" s="676"/>
      <c r="F7" s="676"/>
      <c r="G7" s="676"/>
      <c r="H7" s="676"/>
      <c r="I7" s="677"/>
    </row>
    <row r="8" spans="1:26" s="283" customFormat="1" ht="18" customHeight="1" x14ac:dyDescent="0.25">
      <c r="B8" s="671" t="s">
        <v>4864</v>
      </c>
      <c r="C8" s="672"/>
      <c r="D8" s="678">
        <v>1.23E-2</v>
      </c>
      <c r="E8" s="678"/>
      <c r="F8" s="678"/>
      <c r="G8" s="678"/>
      <c r="H8" s="678"/>
      <c r="I8" s="679"/>
    </row>
    <row r="9" spans="1:26" s="283" customFormat="1" ht="18" customHeight="1" x14ac:dyDescent="0.25">
      <c r="B9" s="680" t="s">
        <v>4865</v>
      </c>
      <c r="C9" s="681"/>
      <c r="D9" s="673">
        <v>6.1600000000000002E-2</v>
      </c>
      <c r="E9" s="673"/>
      <c r="F9" s="673"/>
      <c r="G9" s="673"/>
      <c r="H9" s="673"/>
      <c r="I9" s="674"/>
    </row>
    <row r="10" spans="1:26" s="283" customFormat="1" ht="18" customHeight="1" x14ac:dyDescent="0.25">
      <c r="B10" s="671" t="s">
        <v>4866</v>
      </c>
      <c r="C10" s="672"/>
      <c r="D10" s="673"/>
      <c r="E10" s="673"/>
      <c r="F10" s="673"/>
      <c r="G10" s="673"/>
      <c r="H10" s="673"/>
      <c r="I10" s="674"/>
    </row>
    <row r="11" spans="1:26" s="283" customFormat="1" ht="18" customHeight="1" x14ac:dyDescent="0.25">
      <c r="B11" s="671" t="s">
        <v>4867</v>
      </c>
      <c r="C11" s="672"/>
      <c r="D11" s="682">
        <v>1.7999999999999999E-2</v>
      </c>
      <c r="E11" s="682"/>
      <c r="F11" s="682"/>
      <c r="G11" s="682"/>
      <c r="H11" s="682"/>
      <c r="I11" s="683"/>
    </row>
    <row r="12" spans="1:26" s="283" customFormat="1" ht="18" customHeight="1" x14ac:dyDescent="0.25">
      <c r="B12" s="671" t="s">
        <v>4868</v>
      </c>
      <c r="C12" s="672"/>
      <c r="D12" s="673">
        <v>6.4999999999999997E-3</v>
      </c>
      <c r="E12" s="673"/>
      <c r="F12" s="673"/>
      <c r="G12" s="673"/>
      <c r="H12" s="673"/>
      <c r="I12" s="674"/>
      <c r="K12" s="295"/>
    </row>
    <row r="13" spans="1:26" s="283" customFormat="1" ht="18" customHeight="1" x14ac:dyDescent="0.25">
      <c r="B13" s="671" t="s">
        <v>4869</v>
      </c>
      <c r="C13" s="672"/>
      <c r="D13" s="673">
        <v>0.03</v>
      </c>
      <c r="E13" s="673"/>
      <c r="F13" s="673"/>
      <c r="G13" s="673"/>
      <c r="H13" s="673"/>
      <c r="I13" s="674"/>
      <c r="K13" s="295"/>
    </row>
    <row r="14" spans="1:26" s="283" customFormat="1" ht="18" customHeight="1" x14ac:dyDescent="0.25">
      <c r="B14" s="671" t="s">
        <v>4870</v>
      </c>
      <c r="C14" s="672"/>
      <c r="D14" s="682">
        <v>4.4999999999999998E-2</v>
      </c>
      <c r="E14" s="682"/>
      <c r="F14" s="682"/>
      <c r="G14" s="682"/>
      <c r="H14" s="682"/>
      <c r="I14" s="683"/>
      <c r="K14" s="295"/>
    </row>
    <row r="15" spans="1:26" ht="20.100000000000001" customHeight="1" x14ac:dyDescent="0.25">
      <c r="B15" s="684"/>
      <c r="C15" s="685"/>
      <c r="D15" s="686"/>
      <c r="E15" s="686"/>
      <c r="F15" s="686"/>
      <c r="G15" s="686"/>
      <c r="H15" s="686"/>
      <c r="I15" s="687"/>
      <c r="K15" s="296"/>
    </row>
    <row r="16" spans="1:26" ht="15.75" x14ac:dyDescent="0.25">
      <c r="B16" s="297"/>
      <c r="C16" s="688"/>
      <c r="D16" s="688"/>
      <c r="E16" s="688"/>
      <c r="F16" s="688"/>
      <c r="G16" s="298"/>
      <c r="I16" s="299"/>
      <c r="J16" s="296"/>
    </row>
    <row r="17" spans="1:26" ht="15.75" x14ac:dyDescent="0.25">
      <c r="B17" s="297"/>
      <c r="C17" s="300"/>
      <c r="D17" s="301"/>
      <c r="E17" s="301"/>
      <c r="I17" s="299"/>
      <c r="J17" s="296"/>
    </row>
    <row r="18" spans="1:26" ht="15.75" x14ac:dyDescent="0.25">
      <c r="B18" s="297"/>
      <c r="C18" s="300"/>
      <c r="D18" s="301"/>
      <c r="E18" s="301"/>
      <c r="I18" s="299"/>
      <c r="J18" s="296"/>
    </row>
    <row r="19" spans="1:26" x14ac:dyDescent="0.25">
      <c r="B19" s="302"/>
      <c r="C19" s="303"/>
      <c r="D19" s="301"/>
      <c r="E19" s="301"/>
      <c r="I19" s="299"/>
      <c r="J19" s="296"/>
    </row>
    <row r="20" spans="1:26" x14ac:dyDescent="0.25">
      <c r="B20" s="302"/>
      <c r="C20" s="303"/>
      <c r="D20" s="301"/>
      <c r="E20" s="301"/>
      <c r="I20" s="299"/>
      <c r="J20" s="296"/>
    </row>
    <row r="21" spans="1:26" ht="18.75" x14ac:dyDescent="0.3">
      <c r="B21" s="302"/>
      <c r="C21" s="303"/>
      <c r="D21" s="301"/>
      <c r="E21" s="301"/>
      <c r="I21" s="299"/>
      <c r="J21" s="304"/>
    </row>
    <row r="22" spans="1:26" ht="18.75" x14ac:dyDescent="0.3">
      <c r="B22" s="305"/>
      <c r="C22" s="306"/>
      <c r="I22" s="299"/>
      <c r="J22" s="304"/>
    </row>
    <row r="23" spans="1:26" ht="18.75" x14ac:dyDescent="0.3">
      <c r="B23" s="305"/>
      <c r="C23" s="306"/>
      <c r="I23" s="299"/>
      <c r="J23" s="304"/>
    </row>
    <row r="24" spans="1:26" ht="18.75" x14ac:dyDescent="0.3">
      <c r="B24" s="305"/>
      <c r="C24" s="306"/>
      <c r="I24" s="299"/>
      <c r="J24" s="304"/>
    </row>
    <row r="25" spans="1:26" ht="18.75" x14ac:dyDescent="0.3">
      <c r="B25" s="305"/>
      <c r="C25" s="306"/>
      <c r="I25" s="299"/>
      <c r="J25" s="304"/>
    </row>
    <row r="26" spans="1:26" s="283" customFormat="1" ht="18" customHeight="1" x14ac:dyDescent="0.25">
      <c r="B26" s="307" t="s">
        <v>2822</v>
      </c>
      <c r="I26" s="308"/>
      <c r="J26" s="309"/>
    </row>
    <row r="27" spans="1:26" s="283" customFormat="1" ht="18" customHeight="1" thickBot="1" x14ac:dyDescent="0.3">
      <c r="B27" s="307"/>
      <c r="I27" s="308"/>
      <c r="J27" s="309"/>
    </row>
    <row r="28" spans="1:26" s="283" customFormat="1" ht="18" customHeight="1" thickBot="1" x14ac:dyDescent="0.3">
      <c r="A28" s="310"/>
      <c r="B28" s="311"/>
      <c r="C28" s="312" t="s">
        <v>2823</v>
      </c>
      <c r="D28" s="313">
        <f>ROUND((((((1+D5+D6+D7)*(1+D8)*(1+D9))/(1-(D11+D12+D13+D14)))-1))*100,2)</f>
        <v>26.58</v>
      </c>
      <c r="E28" s="313"/>
      <c r="F28" s="314"/>
      <c r="G28" s="314"/>
      <c r="H28" s="314"/>
      <c r="I28" s="315"/>
      <c r="J28" s="309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</row>
    <row r="29" spans="1:26" s="283" customFormat="1" ht="24" customHeight="1" thickBot="1" x14ac:dyDescent="0.3">
      <c r="A29" s="310"/>
      <c r="B29" s="307"/>
      <c r="C29" s="316"/>
      <c r="D29" s="317"/>
      <c r="E29" s="317"/>
      <c r="I29" s="308"/>
      <c r="J29" s="309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</row>
    <row r="30" spans="1:26" s="283" customFormat="1" ht="28.5" customHeight="1" thickBot="1" x14ac:dyDescent="0.3">
      <c r="B30" s="689" t="s">
        <v>2824</v>
      </c>
      <c r="C30" s="690"/>
      <c r="D30" s="690"/>
      <c r="E30" s="690"/>
      <c r="F30" s="690"/>
      <c r="G30" s="690"/>
      <c r="H30" s="690"/>
      <c r="I30" s="691"/>
      <c r="J30" s="309"/>
    </row>
    <row r="31" spans="1:26" s="283" customFormat="1" ht="18" customHeight="1" thickBot="1" x14ac:dyDescent="0.3">
      <c r="B31" s="666" t="s">
        <v>2</v>
      </c>
      <c r="C31" s="667"/>
      <c r="D31" s="668" t="s">
        <v>2821</v>
      </c>
      <c r="E31" s="669"/>
      <c r="F31" s="669"/>
      <c r="G31" s="669"/>
      <c r="H31" s="669"/>
      <c r="I31" s="670"/>
    </row>
    <row r="32" spans="1:26" s="283" customFormat="1" ht="18" customHeight="1" x14ac:dyDescent="0.25">
      <c r="B32" s="671" t="s">
        <v>4861</v>
      </c>
      <c r="C32" s="672"/>
      <c r="D32" s="673">
        <v>4.4900000000000002E-2</v>
      </c>
      <c r="E32" s="673"/>
      <c r="F32" s="673"/>
      <c r="G32" s="673"/>
      <c r="H32" s="673"/>
      <c r="I32" s="674"/>
    </row>
    <row r="33" spans="1:26" s="283" customFormat="1" ht="17.25" customHeight="1" x14ac:dyDescent="0.25">
      <c r="B33" s="671" t="s">
        <v>4862</v>
      </c>
      <c r="C33" s="672"/>
      <c r="D33" s="673">
        <v>3.0000000000000001E-3</v>
      </c>
      <c r="E33" s="673"/>
      <c r="F33" s="673"/>
      <c r="G33" s="673"/>
      <c r="H33" s="673"/>
      <c r="I33" s="674"/>
    </row>
    <row r="34" spans="1:26" s="283" customFormat="1" ht="18" customHeight="1" x14ac:dyDescent="0.25">
      <c r="B34" s="671" t="s">
        <v>4863</v>
      </c>
      <c r="C34" s="672"/>
      <c r="D34" s="675">
        <v>8.5000000000000006E-3</v>
      </c>
      <c r="E34" s="676"/>
      <c r="F34" s="676"/>
      <c r="G34" s="676"/>
      <c r="H34" s="676"/>
      <c r="I34" s="677"/>
    </row>
    <row r="35" spans="1:26" s="283" customFormat="1" ht="18" customHeight="1" x14ac:dyDescent="0.25">
      <c r="B35" s="671" t="s">
        <v>4864</v>
      </c>
      <c r="C35" s="672"/>
      <c r="D35" s="678">
        <v>1.11E-2</v>
      </c>
      <c r="E35" s="678"/>
      <c r="F35" s="678"/>
      <c r="G35" s="678"/>
      <c r="H35" s="678"/>
      <c r="I35" s="679"/>
    </row>
    <row r="36" spans="1:26" s="283" customFormat="1" ht="18" customHeight="1" x14ac:dyDescent="0.25">
      <c r="B36" s="680" t="s">
        <v>4865</v>
      </c>
      <c r="C36" s="681"/>
      <c r="D36" s="673">
        <v>3.5000000000000003E-2</v>
      </c>
      <c r="E36" s="673"/>
      <c r="F36" s="673"/>
      <c r="G36" s="673"/>
      <c r="H36" s="673"/>
      <c r="I36" s="674"/>
      <c r="J36" s="309"/>
    </row>
    <row r="37" spans="1:26" s="283" customFormat="1" ht="18" customHeight="1" x14ac:dyDescent="0.25">
      <c r="B37" s="671" t="s">
        <v>4866</v>
      </c>
      <c r="C37" s="672"/>
      <c r="D37" s="673"/>
      <c r="E37" s="673"/>
      <c r="F37" s="673"/>
      <c r="G37" s="673"/>
      <c r="H37" s="673"/>
      <c r="I37" s="674"/>
      <c r="J37" s="309"/>
    </row>
    <row r="38" spans="1:26" ht="18" customHeight="1" x14ac:dyDescent="0.3">
      <c r="B38" s="671" t="s">
        <v>4867</v>
      </c>
      <c r="C38" s="672"/>
      <c r="D38" s="682">
        <v>0</v>
      </c>
      <c r="E38" s="682"/>
      <c r="F38" s="682"/>
      <c r="G38" s="682"/>
      <c r="H38" s="682"/>
      <c r="I38" s="683"/>
      <c r="J38" s="304"/>
    </row>
    <row r="39" spans="1:26" ht="18" customHeight="1" x14ac:dyDescent="0.3">
      <c r="B39" s="671" t="s">
        <v>4868</v>
      </c>
      <c r="C39" s="672"/>
      <c r="D39" s="673">
        <v>6.4999999999999997E-3</v>
      </c>
      <c r="E39" s="673"/>
      <c r="F39" s="673"/>
      <c r="G39" s="673"/>
      <c r="H39" s="673"/>
      <c r="I39" s="674"/>
      <c r="J39" s="304"/>
    </row>
    <row r="40" spans="1:26" ht="18" customHeight="1" x14ac:dyDescent="0.3">
      <c r="B40" s="671" t="s">
        <v>4869</v>
      </c>
      <c r="C40" s="672"/>
      <c r="D40" s="673">
        <v>0.03</v>
      </c>
      <c r="E40" s="673"/>
      <c r="F40" s="673"/>
      <c r="G40" s="673"/>
      <c r="H40" s="673"/>
      <c r="I40" s="674"/>
      <c r="J40" s="304"/>
    </row>
    <row r="41" spans="1:26" ht="18" customHeight="1" x14ac:dyDescent="0.3">
      <c r="B41" s="671" t="s">
        <v>4870</v>
      </c>
      <c r="C41" s="672"/>
      <c r="D41" s="682">
        <v>0</v>
      </c>
      <c r="E41" s="682"/>
      <c r="F41" s="682"/>
      <c r="G41" s="682"/>
      <c r="H41" s="682"/>
      <c r="I41" s="683"/>
      <c r="J41" s="304"/>
    </row>
    <row r="42" spans="1:26" ht="18" customHeight="1" thickBot="1" x14ac:dyDescent="0.35">
      <c r="B42" s="318"/>
      <c r="I42" s="299"/>
      <c r="J42" s="304"/>
    </row>
    <row r="43" spans="1:26" ht="18" customHeight="1" thickBot="1" x14ac:dyDescent="0.35">
      <c r="B43" s="311"/>
      <c r="C43" s="312" t="s">
        <v>2825</v>
      </c>
      <c r="D43" s="313">
        <f>ROUND((((((1+D32+D33+D34)*(1+D35)*(1+D36))/(1-(D38+D39+D40+D41)))-1))*100,2)</f>
        <v>14.74</v>
      </c>
      <c r="E43" s="313"/>
      <c r="F43" s="314"/>
      <c r="G43" s="314"/>
      <c r="H43" s="314"/>
      <c r="I43" s="315"/>
      <c r="J43" s="304"/>
    </row>
    <row r="44" spans="1:26" ht="18" customHeight="1" x14ac:dyDescent="0.3">
      <c r="B44" s="318"/>
      <c r="I44" s="299"/>
      <c r="J44" s="304"/>
    </row>
    <row r="45" spans="1:26" ht="18.75" x14ac:dyDescent="0.3">
      <c r="A45" s="319"/>
      <c r="B45" s="307" t="s">
        <v>2826</v>
      </c>
      <c r="C45" s="283"/>
      <c r="D45" s="283"/>
      <c r="E45" s="283"/>
      <c r="F45" s="283"/>
      <c r="G45" s="283"/>
      <c r="H45" s="283"/>
      <c r="I45" s="308"/>
      <c r="J45" s="304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</row>
    <row r="46" spans="1:26" ht="18.75" x14ac:dyDescent="0.3">
      <c r="A46" s="319"/>
      <c r="B46" s="693" t="s">
        <v>2827</v>
      </c>
      <c r="C46" s="694"/>
      <c r="D46" s="694"/>
      <c r="E46" s="694"/>
      <c r="F46" s="694"/>
      <c r="G46" s="694"/>
      <c r="H46" s="694"/>
      <c r="I46" s="695"/>
      <c r="J46" s="304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</row>
    <row r="47" spans="1:26" ht="18.75" x14ac:dyDescent="0.3">
      <c r="A47" s="319"/>
      <c r="B47" s="693" t="s">
        <v>2828</v>
      </c>
      <c r="C47" s="694"/>
      <c r="D47" s="694"/>
      <c r="E47" s="694"/>
      <c r="F47" s="694"/>
      <c r="G47" s="694"/>
      <c r="H47" s="694"/>
      <c r="I47" s="695"/>
      <c r="J47" s="304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</row>
    <row r="48" spans="1:26" ht="38.25" customHeight="1" x14ac:dyDescent="0.3">
      <c r="A48" s="319"/>
      <c r="B48" s="693" t="s">
        <v>2829</v>
      </c>
      <c r="C48" s="694"/>
      <c r="D48" s="694"/>
      <c r="E48" s="694"/>
      <c r="F48" s="694"/>
      <c r="G48" s="694"/>
      <c r="H48" s="694"/>
      <c r="I48" s="695"/>
      <c r="J48" s="304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</row>
    <row r="49" spans="1:26" ht="43.5" customHeight="1" x14ac:dyDescent="0.3">
      <c r="A49" s="319"/>
      <c r="B49" s="696" t="s">
        <v>4871</v>
      </c>
      <c r="C49" s="697"/>
      <c r="D49" s="697"/>
      <c r="E49" s="697"/>
      <c r="F49" s="697"/>
      <c r="G49" s="697"/>
      <c r="H49" s="697"/>
      <c r="I49" s="698"/>
      <c r="J49" s="304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</row>
    <row r="50" spans="1:26" ht="19.5" thickBot="1" x14ac:dyDescent="0.35">
      <c r="A50" s="319"/>
      <c r="B50" s="701" t="s">
        <v>4872</v>
      </c>
      <c r="C50" s="702"/>
      <c r="D50" s="702"/>
      <c r="E50" s="702"/>
      <c r="F50" s="702"/>
      <c r="G50" s="702"/>
      <c r="H50" s="702"/>
      <c r="I50" s="703"/>
      <c r="J50" s="304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</row>
    <row r="51" spans="1:26" ht="18.75" x14ac:dyDescent="0.3">
      <c r="A51" s="319"/>
      <c r="B51" s="320"/>
      <c r="C51" s="699"/>
      <c r="D51" s="699"/>
      <c r="E51" s="699"/>
      <c r="F51" s="699"/>
      <c r="G51" s="321"/>
      <c r="H51" s="322"/>
      <c r="I51" s="319"/>
      <c r="J51" s="304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</row>
    <row r="52" spans="1:26" ht="18.75" x14ac:dyDescent="0.3">
      <c r="A52" s="319"/>
      <c r="B52" s="320"/>
      <c r="C52" s="692"/>
      <c r="D52" s="692"/>
      <c r="E52" s="692"/>
      <c r="F52" s="692"/>
      <c r="G52" s="323"/>
      <c r="H52" s="324"/>
      <c r="I52" s="319"/>
      <c r="J52" s="304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</row>
    <row r="53" spans="1:26" x14ac:dyDescent="0.25">
      <c r="A53" s="319"/>
      <c r="B53" s="325"/>
      <c r="C53" s="700"/>
      <c r="D53" s="700"/>
      <c r="E53" s="700"/>
      <c r="F53" s="700"/>
      <c r="G53" s="326"/>
      <c r="H53" s="327"/>
      <c r="I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</row>
    <row r="54" spans="1:26" ht="18.75" x14ac:dyDescent="0.3">
      <c r="A54" s="319"/>
      <c r="B54" s="320"/>
      <c r="C54" s="699"/>
      <c r="D54" s="699"/>
      <c r="E54" s="699"/>
      <c r="F54" s="699"/>
      <c r="G54" s="321"/>
      <c r="H54" s="322"/>
      <c r="I54" s="319"/>
      <c r="J54" s="304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</row>
    <row r="55" spans="1:26" ht="18.75" x14ac:dyDescent="0.3">
      <c r="A55" s="319"/>
      <c r="B55" s="320"/>
      <c r="C55" s="692"/>
      <c r="D55" s="692"/>
      <c r="E55" s="692"/>
      <c r="F55" s="692"/>
      <c r="G55" s="323"/>
      <c r="H55" s="324"/>
      <c r="I55" s="319"/>
      <c r="J55" s="304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</row>
    <row r="56" spans="1:26" ht="18.75" x14ac:dyDescent="0.3">
      <c r="A56" s="319"/>
      <c r="B56" s="325"/>
      <c r="C56" s="700"/>
      <c r="D56" s="700"/>
      <c r="E56" s="700"/>
      <c r="F56" s="700"/>
      <c r="G56" s="326"/>
      <c r="H56" s="327"/>
      <c r="I56" s="319"/>
      <c r="J56" s="304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</row>
    <row r="57" spans="1:26" x14ac:dyDescent="0.25">
      <c r="A57" s="319"/>
      <c r="B57" s="320"/>
      <c r="C57" s="704"/>
      <c r="D57" s="704"/>
      <c r="E57" s="704"/>
      <c r="F57" s="704"/>
      <c r="G57" s="328"/>
      <c r="H57" s="322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</row>
    <row r="58" spans="1:26" x14ac:dyDescent="0.25">
      <c r="A58" s="319"/>
      <c r="B58" s="329"/>
      <c r="C58" s="705"/>
      <c r="D58" s="705"/>
      <c r="E58" s="705"/>
      <c r="F58" s="705"/>
      <c r="G58" s="330"/>
      <c r="H58" s="322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</row>
    <row r="59" spans="1:26" x14ac:dyDescent="0.25">
      <c r="A59" s="319"/>
      <c r="B59" s="329"/>
      <c r="C59" s="705"/>
      <c r="D59" s="705"/>
      <c r="E59" s="705"/>
      <c r="F59" s="705"/>
      <c r="G59" s="330"/>
      <c r="H59" s="322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</row>
    <row r="60" spans="1:26" x14ac:dyDescent="0.25">
      <c r="A60" s="319"/>
      <c r="B60" s="329"/>
      <c r="C60" s="330"/>
      <c r="D60" s="330"/>
      <c r="E60" s="330"/>
      <c r="F60" s="330"/>
      <c r="G60" s="330"/>
      <c r="H60" s="331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</row>
    <row r="61" spans="1:26" x14ac:dyDescent="0.25">
      <c r="A61" s="319"/>
      <c r="B61" s="329"/>
      <c r="C61" s="704"/>
      <c r="D61" s="704"/>
      <c r="E61" s="704"/>
      <c r="F61" s="704"/>
      <c r="G61" s="328"/>
      <c r="H61" s="322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</row>
    <row r="62" spans="1:26" x14ac:dyDescent="0.25">
      <c r="A62" s="319"/>
      <c r="B62" s="329"/>
      <c r="C62" s="699"/>
      <c r="D62" s="699"/>
      <c r="E62" s="699"/>
      <c r="F62" s="699"/>
      <c r="G62" s="321"/>
      <c r="H62" s="322"/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  <c r="X62" s="319"/>
      <c r="Y62" s="319"/>
      <c r="Z62" s="319"/>
    </row>
    <row r="63" spans="1:26" x14ac:dyDescent="0.25">
      <c r="A63" s="319"/>
      <c r="B63" s="329"/>
      <c r="C63" s="692"/>
      <c r="D63" s="692"/>
      <c r="E63" s="692"/>
      <c r="F63" s="692"/>
      <c r="G63" s="323"/>
      <c r="H63" s="324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</row>
    <row r="64" spans="1:26" x14ac:dyDescent="0.25">
      <c r="A64" s="319"/>
      <c r="B64" s="325"/>
      <c r="C64" s="700"/>
      <c r="D64" s="700"/>
      <c r="E64" s="700"/>
      <c r="F64" s="700"/>
      <c r="G64" s="326"/>
      <c r="H64" s="327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319"/>
    </row>
    <row r="65" spans="1:26" x14ac:dyDescent="0.25">
      <c r="A65" s="319"/>
      <c r="B65" s="329"/>
      <c r="C65" s="699"/>
      <c r="D65" s="699"/>
      <c r="E65" s="699"/>
      <c r="F65" s="699"/>
      <c r="G65" s="321"/>
      <c r="H65" s="322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</row>
    <row r="66" spans="1:26" x14ac:dyDescent="0.25">
      <c r="A66" s="319"/>
      <c r="B66" s="329"/>
      <c r="C66" s="692"/>
      <c r="D66" s="692"/>
      <c r="E66" s="692"/>
      <c r="F66" s="692"/>
      <c r="G66" s="323"/>
      <c r="H66" s="324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319"/>
    </row>
    <row r="67" spans="1:26" x14ac:dyDescent="0.25">
      <c r="A67" s="319"/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</row>
    <row r="68" spans="1:26" x14ac:dyDescent="0.25">
      <c r="A68" s="319"/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</row>
    <row r="69" spans="1:26" x14ac:dyDescent="0.25">
      <c r="A69" s="319"/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319"/>
      <c r="W69" s="319"/>
      <c r="X69" s="319"/>
      <c r="Y69" s="319"/>
      <c r="Z69" s="319"/>
    </row>
    <row r="70" spans="1:26" x14ac:dyDescent="0.25">
      <c r="A70" s="319"/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</row>
    <row r="71" spans="1:26" x14ac:dyDescent="0.25">
      <c r="A71" s="319"/>
      <c r="B71" s="319"/>
      <c r="C71" s="319"/>
      <c r="D71" s="319"/>
      <c r="E71" s="319"/>
      <c r="F71" s="319"/>
      <c r="G71" s="319"/>
      <c r="H71" s="319"/>
      <c r="I71" s="319"/>
      <c r="J71" s="319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</row>
    <row r="72" spans="1:26" x14ac:dyDescent="0.25">
      <c r="A72" s="319"/>
      <c r="B72" s="319"/>
      <c r="C72" s="319"/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  <c r="R72" s="319"/>
      <c r="S72" s="319"/>
      <c r="T72" s="319"/>
      <c r="U72" s="319"/>
      <c r="V72" s="319"/>
      <c r="W72" s="319"/>
      <c r="X72" s="319"/>
      <c r="Y72" s="319"/>
      <c r="Z72" s="319"/>
    </row>
    <row r="73" spans="1:26" x14ac:dyDescent="0.25">
      <c r="A73" s="319"/>
      <c r="B73" s="319"/>
      <c r="C73" s="319"/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19"/>
      <c r="Y73" s="319"/>
      <c r="Z73" s="319"/>
    </row>
    <row r="74" spans="1:26" x14ac:dyDescent="0.25">
      <c r="A74" s="319"/>
      <c r="B74" s="319"/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19"/>
      <c r="N74" s="319"/>
      <c r="O74" s="319"/>
      <c r="P74" s="319"/>
      <c r="Q74" s="319"/>
      <c r="R74" s="319"/>
      <c r="S74" s="319"/>
      <c r="T74" s="319"/>
      <c r="U74" s="319"/>
      <c r="V74" s="319"/>
      <c r="W74" s="319"/>
      <c r="X74" s="319"/>
      <c r="Y74" s="319"/>
      <c r="Z74" s="319"/>
    </row>
    <row r="75" spans="1:26" x14ac:dyDescent="0.25">
      <c r="A75" s="319"/>
      <c r="B75" s="319"/>
      <c r="C75" s="319"/>
      <c r="D75" s="319"/>
      <c r="E75" s="319"/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</row>
    <row r="76" spans="1:26" x14ac:dyDescent="0.25">
      <c r="A76" s="319"/>
      <c r="B76" s="319"/>
      <c r="C76" s="319"/>
      <c r="D76" s="319"/>
      <c r="E76" s="319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  <c r="Z76" s="319"/>
    </row>
    <row r="77" spans="1:26" x14ac:dyDescent="0.25">
      <c r="A77" s="319"/>
      <c r="B77" s="319"/>
      <c r="C77" s="319"/>
      <c r="D77" s="319"/>
      <c r="E77" s="319"/>
      <c r="F77" s="3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319"/>
      <c r="V77" s="319"/>
      <c r="W77" s="319"/>
      <c r="X77" s="319"/>
      <c r="Y77" s="319"/>
      <c r="Z77" s="319"/>
    </row>
    <row r="78" spans="1:26" x14ac:dyDescent="0.25">
      <c r="A78" s="319"/>
      <c r="B78" s="319"/>
      <c r="C78" s="319"/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  <c r="Y78" s="319"/>
      <c r="Z78" s="319"/>
    </row>
    <row r="79" spans="1:26" x14ac:dyDescent="0.25">
      <c r="A79" s="319"/>
      <c r="B79" s="319"/>
      <c r="C79" s="319"/>
      <c r="D79" s="319"/>
      <c r="E79" s="319"/>
      <c r="F79" s="319"/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  <c r="Z79" s="319"/>
    </row>
    <row r="80" spans="1:26" x14ac:dyDescent="0.25">
      <c r="A80" s="319"/>
      <c r="B80" s="319"/>
      <c r="C80" s="319"/>
      <c r="D80" s="319"/>
      <c r="E80" s="319"/>
      <c r="F80" s="319"/>
      <c r="G80" s="319"/>
      <c r="H80" s="319"/>
      <c r="I80" s="319"/>
      <c r="J80" s="319"/>
      <c r="K80" s="319"/>
      <c r="L80" s="319"/>
      <c r="M80" s="319"/>
      <c r="N80" s="319"/>
      <c r="O80" s="319"/>
      <c r="P80" s="319"/>
      <c r="Q80" s="319"/>
      <c r="R80" s="319"/>
      <c r="S80" s="319"/>
      <c r="T80" s="319"/>
      <c r="U80" s="319"/>
      <c r="V80" s="319"/>
      <c r="W80" s="319"/>
      <c r="X80" s="319"/>
      <c r="Y80" s="319"/>
      <c r="Z80" s="319"/>
    </row>
    <row r="81" spans="1:26" x14ac:dyDescent="0.25">
      <c r="A81" s="319"/>
      <c r="B81" s="319"/>
      <c r="C81" s="319"/>
      <c r="D81" s="319"/>
      <c r="E81" s="319"/>
      <c r="F81" s="319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19"/>
      <c r="W81" s="319"/>
      <c r="X81" s="319"/>
      <c r="Y81" s="319"/>
      <c r="Z81" s="319"/>
    </row>
    <row r="82" spans="1:26" x14ac:dyDescent="0.25">
      <c r="A82" s="319"/>
      <c r="B82" s="319"/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U82" s="319"/>
      <c r="V82" s="319"/>
      <c r="W82" s="319"/>
      <c r="X82" s="319"/>
      <c r="Y82" s="319"/>
      <c r="Z82" s="319"/>
    </row>
    <row r="83" spans="1:26" x14ac:dyDescent="0.25">
      <c r="A83" s="319"/>
      <c r="B83" s="319"/>
      <c r="C83" s="319"/>
      <c r="D83" s="319"/>
      <c r="E83" s="319"/>
      <c r="F83" s="319"/>
      <c r="G83" s="319"/>
      <c r="H83" s="319"/>
      <c r="I83" s="319"/>
      <c r="J83" s="319"/>
      <c r="K83" s="319"/>
      <c r="L83" s="319"/>
      <c r="M83" s="319"/>
      <c r="N83" s="319"/>
      <c r="O83" s="319"/>
      <c r="P83" s="319"/>
      <c r="Q83" s="319"/>
      <c r="R83" s="319"/>
      <c r="S83" s="319"/>
      <c r="T83" s="319"/>
      <c r="U83" s="319"/>
      <c r="V83" s="319"/>
      <c r="W83" s="319"/>
      <c r="X83" s="319"/>
      <c r="Y83" s="319"/>
      <c r="Z83" s="319"/>
    </row>
    <row r="84" spans="1:26" x14ac:dyDescent="0.25">
      <c r="A84" s="319"/>
      <c r="B84" s="319"/>
      <c r="C84" s="319"/>
      <c r="D84" s="319"/>
      <c r="E84" s="319"/>
      <c r="F84" s="319"/>
      <c r="G84" s="319"/>
      <c r="H84" s="319"/>
      <c r="I84" s="319"/>
      <c r="J84" s="319"/>
      <c r="K84" s="319"/>
      <c r="L84" s="319"/>
      <c r="M84" s="319"/>
      <c r="N84" s="319"/>
      <c r="O84" s="319"/>
      <c r="P84" s="319"/>
      <c r="Q84" s="319"/>
      <c r="R84" s="319"/>
      <c r="S84" s="319"/>
      <c r="T84" s="319"/>
      <c r="U84" s="319"/>
      <c r="V84" s="319"/>
      <c r="W84" s="319"/>
      <c r="X84" s="319"/>
      <c r="Y84" s="319"/>
      <c r="Z84" s="319"/>
    </row>
    <row r="85" spans="1:26" x14ac:dyDescent="0.25">
      <c r="A85" s="319"/>
      <c r="B85" s="319"/>
      <c r="C85" s="319"/>
      <c r="D85" s="319"/>
      <c r="E85" s="319"/>
      <c r="F85" s="319"/>
      <c r="G85" s="319"/>
      <c r="H85" s="319"/>
      <c r="I85" s="319"/>
      <c r="J85" s="319"/>
      <c r="K85" s="319"/>
      <c r="L85" s="319"/>
      <c r="M85" s="319"/>
      <c r="N85" s="319"/>
      <c r="O85" s="319"/>
      <c r="P85" s="319"/>
      <c r="Q85" s="319"/>
      <c r="R85" s="319"/>
      <c r="S85" s="319"/>
      <c r="T85" s="319"/>
      <c r="U85" s="319"/>
      <c r="V85" s="319"/>
      <c r="W85" s="319"/>
      <c r="X85" s="319"/>
      <c r="Y85" s="319"/>
      <c r="Z85" s="319"/>
    </row>
    <row r="86" spans="1:26" x14ac:dyDescent="0.25">
      <c r="A86" s="319"/>
      <c r="B86" s="319"/>
      <c r="C86" s="319"/>
      <c r="D86" s="319"/>
      <c r="E86" s="319"/>
      <c r="F86" s="319"/>
      <c r="G86" s="319"/>
      <c r="H86" s="319"/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319"/>
      <c r="U86" s="319"/>
      <c r="V86" s="319"/>
      <c r="W86" s="319"/>
      <c r="X86" s="319"/>
      <c r="Y86" s="319"/>
      <c r="Z86" s="319"/>
    </row>
    <row r="87" spans="1:26" x14ac:dyDescent="0.25">
      <c r="A87" s="319"/>
      <c r="B87" s="319"/>
      <c r="C87" s="319"/>
      <c r="D87" s="319"/>
      <c r="E87" s="319"/>
      <c r="F87" s="319"/>
      <c r="G87" s="319"/>
      <c r="H87" s="319"/>
      <c r="I87" s="319"/>
      <c r="J87" s="319"/>
      <c r="K87" s="319"/>
      <c r="L87" s="319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9"/>
      <c r="Y87" s="319"/>
      <c r="Z87" s="319"/>
    </row>
    <row r="88" spans="1:26" x14ac:dyDescent="0.25">
      <c r="A88" s="319"/>
      <c r="B88" s="319"/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9"/>
      <c r="N88" s="319"/>
      <c r="O88" s="319"/>
      <c r="P88" s="319"/>
      <c r="Q88" s="319"/>
      <c r="R88" s="319"/>
      <c r="S88" s="319"/>
      <c r="T88" s="319"/>
      <c r="U88" s="319"/>
      <c r="V88" s="319"/>
      <c r="W88" s="319"/>
      <c r="X88" s="319"/>
      <c r="Y88" s="319"/>
      <c r="Z88" s="319"/>
    </row>
    <row r="89" spans="1:26" x14ac:dyDescent="0.25">
      <c r="A89" s="319"/>
      <c r="B89" s="319"/>
      <c r="C89" s="319"/>
      <c r="D89" s="319"/>
      <c r="E89" s="319"/>
      <c r="F89" s="319"/>
      <c r="G89" s="319"/>
      <c r="H89" s="319"/>
      <c r="I89" s="319"/>
      <c r="J89" s="319"/>
      <c r="K89" s="319"/>
      <c r="L89" s="319"/>
      <c r="M89" s="319"/>
      <c r="N89" s="319"/>
      <c r="O89" s="319"/>
      <c r="P89" s="319"/>
      <c r="Q89" s="319"/>
      <c r="R89" s="319"/>
      <c r="S89" s="319"/>
      <c r="T89" s="319"/>
      <c r="U89" s="319"/>
      <c r="V89" s="319"/>
      <c r="W89" s="319"/>
      <c r="X89" s="319"/>
      <c r="Y89" s="319"/>
      <c r="Z89" s="319"/>
    </row>
    <row r="90" spans="1:26" x14ac:dyDescent="0.25">
      <c r="A90" s="319"/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9"/>
      <c r="N90" s="319"/>
      <c r="O90" s="319"/>
      <c r="P90" s="319"/>
      <c r="Q90" s="319"/>
      <c r="R90" s="319"/>
      <c r="S90" s="319"/>
      <c r="T90" s="319"/>
      <c r="U90" s="319"/>
      <c r="V90" s="319"/>
      <c r="W90" s="319"/>
      <c r="X90" s="319"/>
      <c r="Y90" s="319"/>
      <c r="Z90" s="319"/>
    </row>
    <row r="91" spans="1:26" x14ac:dyDescent="0.25">
      <c r="A91" s="319"/>
      <c r="B91" s="319"/>
      <c r="C91" s="319"/>
      <c r="D91" s="319"/>
      <c r="E91" s="319"/>
      <c r="F91" s="319"/>
      <c r="G91" s="319"/>
      <c r="H91" s="319"/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  <c r="Y91" s="319"/>
      <c r="Z91" s="319"/>
    </row>
    <row r="92" spans="1:26" x14ac:dyDescent="0.25">
      <c r="A92" s="319"/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  <c r="Y92" s="319"/>
      <c r="Z92" s="319"/>
    </row>
    <row r="93" spans="1:26" x14ac:dyDescent="0.25">
      <c r="A93" s="319"/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  <c r="X93" s="319"/>
      <c r="Y93" s="319"/>
      <c r="Z93" s="319"/>
    </row>
    <row r="94" spans="1:26" x14ac:dyDescent="0.25">
      <c r="A94" s="319"/>
      <c r="B94" s="319"/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  <c r="Y94" s="319"/>
      <c r="Z94" s="319"/>
    </row>
    <row r="95" spans="1:26" x14ac:dyDescent="0.25">
      <c r="A95" s="319"/>
      <c r="B95" s="319"/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  <c r="Y95" s="319"/>
      <c r="Z95" s="319"/>
    </row>
    <row r="96" spans="1:26" x14ac:dyDescent="0.25">
      <c r="A96" s="319"/>
      <c r="B96" s="319"/>
      <c r="C96" s="319"/>
      <c r="D96" s="319"/>
      <c r="E96" s="319"/>
      <c r="F96" s="319"/>
      <c r="G96" s="319"/>
      <c r="H96" s="319"/>
      <c r="I96" s="319"/>
      <c r="J96" s="319"/>
      <c r="K96" s="319"/>
      <c r="L96" s="319"/>
      <c r="M96" s="319"/>
      <c r="N96" s="319"/>
      <c r="O96" s="319"/>
      <c r="P96" s="319"/>
      <c r="Q96" s="319"/>
      <c r="R96" s="319"/>
      <c r="S96" s="319"/>
      <c r="T96" s="319"/>
      <c r="U96" s="319"/>
      <c r="V96" s="319"/>
      <c r="W96" s="319"/>
      <c r="X96" s="319"/>
      <c r="Y96" s="319"/>
      <c r="Z96" s="319"/>
    </row>
    <row r="97" spans="1:26" x14ac:dyDescent="0.25">
      <c r="A97" s="319"/>
      <c r="B97" s="319"/>
      <c r="C97" s="319"/>
      <c r="D97" s="319"/>
      <c r="E97" s="319"/>
      <c r="F97" s="319"/>
      <c r="G97" s="319"/>
      <c r="H97" s="319"/>
      <c r="I97" s="319"/>
      <c r="J97" s="319"/>
      <c r="K97" s="319"/>
      <c r="L97" s="319"/>
      <c r="M97" s="319"/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319"/>
      <c r="Y97" s="319"/>
      <c r="Z97" s="319"/>
    </row>
    <row r="98" spans="1:26" x14ac:dyDescent="0.25">
      <c r="A98" s="319"/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319"/>
      <c r="Y98" s="319"/>
      <c r="Z98" s="319"/>
    </row>
    <row r="99" spans="1:26" x14ac:dyDescent="0.25">
      <c r="A99" s="319"/>
      <c r="B99" s="319"/>
      <c r="C99" s="319"/>
      <c r="D99" s="319"/>
      <c r="E99" s="319"/>
      <c r="F99" s="319"/>
      <c r="G99" s="319"/>
      <c r="H99" s="319"/>
      <c r="I99" s="319"/>
      <c r="J99" s="319"/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  <c r="Y99" s="319"/>
      <c r="Z99" s="319"/>
    </row>
    <row r="100" spans="1:26" x14ac:dyDescent="0.25">
      <c r="A100" s="319"/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  <c r="M100" s="319"/>
      <c r="N100" s="319"/>
      <c r="O100" s="319"/>
      <c r="P100" s="319"/>
      <c r="Q100" s="319"/>
      <c r="R100" s="319"/>
      <c r="S100" s="319"/>
      <c r="T100" s="319"/>
      <c r="U100" s="319"/>
      <c r="V100" s="319"/>
      <c r="W100" s="319"/>
      <c r="X100" s="319"/>
      <c r="Y100" s="319"/>
      <c r="Z100" s="319"/>
    </row>
    <row r="101" spans="1:26" x14ac:dyDescent="0.25">
      <c r="A101" s="319"/>
      <c r="B101" s="319"/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  <c r="Y101" s="319"/>
      <c r="Z101" s="319"/>
    </row>
    <row r="102" spans="1:26" x14ac:dyDescent="0.25">
      <c r="A102" s="319"/>
      <c r="B102" s="319"/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19"/>
      <c r="N102" s="319"/>
      <c r="O102" s="319"/>
      <c r="P102" s="319"/>
      <c r="Q102" s="319"/>
      <c r="R102" s="319"/>
      <c r="S102" s="319"/>
      <c r="T102" s="319"/>
      <c r="U102" s="319"/>
      <c r="V102" s="319"/>
      <c r="W102" s="319"/>
      <c r="X102" s="319"/>
      <c r="Y102" s="319"/>
      <c r="Z102" s="319"/>
    </row>
    <row r="103" spans="1:26" x14ac:dyDescent="0.25">
      <c r="A103" s="319"/>
      <c r="B103" s="319"/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19"/>
      <c r="N103" s="319"/>
      <c r="O103" s="319"/>
      <c r="P103" s="319"/>
      <c r="Q103" s="319"/>
      <c r="R103" s="319"/>
      <c r="S103" s="319"/>
      <c r="T103" s="319"/>
      <c r="U103" s="319"/>
      <c r="V103" s="319"/>
      <c r="W103" s="319"/>
      <c r="X103" s="319"/>
      <c r="Y103" s="319"/>
      <c r="Z103" s="319"/>
    </row>
    <row r="104" spans="1:26" x14ac:dyDescent="0.25">
      <c r="A104" s="319"/>
      <c r="B104" s="319"/>
      <c r="C104" s="319"/>
      <c r="D104" s="319"/>
      <c r="E104" s="319"/>
      <c r="F104" s="319"/>
      <c r="G104" s="319"/>
      <c r="H104" s="319"/>
      <c r="I104" s="319"/>
      <c r="J104" s="319"/>
      <c r="K104" s="319"/>
      <c r="L104" s="319"/>
      <c r="M104" s="319"/>
      <c r="N104" s="319"/>
      <c r="O104" s="319"/>
      <c r="P104" s="319"/>
      <c r="Q104" s="319"/>
      <c r="R104" s="319"/>
      <c r="S104" s="319"/>
      <c r="T104" s="319"/>
      <c r="U104" s="319"/>
      <c r="V104" s="319"/>
      <c r="W104" s="319"/>
      <c r="X104" s="319"/>
      <c r="Y104" s="319"/>
      <c r="Z104" s="319"/>
    </row>
    <row r="105" spans="1:26" x14ac:dyDescent="0.25">
      <c r="A105" s="319"/>
      <c r="B105" s="319"/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9"/>
      <c r="N105" s="319"/>
      <c r="O105" s="319"/>
      <c r="P105" s="319"/>
      <c r="Q105" s="319"/>
      <c r="R105" s="319"/>
      <c r="S105" s="319"/>
      <c r="T105" s="319"/>
      <c r="U105" s="319"/>
      <c r="V105" s="319"/>
      <c r="W105" s="319"/>
      <c r="X105" s="319"/>
      <c r="Y105" s="319"/>
      <c r="Z105" s="319"/>
    </row>
  </sheetData>
  <mergeCells count="70">
    <mergeCell ref="C63:F63"/>
    <mergeCell ref="C64:F64"/>
    <mergeCell ref="C65:F65"/>
    <mergeCell ref="C66:F66"/>
    <mergeCell ref="C56:F56"/>
    <mergeCell ref="C57:F57"/>
    <mergeCell ref="C58:F58"/>
    <mergeCell ref="C59:F59"/>
    <mergeCell ref="C61:F61"/>
    <mergeCell ref="C62:F62"/>
    <mergeCell ref="C55:F55"/>
    <mergeCell ref="B41:C41"/>
    <mergeCell ref="D41:I41"/>
    <mergeCell ref="B46:I46"/>
    <mergeCell ref="B47:I47"/>
    <mergeCell ref="B48:I48"/>
    <mergeCell ref="B49:I49"/>
    <mergeCell ref="C51:F51"/>
    <mergeCell ref="C52:F52"/>
    <mergeCell ref="C53:F53"/>
    <mergeCell ref="C54:F54"/>
    <mergeCell ref="B50:I50"/>
    <mergeCell ref="B38:C38"/>
    <mergeCell ref="D38:I38"/>
    <mergeCell ref="B39:C39"/>
    <mergeCell ref="D39:I39"/>
    <mergeCell ref="B40:C40"/>
    <mergeCell ref="D40:I40"/>
    <mergeCell ref="B35:C35"/>
    <mergeCell ref="D35:I35"/>
    <mergeCell ref="B36:C36"/>
    <mergeCell ref="D36:I36"/>
    <mergeCell ref="B37:C37"/>
    <mergeCell ref="D37:I37"/>
    <mergeCell ref="B32:C32"/>
    <mergeCell ref="D32:I32"/>
    <mergeCell ref="B33:C33"/>
    <mergeCell ref="D33:I33"/>
    <mergeCell ref="B34:C34"/>
    <mergeCell ref="D34:I34"/>
    <mergeCell ref="B15:C15"/>
    <mergeCell ref="D15:I15"/>
    <mergeCell ref="C16:F16"/>
    <mergeCell ref="B30:I30"/>
    <mergeCell ref="B31:C31"/>
    <mergeCell ref="D31:I31"/>
    <mergeCell ref="B12:C12"/>
    <mergeCell ref="D12:I12"/>
    <mergeCell ref="B13:C13"/>
    <mergeCell ref="D13:I13"/>
    <mergeCell ref="B14:C14"/>
    <mergeCell ref="D14:I14"/>
    <mergeCell ref="B9:C9"/>
    <mergeCell ref="D9:I9"/>
    <mergeCell ref="B10:C10"/>
    <mergeCell ref="D10:I10"/>
    <mergeCell ref="B11:C11"/>
    <mergeCell ref="D11:I11"/>
    <mergeCell ref="B6:C6"/>
    <mergeCell ref="D6:I6"/>
    <mergeCell ref="B7:C7"/>
    <mergeCell ref="D7:I7"/>
    <mergeCell ref="B8:C8"/>
    <mergeCell ref="D8:I8"/>
    <mergeCell ref="B1:C1"/>
    <mergeCell ref="B2:I2"/>
    <mergeCell ref="B4:C4"/>
    <mergeCell ref="D4:I4"/>
    <mergeCell ref="B5:C5"/>
    <mergeCell ref="D5:I5"/>
  </mergeCells>
  <printOptions horizontalCentered="1"/>
  <pageMargins left="0.70866141732283472" right="0.51181102362204722" top="0.78740157480314965" bottom="0.78740157480314965" header="0.31496062992125984" footer="0.31496062992125984"/>
  <pageSetup paperSize="9" scale="38" orientation="portrait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AUDITORIO</vt:lpstr>
      <vt:lpstr>SUGESQ</vt:lpstr>
      <vt:lpstr>CRONOGRAMA</vt:lpstr>
      <vt:lpstr>COMPOSIÇÕES</vt:lpstr>
      <vt:lpstr>BDI</vt:lpstr>
      <vt:lpstr>AUDITORIO!Area_de_impressao</vt:lpstr>
      <vt:lpstr>BDI!Area_de_impressao</vt:lpstr>
      <vt:lpstr>COMPOSIÇÕES!Area_de_impressao</vt:lpstr>
      <vt:lpstr>CRONOGRAMA!Area_de_impressao</vt:lpstr>
      <vt:lpstr>SUGESQ!Area_de_impressao</vt:lpstr>
      <vt:lpstr>SUGESQ!JR_PAGE_ANCHOR_0_1</vt:lpstr>
      <vt:lpstr>AUDITORIO!Titulos_de_impressao</vt:lpstr>
      <vt:lpstr>COMPOSIÇÕES!Titulos_de_impressao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2018-07-25T04:57:30Z</dcterms:created>
  <dcterms:modified xsi:type="dcterms:W3CDTF">2022-12-02T13:56:33Z</dcterms:modified>
</cp:coreProperties>
</file>