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9040" windowHeight="15720"/>
  </bookViews>
  <sheets>
    <sheet name="PLANILHA" sheetId="7" r:id="rId1"/>
    <sheet name="CRONOGRAMA" sheetId="5" r:id="rId2"/>
    <sheet name="COMP" sheetId="10" r:id="rId3"/>
    <sheet name="CPUs" sheetId="13" r:id="rId4"/>
    <sheet name="ENCARGOS" sheetId="9" r:id="rId5"/>
    <sheet name="BDI" sheetId="8" r:id="rId6"/>
  </sheets>
  <externalReferences>
    <externalReference r:id="rId7"/>
  </externalReferences>
  <definedNames>
    <definedName name="_xlnm._FilterDatabase" localSheetId="2" hidden="1">COMP!$B$1:$B$1113</definedName>
    <definedName name="_xlnm._FilterDatabase" localSheetId="3" hidden="1">CPUs!$B$2:$B$1941</definedName>
    <definedName name="_xlnm._FilterDatabase" localSheetId="0" hidden="1">PLANILHA!$B$8:$B$438</definedName>
    <definedName name="_xlnm.Print_Area" localSheetId="5">BDI!$A$2:$N$42</definedName>
    <definedName name="_xlnm.Print_Area" localSheetId="2">COMP!$A$1:$G$1134</definedName>
    <definedName name="_xlnm.Print_Area" localSheetId="3">CPUs!$A$1:$J$1941</definedName>
    <definedName name="_xlnm.Print_Area" localSheetId="1">CRONOGRAMA!$A$2:$P$50</definedName>
    <definedName name="_xlnm.Print_Area" localSheetId="4">ENCARGOS!$A$2:$U$43</definedName>
    <definedName name="_xlnm.Print_Area" localSheetId="0">PLANILHA!$A$2:$X$440</definedName>
    <definedName name="_xlnm.Print_Titles" localSheetId="2">COMP!$1:$8</definedName>
    <definedName name="_xlnm.Print_Titles" localSheetId="3">CPUs!$1:$5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" i="7"/>
  <c r="U5"/>
  <c r="U3"/>
  <c r="AA412" l="1"/>
  <c r="Z412"/>
  <c r="Y412"/>
  <c r="G191" l="1"/>
  <c r="O5" l="1"/>
  <c r="I191" l="1"/>
  <c r="V10" l="1"/>
  <c r="I322" l="1"/>
  <c r="I323"/>
  <c r="I324"/>
  <c r="I325"/>
  <c r="I321"/>
  <c r="I302"/>
  <c r="G322" l="1"/>
  <c r="G324"/>
  <c r="G302"/>
  <c r="G323"/>
  <c r="G325"/>
  <c r="G321"/>
  <c r="J312" i="13"/>
  <c r="J311"/>
  <c r="U1928" l="1"/>
  <c r="U1932"/>
  <c r="U1936"/>
  <c r="U1940"/>
  <c r="U1920"/>
  <c r="U1924"/>
  <c r="J1941"/>
  <c r="I1940" s="1"/>
  <c r="J1940" s="1"/>
  <c r="J1937"/>
  <c r="I1936" s="1"/>
  <c r="J1936" s="1"/>
  <c r="J1933"/>
  <c r="I1932" s="1"/>
  <c r="J1932" s="1"/>
  <c r="J1929"/>
  <c r="I1928" s="1"/>
  <c r="J1928" s="1"/>
  <c r="J1925"/>
  <c r="I1924" s="1"/>
  <c r="J1924" s="1"/>
  <c r="J1921"/>
  <c r="I1920" s="1"/>
  <c r="J1920" s="1"/>
  <c r="J1917"/>
  <c r="I1916" s="1"/>
  <c r="J1916" s="1"/>
  <c r="J1801" l="1"/>
  <c r="J1818"/>
  <c r="I1646"/>
  <c r="J1646" s="1"/>
  <c r="I1647"/>
  <c r="J1647" s="1"/>
  <c r="I813"/>
  <c r="J296"/>
  <c r="J297"/>
  <c r="K7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K19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K96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I137"/>
  <c r="J137" s="1"/>
  <c r="I138"/>
  <c r="J138" s="1"/>
  <c r="K14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J149" s="1"/>
  <c r="I150"/>
  <c r="J150" s="1"/>
  <c r="I151"/>
  <c r="J151" s="1"/>
  <c r="I152"/>
  <c r="J152" s="1"/>
  <c r="I153"/>
  <c r="J153" s="1"/>
  <c r="I154"/>
  <c r="J154" s="1"/>
  <c r="I155"/>
  <c r="J155" s="1"/>
  <c r="I156"/>
  <c r="J156" s="1"/>
  <c r="I157"/>
  <c r="J157" s="1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178"/>
  <c r="J178" s="1"/>
  <c r="I179"/>
  <c r="J179" s="1"/>
  <c r="I180"/>
  <c r="J180" s="1"/>
  <c r="I181"/>
  <c r="J181" s="1"/>
  <c r="I182"/>
  <c r="J182" s="1"/>
  <c r="I183"/>
  <c r="J183" s="1"/>
  <c r="I184"/>
  <c r="J184" s="1"/>
  <c r="K187"/>
  <c r="I188"/>
  <c r="J188" s="1"/>
  <c r="I189"/>
  <c r="J189" s="1"/>
  <c r="I190"/>
  <c r="J190" s="1"/>
  <c r="I191"/>
  <c r="J191" s="1"/>
  <c r="I192"/>
  <c r="J192" s="1"/>
  <c r="I193"/>
  <c r="J193" s="1"/>
  <c r="I194"/>
  <c r="J194" s="1"/>
  <c r="I195"/>
  <c r="J195" s="1"/>
  <c r="I196"/>
  <c r="J196" s="1"/>
  <c r="I197"/>
  <c r="J197" s="1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J205" s="1"/>
  <c r="I206"/>
  <c r="J206" s="1"/>
  <c r="I207"/>
  <c r="J207" s="1"/>
  <c r="I208"/>
  <c r="J208" s="1"/>
  <c r="I209"/>
  <c r="J209" s="1"/>
  <c r="I210"/>
  <c r="J210" s="1"/>
  <c r="I211"/>
  <c r="J211" s="1"/>
  <c r="I212"/>
  <c r="J212" s="1"/>
  <c r="I213"/>
  <c r="J213" s="1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J221" s="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J229" s="1"/>
  <c r="I230"/>
  <c r="J230" s="1"/>
  <c r="I231"/>
  <c r="J231" s="1"/>
  <c r="I232"/>
  <c r="J232" s="1"/>
  <c r="I233"/>
  <c r="J233" s="1"/>
  <c r="I234"/>
  <c r="J234" s="1"/>
  <c r="I235"/>
  <c r="J235" s="1"/>
  <c r="I236"/>
  <c r="J236" s="1"/>
  <c r="I237"/>
  <c r="J237" s="1"/>
  <c r="I238"/>
  <c r="J238" s="1"/>
  <c r="I239"/>
  <c r="J239" s="1"/>
  <c r="I240"/>
  <c r="J240" s="1"/>
  <c r="I241"/>
  <c r="J241" s="1"/>
  <c r="I242"/>
  <c r="J242" s="1"/>
  <c r="I243"/>
  <c r="J243" s="1"/>
  <c r="I244"/>
  <c r="J244" s="1"/>
  <c r="I245"/>
  <c r="J245" s="1"/>
  <c r="I246"/>
  <c r="J246" s="1"/>
  <c r="I247"/>
  <c r="J247" s="1"/>
  <c r="I248"/>
  <c r="J248" s="1"/>
  <c r="I249"/>
  <c r="J249" s="1"/>
  <c r="I250"/>
  <c r="J250" s="1"/>
  <c r="I251"/>
  <c r="J251" s="1"/>
  <c r="I252"/>
  <c r="J252" s="1"/>
  <c r="I253"/>
  <c r="J253" s="1"/>
  <c r="I254"/>
  <c r="J254" s="1"/>
  <c r="I255"/>
  <c r="J255" s="1"/>
  <c r="I256"/>
  <c r="J256" s="1"/>
  <c r="I257"/>
  <c r="J257" s="1"/>
  <c r="I258"/>
  <c r="J258" s="1"/>
  <c r="I259"/>
  <c r="J259" s="1"/>
  <c r="I260"/>
  <c r="J260" s="1"/>
  <c r="I261"/>
  <c r="J261" s="1"/>
  <c r="I262"/>
  <c r="J262" s="1"/>
  <c r="I263"/>
  <c r="J263" s="1"/>
  <c r="K266"/>
  <c r="I267"/>
  <c r="J267" s="1"/>
  <c r="I268"/>
  <c r="J268" s="1"/>
  <c r="I269"/>
  <c r="J269" s="1"/>
  <c r="I270"/>
  <c r="J270" s="1"/>
  <c r="I271"/>
  <c r="J271" s="1"/>
  <c r="I272"/>
  <c r="J272" s="1"/>
  <c r="I273"/>
  <c r="J273" s="1"/>
  <c r="I274"/>
  <c r="J274" s="1"/>
  <c r="I275"/>
  <c r="J275" s="1"/>
  <c r="I276"/>
  <c r="J276" s="1"/>
  <c r="I277"/>
  <c r="J277" s="1"/>
  <c r="K280"/>
  <c r="I281"/>
  <c r="J281" s="1"/>
  <c r="I282"/>
  <c r="J282" s="1"/>
  <c r="K285"/>
  <c r="I286"/>
  <c r="J286" s="1"/>
  <c r="I287"/>
  <c r="J287" s="1"/>
  <c r="K290"/>
  <c r="I291"/>
  <c r="J291" s="1"/>
  <c r="I292"/>
  <c r="J292" s="1"/>
  <c r="K295"/>
  <c r="K300"/>
  <c r="I301"/>
  <c r="J301" s="1"/>
  <c r="I302"/>
  <c r="J302" s="1"/>
  <c r="K305"/>
  <c r="I306"/>
  <c r="J306" s="1"/>
  <c r="I307"/>
  <c r="J307" s="1"/>
  <c r="K310"/>
  <c r="K315"/>
  <c r="I316"/>
  <c r="J316" s="1"/>
  <c r="I317"/>
  <c r="J317" s="1"/>
  <c r="K320"/>
  <c r="I321"/>
  <c r="J321" s="1"/>
  <c r="I322"/>
  <c r="J322" s="1"/>
  <c r="K325"/>
  <c r="I326"/>
  <c r="J326" s="1"/>
  <c r="I327"/>
  <c r="J327" s="1"/>
  <c r="I328"/>
  <c r="J328" s="1"/>
  <c r="I329"/>
  <c r="J329" s="1"/>
  <c r="K332"/>
  <c r="I333"/>
  <c r="J333" s="1"/>
  <c r="I334"/>
  <c r="J334" s="1"/>
  <c r="K337"/>
  <c r="I338"/>
  <c r="J338" s="1"/>
  <c r="I339"/>
  <c r="J339" s="1"/>
  <c r="K342"/>
  <c r="I343"/>
  <c r="J343" s="1"/>
  <c r="I344"/>
  <c r="J344" s="1"/>
  <c r="K347"/>
  <c r="I348"/>
  <c r="J348" s="1"/>
  <c r="I347" s="1"/>
  <c r="J347" s="1"/>
  <c r="K351"/>
  <c r="I352"/>
  <c r="J352" s="1"/>
  <c r="I353"/>
  <c r="J353" s="1"/>
  <c r="I354"/>
  <c r="J354" s="1"/>
  <c r="I355"/>
  <c r="J355" s="1"/>
  <c r="I356"/>
  <c r="J356" s="1"/>
  <c r="I357"/>
  <c r="J357" s="1"/>
  <c r="I358"/>
  <c r="J358" s="1"/>
  <c r="K361"/>
  <c r="I362"/>
  <c r="J362" s="1"/>
  <c r="I363"/>
  <c r="J363" s="1"/>
  <c r="K366"/>
  <c r="I367"/>
  <c r="J367" s="1"/>
  <c r="I368"/>
  <c r="J368" s="1"/>
  <c r="I369"/>
  <c r="J369" s="1"/>
  <c r="I370"/>
  <c r="J370" s="1"/>
  <c r="K373"/>
  <c r="I374"/>
  <c r="J374" s="1"/>
  <c r="I375"/>
  <c r="J375" s="1"/>
  <c r="I376"/>
  <c r="J376" s="1"/>
  <c r="K379"/>
  <c r="I380"/>
  <c r="J380" s="1"/>
  <c r="I381"/>
  <c r="J381" s="1"/>
  <c r="I382"/>
  <c r="J382" s="1"/>
  <c r="I383"/>
  <c r="J383" s="1"/>
  <c r="I384"/>
  <c r="J384" s="1"/>
  <c r="I385"/>
  <c r="J385" s="1"/>
  <c r="I386"/>
  <c r="J386" s="1"/>
  <c r="I387"/>
  <c r="J387" s="1"/>
  <c r="I388"/>
  <c r="J388" s="1"/>
  <c r="I389"/>
  <c r="J389" s="1"/>
  <c r="K392"/>
  <c r="I393"/>
  <c r="J393" s="1"/>
  <c r="I394"/>
  <c r="J394" s="1"/>
  <c r="I395"/>
  <c r="J395" s="1"/>
  <c r="J396"/>
  <c r="I397"/>
  <c r="J397" s="1"/>
  <c r="I398"/>
  <c r="J398" s="1"/>
  <c r="K401"/>
  <c r="I402"/>
  <c r="J402" s="1"/>
  <c r="I403"/>
  <c r="J403" s="1"/>
  <c r="I404"/>
  <c r="J404" s="1"/>
  <c r="I405"/>
  <c r="J405" s="1"/>
  <c r="I406"/>
  <c r="J406" s="1"/>
  <c r="I407"/>
  <c r="J407" s="1"/>
  <c r="I408"/>
  <c r="J408" s="1"/>
  <c r="K411"/>
  <c r="I412"/>
  <c r="J412" s="1"/>
  <c r="I413"/>
  <c r="J413" s="1"/>
  <c r="I414"/>
  <c r="J414" s="1"/>
  <c r="I415"/>
  <c r="J415" s="1"/>
  <c r="I416"/>
  <c r="J416" s="1"/>
  <c r="K419"/>
  <c r="I420"/>
  <c r="J420" s="1"/>
  <c r="I421"/>
  <c r="J421" s="1"/>
  <c r="I422"/>
  <c r="J422" s="1"/>
  <c r="I423"/>
  <c r="J423" s="1"/>
  <c r="I424"/>
  <c r="J424" s="1"/>
  <c r="K427"/>
  <c r="I428"/>
  <c r="J428" s="1"/>
  <c r="I429"/>
  <c r="J429" s="1"/>
  <c r="I430"/>
  <c r="J430" s="1"/>
  <c r="I431"/>
  <c r="J431" s="1"/>
  <c r="I432"/>
  <c r="J432" s="1"/>
  <c r="K435"/>
  <c r="I436"/>
  <c r="J436" s="1"/>
  <c r="I437"/>
  <c r="J437" s="1"/>
  <c r="I438"/>
  <c r="J438" s="1"/>
  <c r="I439"/>
  <c r="J439" s="1"/>
  <c r="I440"/>
  <c r="J440" s="1"/>
  <c r="K443"/>
  <c r="I444"/>
  <c r="J444" s="1"/>
  <c r="I445"/>
  <c r="J445" s="1"/>
  <c r="I446"/>
  <c r="J446" s="1"/>
  <c r="I447"/>
  <c r="J447" s="1"/>
  <c r="I448"/>
  <c r="J448" s="1"/>
  <c r="K45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59"/>
  <c r="J459" s="1"/>
  <c r="I460"/>
  <c r="J460" s="1"/>
  <c r="I461"/>
  <c r="J461" s="1"/>
  <c r="K464"/>
  <c r="I465"/>
  <c r="J465" s="1"/>
  <c r="I466"/>
  <c r="J466" s="1"/>
  <c r="I467"/>
  <c r="J467" s="1"/>
  <c r="I468"/>
  <c r="J468" s="1"/>
  <c r="I469"/>
  <c r="J469" s="1"/>
  <c r="I470"/>
  <c r="J470" s="1"/>
  <c r="I471"/>
  <c r="J471" s="1"/>
  <c r="I472"/>
  <c r="J472" s="1"/>
  <c r="K475"/>
  <c r="I476"/>
  <c r="J476" s="1"/>
  <c r="I477"/>
  <c r="J477" s="1"/>
  <c r="I478"/>
  <c r="J478" s="1"/>
  <c r="I479"/>
  <c r="J479" s="1"/>
  <c r="I480"/>
  <c r="J480" s="1"/>
  <c r="I481"/>
  <c r="J481" s="1"/>
  <c r="I482"/>
  <c r="J482" s="1"/>
  <c r="K485"/>
  <c r="I486"/>
  <c r="J486" s="1"/>
  <c r="I487"/>
  <c r="J487" s="1"/>
  <c r="I488"/>
  <c r="J488" s="1"/>
  <c r="I489"/>
  <c r="J489" s="1"/>
  <c r="I490"/>
  <c r="J490" s="1"/>
  <c r="K493"/>
  <c r="I494"/>
  <c r="J494" s="1"/>
  <c r="I495"/>
  <c r="J495" s="1"/>
  <c r="I496"/>
  <c r="J496" s="1"/>
  <c r="I497"/>
  <c r="J497" s="1"/>
  <c r="I498"/>
  <c r="J498" s="1"/>
  <c r="K501"/>
  <c r="I502"/>
  <c r="J502" s="1"/>
  <c r="I503"/>
  <c r="J503" s="1"/>
  <c r="I504"/>
  <c r="J504" s="1"/>
  <c r="I505"/>
  <c r="J505" s="1"/>
  <c r="I506"/>
  <c r="J506" s="1"/>
  <c r="K509"/>
  <c r="I510"/>
  <c r="J510" s="1"/>
  <c r="I511"/>
  <c r="J511" s="1"/>
  <c r="I512"/>
  <c r="J512" s="1"/>
  <c r="I513"/>
  <c r="J513" s="1"/>
  <c r="I514"/>
  <c r="J514" s="1"/>
  <c r="K517"/>
  <c r="I518"/>
  <c r="J518" s="1"/>
  <c r="I519"/>
  <c r="J519" s="1"/>
  <c r="I520"/>
  <c r="J520" s="1"/>
  <c r="I521"/>
  <c r="J521" s="1"/>
  <c r="I522"/>
  <c r="J522" s="1"/>
  <c r="K525"/>
  <c r="I526"/>
  <c r="J526" s="1"/>
  <c r="I527"/>
  <c r="J527" s="1"/>
  <c r="I528"/>
  <c r="J528" s="1"/>
  <c r="I529"/>
  <c r="J529" s="1"/>
  <c r="I530"/>
  <c r="J530" s="1"/>
  <c r="K533"/>
  <c r="I534"/>
  <c r="J534" s="1"/>
  <c r="I535"/>
  <c r="J535" s="1"/>
  <c r="I536"/>
  <c r="J536" s="1"/>
  <c r="I537"/>
  <c r="J537" s="1"/>
  <c r="I538"/>
  <c r="J538" s="1"/>
  <c r="K541"/>
  <c r="I542"/>
  <c r="J542" s="1"/>
  <c r="I543"/>
  <c r="J543" s="1"/>
  <c r="I544"/>
  <c r="J544" s="1"/>
  <c r="I545"/>
  <c r="J545" s="1"/>
  <c r="I546"/>
  <c r="J546" s="1"/>
  <c r="K549"/>
  <c r="I550"/>
  <c r="J550" s="1"/>
  <c r="I551"/>
  <c r="J551" s="1"/>
  <c r="I552"/>
  <c r="J552" s="1"/>
  <c r="I553"/>
  <c r="J553" s="1"/>
  <c r="I554"/>
  <c r="J554" s="1"/>
  <c r="I555"/>
  <c r="J555" s="1"/>
  <c r="I556"/>
  <c r="J556" s="1"/>
  <c r="I557"/>
  <c r="J557" s="1"/>
  <c r="I558"/>
  <c r="J558" s="1"/>
  <c r="I559"/>
  <c r="J559" s="1"/>
  <c r="K562"/>
  <c r="I563"/>
  <c r="J563" s="1"/>
  <c r="I564"/>
  <c r="J564" s="1"/>
  <c r="I565"/>
  <c r="J565" s="1"/>
  <c r="I566"/>
  <c r="J566" s="1"/>
  <c r="I567"/>
  <c r="J567" s="1"/>
  <c r="K570"/>
  <c r="I571"/>
  <c r="J571" s="1"/>
  <c r="I572"/>
  <c r="J572" s="1"/>
  <c r="I573"/>
  <c r="J573" s="1"/>
  <c r="I574"/>
  <c r="J574" s="1"/>
  <c r="I575"/>
  <c r="J575" s="1"/>
  <c r="I576"/>
  <c r="J576" s="1"/>
  <c r="I577"/>
  <c r="J577" s="1"/>
  <c r="I578"/>
  <c r="J578" s="1"/>
  <c r="K581"/>
  <c r="I582"/>
  <c r="J582" s="1"/>
  <c r="I583"/>
  <c r="J583" s="1"/>
  <c r="I584"/>
  <c r="J584" s="1"/>
  <c r="I585"/>
  <c r="J585" s="1"/>
  <c r="I586"/>
  <c r="J586" s="1"/>
  <c r="I587"/>
  <c r="J587" s="1"/>
  <c r="I588"/>
  <c r="J588" s="1"/>
  <c r="I589"/>
  <c r="J589" s="1"/>
  <c r="K592"/>
  <c r="I593"/>
  <c r="J593" s="1"/>
  <c r="I594"/>
  <c r="J594" s="1"/>
  <c r="I595"/>
  <c r="J595" s="1"/>
  <c r="I596"/>
  <c r="J596" s="1"/>
  <c r="I597"/>
  <c r="J597" s="1"/>
  <c r="I598"/>
  <c r="J598" s="1"/>
  <c r="I599"/>
  <c r="J599" s="1"/>
  <c r="I600"/>
  <c r="J600" s="1"/>
  <c r="K603"/>
  <c r="I604"/>
  <c r="J604" s="1"/>
  <c r="I605"/>
  <c r="J605" s="1"/>
  <c r="I606"/>
  <c r="J606" s="1"/>
  <c r="I607"/>
  <c r="J607" s="1"/>
  <c r="I608"/>
  <c r="J608" s="1"/>
  <c r="I609"/>
  <c r="J609" s="1"/>
  <c r="I610"/>
  <c r="J610" s="1"/>
  <c r="I611"/>
  <c r="J611" s="1"/>
  <c r="K614"/>
  <c r="I615"/>
  <c r="J615" s="1"/>
  <c r="I616"/>
  <c r="J616" s="1"/>
  <c r="I617"/>
  <c r="J617" s="1"/>
  <c r="I618"/>
  <c r="J618" s="1"/>
  <c r="I619"/>
  <c r="J619" s="1"/>
  <c r="I620"/>
  <c r="J620" s="1"/>
  <c r="K623"/>
  <c r="I624"/>
  <c r="J624" s="1"/>
  <c r="I625"/>
  <c r="J625" s="1"/>
  <c r="I626"/>
  <c r="J626" s="1"/>
  <c r="I627"/>
  <c r="J627" s="1"/>
  <c r="I628"/>
  <c r="J628" s="1"/>
  <c r="I629"/>
  <c r="J629" s="1"/>
  <c r="I630"/>
  <c r="J630" s="1"/>
  <c r="I631"/>
  <c r="J631" s="1"/>
  <c r="I632"/>
  <c r="J632" s="1"/>
  <c r="I633"/>
  <c r="J633" s="1"/>
  <c r="I634"/>
  <c r="J634" s="1"/>
  <c r="K637"/>
  <c r="I638"/>
  <c r="J638" s="1"/>
  <c r="I639"/>
  <c r="J639" s="1"/>
  <c r="I640"/>
  <c r="J640" s="1"/>
  <c r="I641"/>
  <c r="J641" s="1"/>
  <c r="I642"/>
  <c r="J642" s="1"/>
  <c r="I643"/>
  <c r="J643" s="1"/>
  <c r="I644"/>
  <c r="J644" s="1"/>
  <c r="I645"/>
  <c r="J645" s="1"/>
  <c r="I646"/>
  <c r="J646" s="1"/>
  <c r="I647"/>
  <c r="J647" s="1"/>
  <c r="I648"/>
  <c r="J648" s="1"/>
  <c r="K651"/>
  <c r="I652"/>
  <c r="J652" s="1"/>
  <c r="I653"/>
  <c r="J653" s="1"/>
  <c r="I654"/>
  <c r="J654" s="1"/>
  <c r="I655"/>
  <c r="J655" s="1"/>
  <c r="I656"/>
  <c r="J656" s="1"/>
  <c r="K659"/>
  <c r="I660"/>
  <c r="J660" s="1"/>
  <c r="I661"/>
  <c r="J661" s="1"/>
  <c r="I662"/>
  <c r="J662" s="1"/>
  <c r="I663"/>
  <c r="J663" s="1"/>
  <c r="I664"/>
  <c r="J664" s="1"/>
  <c r="K667"/>
  <c r="I668"/>
  <c r="J668" s="1"/>
  <c r="I669"/>
  <c r="J669" s="1"/>
  <c r="I670"/>
  <c r="J670" s="1"/>
  <c r="I671"/>
  <c r="J671" s="1"/>
  <c r="I672"/>
  <c r="J672" s="1"/>
  <c r="K675"/>
  <c r="I676"/>
  <c r="J676" s="1"/>
  <c r="I677"/>
  <c r="J677" s="1"/>
  <c r="I678"/>
  <c r="J678" s="1"/>
  <c r="I679"/>
  <c r="J679" s="1"/>
  <c r="I680"/>
  <c r="J680" s="1"/>
  <c r="K683"/>
  <c r="I684"/>
  <c r="J684" s="1"/>
  <c r="I685"/>
  <c r="J685" s="1"/>
  <c r="I686"/>
  <c r="J686" s="1"/>
  <c r="J687"/>
  <c r="I688"/>
  <c r="J688" s="1"/>
  <c r="I689"/>
  <c r="J689" s="1"/>
  <c r="K692"/>
  <c r="I693"/>
  <c r="J693" s="1"/>
  <c r="I694"/>
  <c r="J694" s="1"/>
  <c r="I695"/>
  <c r="J695" s="1"/>
  <c r="I696"/>
  <c r="J696" s="1"/>
  <c r="I697"/>
  <c r="J697" s="1"/>
  <c r="I698"/>
  <c r="J698" s="1"/>
  <c r="K701"/>
  <c r="I702"/>
  <c r="J702" s="1"/>
  <c r="I703"/>
  <c r="J703" s="1"/>
  <c r="I704"/>
  <c r="J704" s="1"/>
  <c r="I705"/>
  <c r="J705" s="1"/>
  <c r="K708"/>
  <c r="I709"/>
  <c r="J709" s="1"/>
  <c r="I710"/>
  <c r="J710" s="1"/>
  <c r="I711"/>
  <c r="J711" s="1"/>
  <c r="I712"/>
  <c r="J712" s="1"/>
  <c r="K715"/>
  <c r="I716"/>
  <c r="J716" s="1"/>
  <c r="I717"/>
  <c r="J717" s="1"/>
  <c r="I718"/>
  <c r="J718" s="1"/>
  <c r="K721"/>
  <c r="I722"/>
  <c r="J722" s="1"/>
  <c r="I723"/>
  <c r="J723" s="1"/>
  <c r="I724"/>
  <c r="J724" s="1"/>
  <c r="I725"/>
  <c r="J725" s="1"/>
  <c r="I726"/>
  <c r="J726" s="1"/>
  <c r="I727"/>
  <c r="J727" s="1"/>
  <c r="K730"/>
  <c r="I731"/>
  <c r="J731" s="1"/>
  <c r="I732"/>
  <c r="J732" s="1"/>
  <c r="I733"/>
  <c r="J733" s="1"/>
  <c r="I734"/>
  <c r="J734" s="1"/>
  <c r="I735"/>
  <c r="J735" s="1"/>
  <c r="I736"/>
  <c r="J736" s="1"/>
  <c r="K739"/>
  <c r="I740"/>
  <c r="J740" s="1"/>
  <c r="I741"/>
  <c r="J741" s="1"/>
  <c r="I742"/>
  <c r="J742" s="1"/>
  <c r="I743"/>
  <c r="J743" s="1"/>
  <c r="I744"/>
  <c r="J744" s="1"/>
  <c r="I745"/>
  <c r="J745" s="1"/>
  <c r="K748"/>
  <c r="I749"/>
  <c r="J749" s="1"/>
  <c r="I750"/>
  <c r="J750" s="1"/>
  <c r="I751"/>
  <c r="J751" s="1"/>
  <c r="I752"/>
  <c r="J752" s="1"/>
  <c r="J753"/>
  <c r="I754"/>
  <c r="J754" s="1"/>
  <c r="K757"/>
  <c r="I758"/>
  <c r="J758" s="1"/>
  <c r="I759"/>
  <c r="J759" s="1"/>
  <c r="I760"/>
  <c r="J760" s="1"/>
  <c r="I761"/>
  <c r="J761" s="1"/>
  <c r="I762"/>
  <c r="J762" s="1"/>
  <c r="I763"/>
  <c r="J763" s="1"/>
  <c r="I764"/>
  <c r="J764" s="1"/>
  <c r="I765"/>
  <c r="J765" s="1"/>
  <c r="I766"/>
  <c r="J766" s="1"/>
  <c r="K769"/>
  <c r="I770"/>
  <c r="J770" s="1"/>
  <c r="I771"/>
  <c r="J771" s="1"/>
  <c r="I772"/>
  <c r="J772" s="1"/>
  <c r="I773"/>
  <c r="J773" s="1"/>
  <c r="I774"/>
  <c r="J774" s="1"/>
  <c r="I775"/>
  <c r="J775" s="1"/>
  <c r="I776"/>
  <c r="J776" s="1"/>
  <c r="I777"/>
  <c r="J777" s="1"/>
  <c r="I778"/>
  <c r="J778" s="1"/>
  <c r="K781"/>
  <c r="I782"/>
  <c r="J782" s="1"/>
  <c r="I783"/>
  <c r="J783" s="1"/>
  <c r="I784"/>
  <c r="J784" s="1"/>
  <c r="K787"/>
  <c r="I788"/>
  <c r="J788" s="1"/>
  <c r="I789"/>
  <c r="J789" s="1"/>
  <c r="I790"/>
  <c r="J790" s="1"/>
  <c r="K793"/>
  <c r="I794"/>
  <c r="J794" s="1"/>
  <c r="I795"/>
  <c r="J795" s="1"/>
  <c r="I796"/>
  <c r="J796" s="1"/>
  <c r="K799"/>
  <c r="I800"/>
  <c r="J800" s="1"/>
  <c r="I801"/>
  <c r="J801" s="1"/>
  <c r="I802"/>
  <c r="J802" s="1"/>
  <c r="K805"/>
  <c r="I806"/>
  <c r="J806" s="1"/>
  <c r="I807"/>
  <c r="J807" s="1"/>
  <c r="I808"/>
  <c r="J808" s="1"/>
  <c r="I809"/>
  <c r="J809" s="1"/>
  <c r="K812"/>
  <c r="J813"/>
  <c r="J814"/>
  <c r="J815"/>
  <c r="K818"/>
  <c r="I819"/>
  <c r="J819" s="1"/>
  <c r="I820"/>
  <c r="J820" s="1"/>
  <c r="I821"/>
  <c r="J821" s="1"/>
  <c r="K824"/>
  <c r="I825"/>
  <c r="J825" s="1"/>
  <c r="I826"/>
  <c r="J826" s="1"/>
  <c r="I827"/>
  <c r="J827" s="1"/>
  <c r="I828"/>
  <c r="J828" s="1"/>
  <c r="I829"/>
  <c r="J829" s="1"/>
  <c r="K832"/>
  <c r="I833"/>
  <c r="J833" s="1"/>
  <c r="I834"/>
  <c r="J834" s="1"/>
  <c r="I835"/>
  <c r="J835" s="1"/>
  <c r="I836"/>
  <c r="J836" s="1"/>
  <c r="I837"/>
  <c r="J837" s="1"/>
  <c r="K840"/>
  <c r="I841"/>
  <c r="J841" s="1"/>
  <c r="I842"/>
  <c r="J842" s="1"/>
  <c r="I843"/>
  <c r="J843" s="1"/>
  <c r="I844"/>
  <c r="J844" s="1"/>
  <c r="K847"/>
  <c r="I848"/>
  <c r="J848" s="1"/>
  <c r="I849"/>
  <c r="J849" s="1"/>
  <c r="I850"/>
  <c r="J850" s="1"/>
  <c r="I851"/>
  <c r="J851" s="1"/>
  <c r="I852"/>
  <c r="J852" s="1"/>
  <c r="I853"/>
  <c r="J853" s="1"/>
  <c r="K856"/>
  <c r="I857"/>
  <c r="J857" s="1"/>
  <c r="I858"/>
  <c r="J858" s="1"/>
  <c r="I859"/>
  <c r="J859" s="1"/>
  <c r="I860"/>
  <c r="J860" s="1"/>
  <c r="I861"/>
  <c r="J861" s="1"/>
  <c r="I862"/>
  <c r="J862" s="1"/>
  <c r="I863"/>
  <c r="J863" s="1"/>
  <c r="I864"/>
  <c r="J864" s="1"/>
  <c r="I865"/>
  <c r="J865" s="1"/>
  <c r="K868"/>
  <c r="I869"/>
  <c r="J869" s="1"/>
  <c r="I870"/>
  <c r="J870" s="1"/>
  <c r="I871"/>
  <c r="J871" s="1"/>
  <c r="K874"/>
  <c r="I875"/>
  <c r="J875" s="1"/>
  <c r="I876"/>
  <c r="J876" s="1"/>
  <c r="I877"/>
  <c r="J877" s="1"/>
  <c r="K880"/>
  <c r="I881"/>
  <c r="J881" s="1"/>
  <c r="I882"/>
  <c r="J882" s="1"/>
  <c r="I883"/>
  <c r="J883" s="1"/>
  <c r="I884"/>
  <c r="J884" s="1"/>
  <c r="K887"/>
  <c r="I888"/>
  <c r="J888" s="1"/>
  <c r="I889"/>
  <c r="J889" s="1"/>
  <c r="I890"/>
  <c r="J890" s="1"/>
  <c r="I891"/>
  <c r="J891" s="1"/>
  <c r="K894"/>
  <c r="I895"/>
  <c r="J895" s="1"/>
  <c r="I896"/>
  <c r="J896" s="1"/>
  <c r="I897"/>
  <c r="J897" s="1"/>
  <c r="K900"/>
  <c r="I901"/>
  <c r="J901" s="1"/>
  <c r="I902"/>
  <c r="J902" s="1"/>
  <c r="I903"/>
  <c r="J903" s="1"/>
  <c r="K906"/>
  <c r="I907"/>
  <c r="J907" s="1"/>
  <c r="I908"/>
  <c r="J908" s="1"/>
  <c r="J909"/>
  <c r="K912"/>
  <c r="I913"/>
  <c r="J913" s="1"/>
  <c r="I914"/>
  <c r="J914" s="1"/>
  <c r="I915"/>
  <c r="J915" s="1"/>
  <c r="I916"/>
  <c r="J916" s="1"/>
  <c r="I917"/>
  <c r="J917" s="1"/>
  <c r="K920"/>
  <c r="I921"/>
  <c r="J921" s="1"/>
  <c r="I922"/>
  <c r="J922" s="1"/>
  <c r="I923"/>
  <c r="J923" s="1"/>
  <c r="I924"/>
  <c r="J924" s="1"/>
  <c r="I925"/>
  <c r="J925" s="1"/>
  <c r="K928"/>
  <c r="I929"/>
  <c r="J929" s="1"/>
  <c r="I930"/>
  <c r="J930" s="1"/>
  <c r="I931"/>
  <c r="J931" s="1"/>
  <c r="I932"/>
  <c r="J932" s="1"/>
  <c r="K935"/>
  <c r="I936"/>
  <c r="J936" s="1"/>
  <c r="I937"/>
  <c r="J937" s="1"/>
  <c r="I938"/>
  <c r="J938" s="1"/>
  <c r="I939"/>
  <c r="J939" s="1"/>
  <c r="I940"/>
  <c r="J940" s="1"/>
  <c r="I941"/>
  <c r="J941" s="1"/>
  <c r="K944"/>
  <c r="I945"/>
  <c r="J945" s="1"/>
  <c r="I946"/>
  <c r="J946" s="1"/>
  <c r="I947"/>
  <c r="J947" s="1"/>
  <c r="I948"/>
  <c r="J948" s="1"/>
  <c r="K951"/>
  <c r="I952"/>
  <c r="J952" s="1"/>
  <c r="I953"/>
  <c r="J953" s="1"/>
  <c r="I954"/>
  <c r="J954" s="1"/>
  <c r="I955"/>
  <c r="J955" s="1"/>
  <c r="I956"/>
  <c r="J956" s="1"/>
  <c r="I957"/>
  <c r="J957" s="1"/>
  <c r="K960"/>
  <c r="I961"/>
  <c r="J961" s="1"/>
  <c r="I962"/>
  <c r="J962" s="1"/>
  <c r="I963"/>
  <c r="J963" s="1"/>
  <c r="I964"/>
  <c r="J964" s="1"/>
  <c r="I965"/>
  <c r="J965" s="1"/>
  <c r="K968"/>
  <c r="I969"/>
  <c r="J969" s="1"/>
  <c r="I970"/>
  <c r="J970" s="1"/>
  <c r="I971"/>
  <c r="J971" s="1"/>
  <c r="I972"/>
  <c r="J972" s="1"/>
  <c r="I973"/>
  <c r="J973" s="1"/>
  <c r="K976"/>
  <c r="I977"/>
  <c r="J977" s="1"/>
  <c r="I978"/>
  <c r="J978" s="1"/>
  <c r="I979"/>
  <c r="J979" s="1"/>
  <c r="I980"/>
  <c r="J980" s="1"/>
  <c r="I981"/>
  <c r="J981" s="1"/>
  <c r="K984"/>
  <c r="I985"/>
  <c r="J985" s="1"/>
  <c r="I986"/>
  <c r="J986" s="1"/>
  <c r="I987"/>
  <c r="J987" s="1"/>
  <c r="K990"/>
  <c r="I991"/>
  <c r="J991" s="1"/>
  <c r="I992"/>
  <c r="J992" s="1"/>
  <c r="I993"/>
  <c r="J993" s="1"/>
  <c r="I994"/>
  <c r="J994" s="1"/>
  <c r="I995"/>
  <c r="J995" s="1"/>
  <c r="I996"/>
  <c r="J996" s="1"/>
  <c r="K999"/>
  <c r="I1000"/>
  <c r="J1000" s="1"/>
  <c r="I1001"/>
  <c r="J1001" s="1"/>
  <c r="I1002"/>
  <c r="J1002" s="1"/>
  <c r="I1003"/>
  <c r="J1003" s="1"/>
  <c r="I1004"/>
  <c r="J1004" s="1"/>
  <c r="I1005"/>
  <c r="J1005" s="1"/>
  <c r="K1008"/>
  <c r="I1009"/>
  <c r="J1009" s="1"/>
  <c r="I1010"/>
  <c r="J1010" s="1"/>
  <c r="I1011"/>
  <c r="J1011" s="1"/>
  <c r="J1012"/>
  <c r="K1015"/>
  <c r="I1016"/>
  <c r="J1016" s="1"/>
  <c r="I1017"/>
  <c r="J1017" s="1"/>
  <c r="I1018"/>
  <c r="J1018" s="1"/>
  <c r="I1019"/>
  <c r="J1019" s="1"/>
  <c r="I1020"/>
  <c r="J1020" s="1"/>
  <c r="I1021"/>
  <c r="J1021" s="1"/>
  <c r="K1024"/>
  <c r="I1025"/>
  <c r="J1025" s="1"/>
  <c r="I1026"/>
  <c r="J1026" s="1"/>
  <c r="I1027"/>
  <c r="J1027" s="1"/>
  <c r="J1028"/>
  <c r="K1031"/>
  <c r="I1032"/>
  <c r="J1032" s="1"/>
  <c r="I1033"/>
  <c r="J1033" s="1"/>
  <c r="I1034"/>
  <c r="J1034" s="1"/>
  <c r="K1037"/>
  <c r="I1038"/>
  <c r="J1038" s="1"/>
  <c r="I1039"/>
  <c r="J1039" s="1"/>
  <c r="I1040"/>
  <c r="J1040" s="1"/>
  <c r="I1041"/>
  <c r="J1041" s="1"/>
  <c r="I1042"/>
  <c r="J1042" s="1"/>
  <c r="I1043"/>
  <c r="J1043" s="1"/>
  <c r="K1046"/>
  <c r="I1047"/>
  <c r="J1047" s="1"/>
  <c r="I1048"/>
  <c r="J1048" s="1"/>
  <c r="I1049"/>
  <c r="J1049" s="1"/>
  <c r="I1050"/>
  <c r="J1050" s="1"/>
  <c r="I1051"/>
  <c r="J1051" s="1"/>
  <c r="I1052"/>
  <c r="J1052" s="1"/>
  <c r="K1055"/>
  <c r="I1056"/>
  <c r="J1056" s="1"/>
  <c r="I1057"/>
  <c r="J1057" s="1"/>
  <c r="I1058"/>
  <c r="J1058" s="1"/>
  <c r="I1059"/>
  <c r="J1059" s="1"/>
  <c r="I1060"/>
  <c r="J1060" s="1"/>
  <c r="I1061"/>
  <c r="J1061" s="1"/>
  <c r="K1064"/>
  <c r="I1065"/>
  <c r="J1065" s="1"/>
  <c r="I1066"/>
  <c r="J1066" s="1"/>
  <c r="I1067"/>
  <c r="J1067" s="1"/>
  <c r="I1068"/>
  <c r="J1068" s="1"/>
  <c r="I1069"/>
  <c r="J1069" s="1"/>
  <c r="I1070"/>
  <c r="J1070" s="1"/>
  <c r="K1073"/>
  <c r="I1074"/>
  <c r="J1074" s="1"/>
  <c r="I1075"/>
  <c r="J1075" s="1"/>
  <c r="I1076"/>
  <c r="J1076" s="1"/>
  <c r="I1077"/>
  <c r="J1077" s="1"/>
  <c r="I1078"/>
  <c r="J1078" s="1"/>
  <c r="I1079"/>
  <c r="J1079" s="1"/>
  <c r="K1082"/>
  <c r="I1083"/>
  <c r="J1083" s="1"/>
  <c r="I1084"/>
  <c r="J1084" s="1"/>
  <c r="I1085"/>
  <c r="J1085" s="1"/>
  <c r="I1086"/>
  <c r="J1086" s="1"/>
  <c r="I1087"/>
  <c r="J1087" s="1"/>
  <c r="I1088"/>
  <c r="J1088" s="1"/>
  <c r="K1091"/>
  <c r="I1092"/>
  <c r="J1092" s="1"/>
  <c r="I1093"/>
  <c r="J1093" s="1"/>
  <c r="I1094"/>
  <c r="J1094" s="1"/>
  <c r="I1095"/>
  <c r="J1095" s="1"/>
  <c r="I1096"/>
  <c r="J1096" s="1"/>
  <c r="I1097"/>
  <c r="J1097" s="1"/>
  <c r="K1100"/>
  <c r="I1101"/>
  <c r="J1101" s="1"/>
  <c r="I1102"/>
  <c r="J1102" s="1"/>
  <c r="I1103"/>
  <c r="J1103" s="1"/>
  <c r="I1104"/>
  <c r="J1104" s="1"/>
  <c r="I1105"/>
  <c r="J1105" s="1"/>
  <c r="I1106"/>
  <c r="J1106" s="1"/>
  <c r="K1109"/>
  <c r="I1110"/>
  <c r="J1110" s="1"/>
  <c r="I1111"/>
  <c r="J1111" s="1"/>
  <c r="I1112"/>
  <c r="J1112" s="1"/>
  <c r="I1113"/>
  <c r="J1113" s="1"/>
  <c r="J1114"/>
  <c r="I1115"/>
  <c r="J1115" s="1"/>
  <c r="K1118"/>
  <c r="I1119"/>
  <c r="J1119" s="1"/>
  <c r="I1120"/>
  <c r="J1120" s="1"/>
  <c r="I1121"/>
  <c r="J1121" s="1"/>
  <c r="I1122"/>
  <c r="J1122" s="1"/>
  <c r="I1123"/>
  <c r="J1123" s="1"/>
  <c r="I1124"/>
  <c r="J1124" s="1"/>
  <c r="K1127"/>
  <c r="I1128"/>
  <c r="J1128" s="1"/>
  <c r="I1129"/>
  <c r="J1129" s="1"/>
  <c r="I1130"/>
  <c r="J1130" s="1"/>
  <c r="I1131"/>
  <c r="J1131" s="1"/>
  <c r="I1132"/>
  <c r="J1132" s="1"/>
  <c r="I1133"/>
  <c r="J1133" s="1"/>
  <c r="K1136"/>
  <c r="I1137"/>
  <c r="J1137" s="1"/>
  <c r="I1138"/>
  <c r="J1138" s="1"/>
  <c r="I1139"/>
  <c r="J1139" s="1"/>
  <c r="I1140"/>
  <c r="J1140" s="1"/>
  <c r="I1141"/>
  <c r="J1141" s="1"/>
  <c r="I1142"/>
  <c r="J1142" s="1"/>
  <c r="K1145"/>
  <c r="I1146"/>
  <c r="J1146" s="1"/>
  <c r="I1147"/>
  <c r="J1147" s="1"/>
  <c r="I1148"/>
  <c r="J1148" s="1"/>
  <c r="I1149"/>
  <c r="J1149" s="1"/>
  <c r="I1150"/>
  <c r="J1150" s="1"/>
  <c r="I1151"/>
  <c r="J1151" s="1"/>
  <c r="K1154"/>
  <c r="I1155"/>
  <c r="J1155" s="1"/>
  <c r="I1156"/>
  <c r="J1156" s="1"/>
  <c r="I1157"/>
  <c r="J1157" s="1"/>
  <c r="I1158"/>
  <c r="J1158" s="1"/>
  <c r="I1159"/>
  <c r="J1159" s="1"/>
  <c r="I1160"/>
  <c r="J1160" s="1"/>
  <c r="K1163"/>
  <c r="I1164"/>
  <c r="J1164" s="1"/>
  <c r="I1165"/>
  <c r="J1165" s="1"/>
  <c r="I1166"/>
  <c r="J1166" s="1"/>
  <c r="I1167"/>
  <c r="J1167" s="1"/>
  <c r="K1170"/>
  <c r="I1171"/>
  <c r="J1171" s="1"/>
  <c r="I1172"/>
  <c r="J1172" s="1"/>
  <c r="I1173"/>
  <c r="J1173" s="1"/>
  <c r="I1174"/>
  <c r="J1174" s="1"/>
  <c r="K1177"/>
  <c r="I1178"/>
  <c r="J1178" s="1"/>
  <c r="I1179"/>
  <c r="J1179" s="1"/>
  <c r="K1182"/>
  <c r="I1183"/>
  <c r="J1183" s="1"/>
  <c r="I1184"/>
  <c r="J1184" s="1"/>
  <c r="I1185"/>
  <c r="J1185" s="1"/>
  <c r="I1186"/>
  <c r="J1186" s="1"/>
  <c r="I1187"/>
  <c r="J1187" s="1"/>
  <c r="I1188"/>
  <c r="J1188" s="1"/>
  <c r="K1191"/>
  <c r="I1192"/>
  <c r="J1192" s="1"/>
  <c r="I1193"/>
  <c r="J1193" s="1"/>
  <c r="I1194"/>
  <c r="J1194" s="1"/>
  <c r="K1197"/>
  <c r="I1198"/>
  <c r="J1198" s="1"/>
  <c r="I1199"/>
  <c r="J1199" s="1"/>
  <c r="I1200"/>
  <c r="J1200" s="1"/>
  <c r="I1201"/>
  <c r="J1201" s="1"/>
  <c r="K1204"/>
  <c r="I1205"/>
  <c r="J1205" s="1"/>
  <c r="I1206"/>
  <c r="J1206" s="1"/>
  <c r="I1207"/>
  <c r="J1207" s="1"/>
  <c r="I1208"/>
  <c r="J1208" s="1"/>
  <c r="I1209"/>
  <c r="J1209" s="1"/>
  <c r="I1210"/>
  <c r="J1210" s="1"/>
  <c r="I1211"/>
  <c r="J1211" s="1"/>
  <c r="I1212"/>
  <c r="J1212" s="1"/>
  <c r="K1215"/>
  <c r="I1216"/>
  <c r="J1216" s="1"/>
  <c r="I1217"/>
  <c r="J1217" s="1"/>
  <c r="I1218"/>
  <c r="J1218" s="1"/>
  <c r="I1219"/>
  <c r="J1219" s="1"/>
  <c r="I1220"/>
  <c r="J1220" s="1"/>
  <c r="I1221"/>
  <c r="J1221" s="1"/>
  <c r="I1222"/>
  <c r="J1222" s="1"/>
  <c r="I1223"/>
  <c r="J1223" s="1"/>
  <c r="I1224"/>
  <c r="J1224" s="1"/>
  <c r="I1225"/>
  <c r="J1225" s="1"/>
  <c r="I1226"/>
  <c r="J1226" s="1"/>
  <c r="I1227"/>
  <c r="J1227" s="1"/>
  <c r="K1230"/>
  <c r="I1231"/>
  <c r="J1231" s="1"/>
  <c r="I1232"/>
  <c r="J1232" s="1"/>
  <c r="I1233"/>
  <c r="J1233" s="1"/>
  <c r="I1234"/>
  <c r="J1234" s="1"/>
  <c r="K1237"/>
  <c r="I1238"/>
  <c r="J1238" s="1"/>
  <c r="I1239"/>
  <c r="J1239" s="1"/>
  <c r="I1240"/>
  <c r="J1240" s="1"/>
  <c r="I1241"/>
  <c r="J1241" s="1"/>
  <c r="I1242"/>
  <c r="J1242" s="1"/>
  <c r="K1245"/>
  <c r="I1246"/>
  <c r="J1246" s="1"/>
  <c r="I1247"/>
  <c r="J1247" s="1"/>
  <c r="I1248"/>
  <c r="J1248" s="1"/>
  <c r="I1249"/>
  <c r="J1249" s="1"/>
  <c r="I1250"/>
  <c r="J1250" s="1"/>
  <c r="I1251"/>
  <c r="J1251" s="1"/>
  <c r="K1254"/>
  <c r="I1255"/>
  <c r="J1255" s="1"/>
  <c r="I1256"/>
  <c r="J1256" s="1"/>
  <c r="I1257"/>
  <c r="J1257" s="1"/>
  <c r="I1258"/>
  <c r="J1258" s="1"/>
  <c r="I1259"/>
  <c r="J1259" s="1"/>
  <c r="J1260"/>
  <c r="K1263"/>
  <c r="I1264"/>
  <c r="J1264" s="1"/>
  <c r="I1265"/>
  <c r="J1265" s="1"/>
  <c r="I1266"/>
  <c r="J1266" s="1"/>
  <c r="K1269"/>
  <c r="I1270"/>
  <c r="J1270" s="1"/>
  <c r="I1271"/>
  <c r="J1271" s="1"/>
  <c r="I1272"/>
  <c r="J1272" s="1"/>
  <c r="I1273"/>
  <c r="J1273" s="1"/>
  <c r="I1274"/>
  <c r="J1274" s="1"/>
  <c r="I1275"/>
  <c r="J1275" s="1"/>
  <c r="K1278"/>
  <c r="I1279"/>
  <c r="J1279" s="1"/>
  <c r="I1280"/>
  <c r="J1280" s="1"/>
  <c r="I1281"/>
  <c r="J1281" s="1"/>
  <c r="I1282"/>
  <c r="J1282" s="1"/>
  <c r="I1283"/>
  <c r="J1283" s="1"/>
  <c r="K1286"/>
  <c r="I1287"/>
  <c r="J1287" s="1"/>
  <c r="I1288"/>
  <c r="J1288" s="1"/>
  <c r="I1289"/>
  <c r="J1289" s="1"/>
  <c r="I1290"/>
  <c r="J1290" s="1"/>
  <c r="I1291"/>
  <c r="J1291" s="1"/>
  <c r="I1292"/>
  <c r="J1292" s="1"/>
  <c r="K1295"/>
  <c r="I1296"/>
  <c r="J1296" s="1"/>
  <c r="I1297"/>
  <c r="J1297" s="1"/>
  <c r="I1298"/>
  <c r="J1298" s="1"/>
  <c r="I1299"/>
  <c r="J1299" s="1"/>
  <c r="I1300"/>
  <c r="J1300" s="1"/>
  <c r="K1303"/>
  <c r="I1304"/>
  <c r="J1304" s="1"/>
  <c r="I1305"/>
  <c r="J1305" s="1"/>
  <c r="I1306"/>
  <c r="J1306" s="1"/>
  <c r="I1307"/>
  <c r="J1307" s="1"/>
  <c r="I1308"/>
  <c r="J1308" s="1"/>
  <c r="K1311"/>
  <c r="I1312"/>
  <c r="J1312" s="1"/>
  <c r="I1313"/>
  <c r="J1313" s="1"/>
  <c r="I1314"/>
  <c r="J1314" s="1"/>
  <c r="I1315"/>
  <c r="J1315" s="1"/>
  <c r="I1316"/>
  <c r="J1316" s="1"/>
  <c r="K1319"/>
  <c r="I1320"/>
  <c r="J1320" s="1"/>
  <c r="I1321"/>
  <c r="J1321" s="1"/>
  <c r="I1322"/>
  <c r="J1322" s="1"/>
  <c r="I1323"/>
  <c r="J1323" s="1"/>
  <c r="I1324"/>
  <c r="J1324" s="1"/>
  <c r="I1325"/>
  <c r="J1325" s="1"/>
  <c r="I1326"/>
  <c r="J1326" s="1"/>
  <c r="I1327"/>
  <c r="J1327" s="1"/>
  <c r="K1330"/>
  <c r="I1331"/>
  <c r="J1331" s="1"/>
  <c r="I1332"/>
  <c r="J1332" s="1"/>
  <c r="I1333"/>
  <c r="J1333" s="1"/>
  <c r="I1334"/>
  <c r="J1334" s="1"/>
  <c r="I1335"/>
  <c r="J1335" s="1"/>
  <c r="K1338"/>
  <c r="I1339"/>
  <c r="J1339" s="1"/>
  <c r="I1340"/>
  <c r="J1340" s="1"/>
  <c r="I1341"/>
  <c r="J1341" s="1"/>
  <c r="I1342"/>
  <c r="J1342" s="1"/>
  <c r="I1343"/>
  <c r="J1343" s="1"/>
  <c r="K1346"/>
  <c r="I1347"/>
  <c r="J1347" s="1"/>
  <c r="I1348"/>
  <c r="J1348" s="1"/>
  <c r="I1349"/>
  <c r="J1349" s="1"/>
  <c r="I1350"/>
  <c r="J1350" s="1"/>
  <c r="I1351"/>
  <c r="J1351" s="1"/>
  <c r="K1354"/>
  <c r="I1355"/>
  <c r="J1355" s="1"/>
  <c r="I1356"/>
  <c r="J1356" s="1"/>
  <c r="I1357"/>
  <c r="J1357" s="1"/>
  <c r="I1358"/>
  <c r="J1358" s="1"/>
  <c r="I1359"/>
  <c r="J1359" s="1"/>
  <c r="I1360"/>
  <c r="J1360" s="1"/>
  <c r="I1361"/>
  <c r="J1361" s="1"/>
  <c r="I1362"/>
  <c r="J1362" s="1"/>
  <c r="I1363"/>
  <c r="J1363" s="1"/>
  <c r="I1364"/>
  <c r="J1364" s="1"/>
  <c r="I1365"/>
  <c r="J1365" s="1"/>
  <c r="I1366"/>
  <c r="J1366" s="1"/>
  <c r="I1367"/>
  <c r="J1367" s="1"/>
  <c r="I1368"/>
  <c r="J1368" s="1"/>
  <c r="K1371"/>
  <c r="I1372"/>
  <c r="J1372" s="1"/>
  <c r="I1373"/>
  <c r="J1373" s="1"/>
  <c r="K1376"/>
  <c r="I1377"/>
  <c r="J1377" s="1"/>
  <c r="I1378"/>
  <c r="J1378" s="1"/>
  <c r="I1379"/>
  <c r="J1379" s="1"/>
  <c r="I1380"/>
  <c r="J1380" s="1"/>
  <c r="K1383"/>
  <c r="I1384"/>
  <c r="J1384" s="1"/>
  <c r="I1385"/>
  <c r="J1385" s="1"/>
  <c r="K1388"/>
  <c r="I1389"/>
  <c r="J1389" s="1"/>
  <c r="I1390"/>
  <c r="J1390" s="1"/>
  <c r="I1391"/>
  <c r="J1391" s="1"/>
  <c r="K1394"/>
  <c r="I1395"/>
  <c r="J1395" s="1"/>
  <c r="I1396"/>
  <c r="J1396" s="1"/>
  <c r="I1397"/>
  <c r="J1397" s="1"/>
  <c r="K1400"/>
  <c r="I1401"/>
  <c r="J1401" s="1"/>
  <c r="I1402"/>
  <c r="J1402" s="1"/>
  <c r="I1403"/>
  <c r="J1403" s="1"/>
  <c r="K1406"/>
  <c r="I1407"/>
  <c r="J1407" s="1"/>
  <c r="I1408"/>
  <c r="J1408" s="1"/>
  <c r="I1409"/>
  <c r="J1409" s="1"/>
  <c r="I1410"/>
  <c r="J1410" s="1"/>
  <c r="I1411"/>
  <c r="J1411" s="1"/>
  <c r="I1412"/>
  <c r="J1412" s="1"/>
  <c r="K1415"/>
  <c r="I1416"/>
  <c r="J1416" s="1"/>
  <c r="I1417"/>
  <c r="J1417" s="1"/>
  <c r="I1418"/>
  <c r="J1418" s="1"/>
  <c r="I1419"/>
  <c r="J1419" s="1"/>
  <c r="I1420"/>
  <c r="J1420" s="1"/>
  <c r="K1423"/>
  <c r="I1424"/>
  <c r="J1424" s="1"/>
  <c r="I1425"/>
  <c r="J1425" s="1"/>
  <c r="I1426"/>
  <c r="J1426" s="1"/>
  <c r="I1427"/>
  <c r="J1427" s="1"/>
  <c r="I1428"/>
  <c r="J1428" s="1"/>
  <c r="K1431"/>
  <c r="I1432"/>
  <c r="J1432" s="1"/>
  <c r="I1433"/>
  <c r="J1433" s="1"/>
  <c r="I1434"/>
  <c r="J1434" s="1"/>
  <c r="I1435"/>
  <c r="J1435" s="1"/>
  <c r="I1436"/>
  <c r="J1436" s="1"/>
  <c r="K1439"/>
  <c r="I1440"/>
  <c r="J1440" s="1"/>
  <c r="I1441"/>
  <c r="J1441" s="1"/>
  <c r="I1442"/>
  <c r="J1442" s="1"/>
  <c r="I1443"/>
  <c r="J1443" s="1"/>
  <c r="K1446"/>
  <c r="I1447"/>
  <c r="J1447" s="1"/>
  <c r="I1448"/>
  <c r="J1448" s="1"/>
  <c r="I1449"/>
  <c r="J1449" s="1"/>
  <c r="I1450"/>
  <c r="J1450" s="1"/>
  <c r="K1453"/>
  <c r="I1454"/>
  <c r="J1454" s="1"/>
  <c r="I1455"/>
  <c r="J1455" s="1"/>
  <c r="I1456"/>
  <c r="J1456" s="1"/>
  <c r="K1459"/>
  <c r="I1460"/>
  <c r="J1460" s="1"/>
  <c r="I1461"/>
  <c r="J1461" s="1"/>
  <c r="I1462"/>
  <c r="J1462" s="1"/>
  <c r="K1465"/>
  <c r="I1466"/>
  <c r="J1466" s="1"/>
  <c r="I1467"/>
  <c r="J1467" s="1"/>
  <c r="I1468"/>
  <c r="J1468" s="1"/>
  <c r="I1469"/>
  <c r="J1469" s="1"/>
  <c r="K1472"/>
  <c r="I1473"/>
  <c r="J1473" s="1"/>
  <c r="I1474"/>
  <c r="J1474" s="1"/>
  <c r="I1475"/>
  <c r="J1475" s="1"/>
  <c r="K1478"/>
  <c r="I1479"/>
  <c r="J1479" s="1"/>
  <c r="I1480"/>
  <c r="J1480" s="1"/>
  <c r="I1481"/>
  <c r="J1481" s="1"/>
  <c r="I1482"/>
  <c r="J1482" s="1"/>
  <c r="K1485"/>
  <c r="I1486"/>
  <c r="J1486" s="1"/>
  <c r="I1487"/>
  <c r="J1487" s="1"/>
  <c r="J1488"/>
  <c r="K1491"/>
  <c r="I1492"/>
  <c r="J1492" s="1"/>
  <c r="I1493"/>
  <c r="J1493" s="1"/>
  <c r="I1494"/>
  <c r="J1494" s="1"/>
  <c r="K1497"/>
  <c r="I1498"/>
  <c r="J1498" s="1"/>
  <c r="I1499"/>
  <c r="J1499" s="1"/>
  <c r="I1500"/>
  <c r="J1500" s="1"/>
  <c r="K1503"/>
  <c r="I1504"/>
  <c r="J1504" s="1"/>
  <c r="I1505"/>
  <c r="J1505" s="1"/>
  <c r="I1506"/>
  <c r="J1506" s="1"/>
  <c r="K1509"/>
  <c r="I1510"/>
  <c r="J1510" s="1"/>
  <c r="I1511"/>
  <c r="J1511" s="1"/>
  <c r="I1512"/>
  <c r="J1512" s="1"/>
  <c r="I1513"/>
  <c r="J1513" s="1"/>
  <c r="K1516"/>
  <c r="I1517"/>
  <c r="J1517" s="1"/>
  <c r="I1518"/>
  <c r="J1518" s="1"/>
  <c r="J1519"/>
  <c r="J1520"/>
  <c r="K1523"/>
  <c r="I1524"/>
  <c r="J1524" s="1"/>
  <c r="I1525"/>
  <c r="J1525" s="1"/>
  <c r="I1526"/>
  <c r="J1526" s="1"/>
  <c r="I1527"/>
  <c r="J1527" s="1"/>
  <c r="K1530"/>
  <c r="I1531"/>
  <c r="J1531" s="1"/>
  <c r="I1532"/>
  <c r="J1532" s="1"/>
  <c r="I1533"/>
  <c r="J1533" s="1"/>
  <c r="I1534"/>
  <c r="J1534" s="1"/>
  <c r="K1537"/>
  <c r="I1538"/>
  <c r="J1538" s="1"/>
  <c r="I1539"/>
  <c r="J1539" s="1"/>
  <c r="I1540"/>
  <c r="J1540" s="1"/>
  <c r="I1541"/>
  <c r="J1541" s="1"/>
  <c r="I1542"/>
  <c r="J1542" s="1"/>
  <c r="I1543"/>
  <c r="J1543" s="1"/>
  <c r="I1544"/>
  <c r="J1544" s="1"/>
  <c r="K1547"/>
  <c r="I1548"/>
  <c r="J1548" s="1"/>
  <c r="I1549"/>
  <c r="J1549" s="1"/>
  <c r="K1552"/>
  <c r="I1553"/>
  <c r="J1553" s="1"/>
  <c r="I1554"/>
  <c r="J1554" s="1"/>
  <c r="K1557"/>
  <c r="I1558"/>
  <c r="J1558" s="1"/>
  <c r="I1559"/>
  <c r="J1559" s="1"/>
  <c r="K1562"/>
  <c r="I1563"/>
  <c r="J1563" s="1"/>
  <c r="I1564"/>
  <c r="J1564" s="1"/>
  <c r="K1567"/>
  <c r="I1568"/>
  <c r="J1568" s="1"/>
  <c r="I1569"/>
  <c r="J1569" s="1"/>
  <c r="K1572"/>
  <c r="I1573"/>
  <c r="J1573" s="1"/>
  <c r="I1574"/>
  <c r="J1574" s="1"/>
  <c r="I1575"/>
  <c r="J1575" s="1"/>
  <c r="I1576"/>
  <c r="J1576" s="1"/>
  <c r="K1579"/>
  <c r="I1580"/>
  <c r="J1580" s="1"/>
  <c r="I1581"/>
  <c r="J1581" s="1"/>
  <c r="I1582"/>
  <c r="J1582" s="1"/>
  <c r="I1583"/>
  <c r="J1583" s="1"/>
  <c r="K1586"/>
  <c r="I1587"/>
  <c r="J1587" s="1"/>
  <c r="I1588"/>
  <c r="J1588" s="1"/>
  <c r="I1589"/>
  <c r="J1589" s="1"/>
  <c r="I1590"/>
  <c r="J1590" s="1"/>
  <c r="K1593"/>
  <c r="I1594"/>
  <c r="J1594" s="1"/>
  <c r="I1595"/>
  <c r="J1595" s="1"/>
  <c r="I1596"/>
  <c r="J1596" s="1"/>
  <c r="I1597"/>
  <c r="J1597" s="1"/>
  <c r="K1600"/>
  <c r="I1601"/>
  <c r="J1601" s="1"/>
  <c r="I1602"/>
  <c r="J1602" s="1"/>
  <c r="I1603"/>
  <c r="J1603" s="1"/>
  <c r="I1604"/>
  <c r="J1604" s="1"/>
  <c r="K1607"/>
  <c r="I1608"/>
  <c r="J1608" s="1"/>
  <c r="I1609"/>
  <c r="J1609" s="1"/>
  <c r="I1610"/>
  <c r="J1610" s="1"/>
  <c r="J1611"/>
  <c r="K1614"/>
  <c r="I1615"/>
  <c r="J1615" s="1"/>
  <c r="I1616"/>
  <c r="J1616" s="1"/>
  <c r="I1617"/>
  <c r="J1617" s="1"/>
  <c r="I1618"/>
  <c r="J1618" s="1"/>
  <c r="K1621"/>
  <c r="I1622"/>
  <c r="J1622" s="1"/>
  <c r="I1623"/>
  <c r="J1623" s="1"/>
  <c r="J1624"/>
  <c r="K1627"/>
  <c r="I1628"/>
  <c r="J1628" s="1"/>
  <c r="I1629"/>
  <c r="J1629" s="1"/>
  <c r="J1630"/>
  <c r="K1633"/>
  <c r="I1634"/>
  <c r="J1634" s="1"/>
  <c r="I1635"/>
  <c r="J1635" s="1"/>
  <c r="I1636"/>
  <c r="J1636" s="1"/>
  <c r="K1639"/>
  <c r="I1640"/>
  <c r="J1640" s="1"/>
  <c r="I1641"/>
  <c r="J1641" s="1"/>
  <c r="I1642"/>
  <c r="J1642" s="1"/>
  <c r="K1645"/>
  <c r="J1648"/>
  <c r="K1651"/>
  <c r="I1652"/>
  <c r="J1652" s="1"/>
  <c r="I1653"/>
  <c r="J1653" s="1"/>
  <c r="I1654"/>
  <c r="J1654" s="1"/>
  <c r="K1657"/>
  <c r="I1658"/>
  <c r="J1658" s="1"/>
  <c r="I1659"/>
  <c r="J1659" s="1"/>
  <c r="I1660"/>
  <c r="J1660" s="1"/>
  <c r="K1663"/>
  <c r="I1664"/>
  <c r="J1664" s="1"/>
  <c r="I1665"/>
  <c r="J1665" s="1"/>
  <c r="I1666"/>
  <c r="J1666" s="1"/>
  <c r="I1667"/>
  <c r="J1667" s="1"/>
  <c r="K1670"/>
  <c r="I1671"/>
  <c r="J1671" s="1"/>
  <c r="I1672"/>
  <c r="J1672" s="1"/>
  <c r="I1673"/>
  <c r="J1673" s="1"/>
  <c r="I1674"/>
  <c r="J1674" s="1"/>
  <c r="K1677"/>
  <c r="I1678"/>
  <c r="J1678" s="1"/>
  <c r="I1679"/>
  <c r="J1679" s="1"/>
  <c r="I1680"/>
  <c r="J1680" s="1"/>
  <c r="I1681"/>
  <c r="J1681" s="1"/>
  <c r="K1684"/>
  <c r="I1685"/>
  <c r="J1685" s="1"/>
  <c r="I1686"/>
  <c r="J1686" s="1"/>
  <c r="I1687"/>
  <c r="J1687" s="1"/>
  <c r="I1688"/>
  <c r="J1688" s="1"/>
  <c r="K1691"/>
  <c r="I1692"/>
  <c r="J1692" s="1"/>
  <c r="I1693"/>
  <c r="J1693" s="1"/>
  <c r="I1694"/>
  <c r="J1694" s="1"/>
  <c r="I1695"/>
  <c r="J1695" s="1"/>
  <c r="K1698"/>
  <c r="I1699"/>
  <c r="J1699" s="1"/>
  <c r="I1700"/>
  <c r="J1700" s="1"/>
  <c r="I1701"/>
  <c r="J1701" s="1"/>
  <c r="I1702"/>
  <c r="J1702" s="1"/>
  <c r="K1705"/>
  <c r="I1706"/>
  <c r="J1706" s="1"/>
  <c r="I1707"/>
  <c r="J1707" s="1"/>
  <c r="I1708"/>
  <c r="J1708" s="1"/>
  <c r="I1709"/>
  <c r="J1709" s="1"/>
  <c r="I1710"/>
  <c r="J1710" s="1"/>
  <c r="I1711"/>
  <c r="J1711" s="1"/>
  <c r="K1714"/>
  <c r="I1715"/>
  <c r="J1715" s="1"/>
  <c r="I1716"/>
  <c r="J1716" s="1"/>
  <c r="I1717"/>
  <c r="J1717" s="1"/>
  <c r="J1718"/>
  <c r="I1719"/>
  <c r="J1719" s="1"/>
  <c r="I1720"/>
  <c r="J1720" s="1"/>
  <c r="K1723"/>
  <c r="I1724"/>
  <c r="J1724" s="1"/>
  <c r="I1725"/>
  <c r="J1725" s="1"/>
  <c r="I1726"/>
  <c r="J1726" s="1"/>
  <c r="K1729"/>
  <c r="I1730"/>
  <c r="J1730" s="1"/>
  <c r="I1731"/>
  <c r="J1731" s="1"/>
  <c r="I1732"/>
  <c r="J1732" s="1"/>
  <c r="K1735"/>
  <c r="I1736"/>
  <c r="J1736" s="1"/>
  <c r="I1737"/>
  <c r="J1737" s="1"/>
  <c r="I1738"/>
  <c r="J1738" s="1"/>
  <c r="I1739"/>
  <c r="J1739" s="1"/>
  <c r="I1740"/>
  <c r="J1740" s="1"/>
  <c r="K1743"/>
  <c r="I1744"/>
  <c r="J1744" s="1"/>
  <c r="I1745"/>
  <c r="J1745" s="1"/>
  <c r="I1746"/>
  <c r="J1746" s="1"/>
  <c r="K1749"/>
  <c r="I1750"/>
  <c r="J1750" s="1"/>
  <c r="I1751"/>
  <c r="J1751" s="1"/>
  <c r="I1752"/>
  <c r="J1752" s="1"/>
  <c r="K1755"/>
  <c r="I1756"/>
  <c r="J1756" s="1"/>
  <c r="I1757"/>
  <c r="J1757" s="1"/>
  <c r="I1758"/>
  <c r="J1758" s="1"/>
  <c r="I1759"/>
  <c r="J1759" s="1"/>
  <c r="K1762"/>
  <c r="I1763"/>
  <c r="J1763" s="1"/>
  <c r="I1764"/>
  <c r="J1764" s="1"/>
  <c r="I1765"/>
  <c r="J1765" s="1"/>
  <c r="K1768"/>
  <c r="I1769"/>
  <c r="J1769" s="1"/>
  <c r="I1770"/>
  <c r="J1770" s="1"/>
  <c r="I1771"/>
  <c r="J1771" s="1"/>
  <c r="I1772"/>
  <c r="J1772" s="1"/>
  <c r="K1775"/>
  <c r="I1776"/>
  <c r="J1776" s="1"/>
  <c r="I1777"/>
  <c r="J1777" s="1"/>
  <c r="K1780"/>
  <c r="I1781"/>
  <c r="J1781" s="1"/>
  <c r="I1782"/>
  <c r="J1782" s="1"/>
  <c r="I1783"/>
  <c r="J1783" s="1"/>
  <c r="K1786"/>
  <c r="I1787"/>
  <c r="J1787" s="1"/>
  <c r="I1788"/>
  <c r="J1788" s="1"/>
  <c r="I1789"/>
  <c r="J1789" s="1"/>
  <c r="I1790"/>
  <c r="J1790" s="1"/>
  <c r="I1791"/>
  <c r="J1791" s="1"/>
  <c r="I1792"/>
  <c r="J1792" s="1"/>
  <c r="I1793"/>
  <c r="J1793" s="1"/>
  <c r="I1794"/>
  <c r="J1794" s="1"/>
  <c r="I1795"/>
  <c r="J1795" s="1"/>
  <c r="I1796"/>
  <c r="J1796" s="1"/>
  <c r="I1797"/>
  <c r="J1797" s="1"/>
  <c r="I1798"/>
  <c r="J1798" s="1"/>
  <c r="I1799"/>
  <c r="J1799" s="1"/>
  <c r="I1800"/>
  <c r="J1800" s="1"/>
  <c r="I1802"/>
  <c r="J1802" s="1"/>
  <c r="I1803"/>
  <c r="J1803" s="1"/>
  <c r="I1804"/>
  <c r="J1804" s="1"/>
  <c r="K1807"/>
  <c r="I1808"/>
  <c r="J1808" s="1"/>
  <c r="I1809"/>
  <c r="J1809" s="1"/>
  <c r="I1810"/>
  <c r="J1810" s="1"/>
  <c r="I1811"/>
  <c r="J1811" s="1"/>
  <c r="K1814"/>
  <c r="I1815"/>
  <c r="J1815" s="1"/>
  <c r="I1816"/>
  <c r="J1816" s="1"/>
  <c r="I1817"/>
  <c r="J1817" s="1"/>
  <c r="K1821"/>
  <c r="I1822"/>
  <c r="J1822" s="1"/>
  <c r="I1823"/>
  <c r="J1823" s="1"/>
  <c r="I1824"/>
  <c r="J1824" s="1"/>
  <c r="I1825"/>
  <c r="J1825" s="1"/>
  <c r="K1828"/>
  <c r="I1829"/>
  <c r="J1829" s="1"/>
  <c r="I1830"/>
  <c r="J1830" s="1"/>
  <c r="I1831"/>
  <c r="J1831" s="1"/>
  <c r="K1834"/>
  <c r="I1835"/>
  <c r="J1835" s="1"/>
  <c r="I1836"/>
  <c r="J1836" s="1"/>
  <c r="I1837"/>
  <c r="J1837" s="1"/>
  <c r="I1838"/>
  <c r="J1838" s="1"/>
  <c r="K1841"/>
  <c r="I1842"/>
  <c r="J1842" s="1"/>
  <c r="I1843"/>
  <c r="J1843" s="1"/>
  <c r="I1844"/>
  <c r="J1844" s="1"/>
  <c r="K1847"/>
  <c r="I1848"/>
  <c r="J1848" s="1"/>
  <c r="I1849"/>
  <c r="J1849" s="1"/>
  <c r="I1850"/>
  <c r="J1850" s="1"/>
  <c r="I1851"/>
  <c r="J1851" s="1"/>
  <c r="K1854"/>
  <c r="I1855"/>
  <c r="J1855" s="1"/>
  <c r="I1856"/>
  <c r="J1856" s="1"/>
  <c r="I1857"/>
  <c r="J1857" s="1"/>
  <c r="I1858"/>
  <c r="J1858" s="1"/>
  <c r="K1861"/>
  <c r="I1862"/>
  <c r="J1862" s="1"/>
  <c r="I1863"/>
  <c r="J1863" s="1"/>
  <c r="I1864"/>
  <c r="J1864" s="1"/>
  <c r="I1865"/>
  <c r="J1865" s="1"/>
  <c r="K1868"/>
  <c r="I1869"/>
  <c r="J1869" s="1"/>
  <c r="I1870"/>
  <c r="J1870" s="1"/>
  <c r="J1871"/>
  <c r="K1874"/>
  <c r="I1875"/>
  <c r="J1875" s="1"/>
  <c r="I1876"/>
  <c r="J1876" s="1"/>
  <c r="I1877"/>
  <c r="J1877" s="1"/>
  <c r="K1880"/>
  <c r="I1881"/>
  <c r="J1881" s="1"/>
  <c r="I1882"/>
  <c r="J1882" s="1"/>
  <c r="I1883"/>
  <c r="J1883" s="1"/>
  <c r="K1886"/>
  <c r="I1887"/>
  <c r="J1887" s="1"/>
  <c r="I1888"/>
  <c r="J1888" s="1"/>
  <c r="I1889"/>
  <c r="J1889" s="1"/>
  <c r="I1890"/>
  <c r="J1890" s="1"/>
  <c r="K1893"/>
  <c r="I1894"/>
  <c r="J1894" s="1"/>
  <c r="I1895"/>
  <c r="J1895" s="1"/>
  <c r="I1896"/>
  <c r="J1896" s="1"/>
  <c r="I1897"/>
  <c r="J1897" s="1"/>
  <c r="I1898"/>
  <c r="J1898" s="1"/>
  <c r="I1899"/>
  <c r="J1899" s="1"/>
  <c r="K1902"/>
  <c r="I1903"/>
  <c r="J1903" s="1"/>
  <c r="I1904"/>
  <c r="J1904" s="1"/>
  <c r="I1905"/>
  <c r="J1905" s="1"/>
  <c r="I1906"/>
  <c r="J1906" s="1"/>
  <c r="I1907"/>
  <c r="J1907" s="1"/>
  <c r="K1910"/>
  <c r="I1911"/>
  <c r="J1911" s="1"/>
  <c r="I1912"/>
  <c r="J1912" s="1"/>
  <c r="I1913"/>
  <c r="J1913" s="1"/>
  <c r="I1557" l="1"/>
  <c r="J1557" s="1"/>
  <c r="L1557" s="1"/>
  <c r="I310"/>
  <c r="J310" s="1"/>
  <c r="L310" s="1"/>
  <c r="I1446"/>
  <c r="J1446" s="1"/>
  <c r="L1446" s="1"/>
  <c r="I501"/>
  <c r="J501" s="1"/>
  <c r="L501" s="1"/>
  <c r="I1567"/>
  <c r="J1567" s="1"/>
  <c r="L1567" s="1"/>
  <c r="I1547"/>
  <c r="J1547" s="1"/>
  <c r="L1547" s="1"/>
  <c r="I1177"/>
  <c r="J1177" s="1"/>
  <c r="L1177" s="1"/>
  <c r="I315"/>
  <c r="J315" s="1"/>
  <c r="L315" s="1"/>
  <c r="I295"/>
  <c r="J295" s="1"/>
  <c r="L295" s="1"/>
  <c r="I1136"/>
  <c r="J1136" s="1"/>
  <c r="I1100"/>
  <c r="J1100" s="1"/>
  <c r="L1100" s="1"/>
  <c r="I1834"/>
  <c r="J1834" s="1"/>
  <c r="L1834" s="1"/>
  <c r="I1562"/>
  <c r="J1562" s="1"/>
  <c r="L1562" s="1"/>
  <c r="I1453"/>
  <c r="J1453" s="1"/>
  <c r="L1453" s="1"/>
  <c r="I1388"/>
  <c r="J1388" s="1"/>
  <c r="L1388" s="1"/>
  <c r="I1383"/>
  <c r="J1383" s="1"/>
  <c r="L1383" s="1"/>
  <c r="I1154"/>
  <c r="J1154" s="1"/>
  <c r="L1154" s="1"/>
  <c r="I1768"/>
  <c r="J1768" s="1"/>
  <c r="L1768" s="1"/>
  <c r="I1910"/>
  <c r="J1910" s="1"/>
  <c r="L1910" s="1"/>
  <c r="I1847"/>
  <c r="J1847" s="1"/>
  <c r="L1847" s="1"/>
  <c r="I1743"/>
  <c r="J1743" s="1"/>
  <c r="L1743" s="1"/>
  <c r="I920"/>
  <c r="J920" s="1"/>
  <c r="L920" s="1"/>
  <c r="L347"/>
  <c r="I1118"/>
  <c r="J1118" s="1"/>
  <c r="L1118" s="1"/>
  <c r="I1055"/>
  <c r="J1055" s="1"/>
  <c r="L1055" s="1"/>
  <c r="I305"/>
  <c r="J305" s="1"/>
  <c r="I1828"/>
  <c r="J1828" s="1"/>
  <c r="L1828" s="1"/>
  <c r="I1780"/>
  <c r="J1780" s="1"/>
  <c r="L1780" s="1"/>
  <c r="I1749"/>
  <c r="J1749" s="1"/>
  <c r="L1749" s="1"/>
  <c r="I1684"/>
  <c r="J1684" s="1"/>
  <c r="L1684" s="1"/>
  <c r="I1600"/>
  <c r="I1572"/>
  <c r="J1572" s="1"/>
  <c r="L1572" s="1"/>
  <c r="I1552"/>
  <c r="J1552" s="1"/>
  <c r="L1552" s="1"/>
  <c r="I1127"/>
  <c r="J1127" s="1"/>
  <c r="I517"/>
  <c r="J517" s="1"/>
  <c r="L517" s="1"/>
  <c r="I411"/>
  <c r="J411" s="1"/>
  <c r="L411" s="1"/>
  <c r="I1886"/>
  <c r="J1886" s="1"/>
  <c r="L1886" s="1"/>
  <c r="I1245"/>
  <c r="J1245" s="1"/>
  <c r="L1245" s="1"/>
  <c r="I1046"/>
  <c r="J1046" s="1"/>
  <c r="L1046" s="1"/>
  <c r="I1854"/>
  <c r="J1854" s="1"/>
  <c r="L1854" s="1"/>
  <c r="I1841"/>
  <c r="J1841" s="1"/>
  <c r="L1841" s="1"/>
  <c r="I1607"/>
  <c r="J1607" s="1"/>
  <c r="I1082"/>
  <c r="J1082" s="1"/>
  <c r="L1082" s="1"/>
  <c r="I1073"/>
  <c r="J1073" s="1"/>
  <c r="L1073" s="1"/>
  <c r="I1037"/>
  <c r="J1037" s="1"/>
  <c r="L1037" s="1"/>
  <c r="I1698"/>
  <c r="J1698" s="1"/>
  <c r="L1698" s="1"/>
  <c r="I1670"/>
  <c r="J1670" s="1"/>
  <c r="L1670" s="1"/>
  <c r="I1861"/>
  <c r="J1861" s="1"/>
  <c r="L1861" s="1"/>
  <c r="I1691"/>
  <c r="J1691" s="1"/>
  <c r="L1691" s="1"/>
  <c r="I1677"/>
  <c r="J1677" s="1"/>
  <c r="L1677" s="1"/>
  <c r="I1663"/>
  <c r="J1663" s="1"/>
  <c r="L1663" s="1"/>
  <c r="I1639"/>
  <c r="J1639" s="1"/>
  <c r="L1639" s="1"/>
  <c r="I1593"/>
  <c r="J1593" s="1"/>
  <c r="L1593" s="1"/>
  <c r="I1491"/>
  <c r="J1491" s="1"/>
  <c r="L1491" s="1"/>
  <c r="I1311"/>
  <c r="J1311" s="1"/>
  <c r="L1311" s="1"/>
  <c r="I1874"/>
  <c r="J1874" s="1"/>
  <c r="L1874" s="1"/>
  <c r="I1775"/>
  <c r="J1775" s="1"/>
  <c r="L1775" s="1"/>
  <c r="I1735"/>
  <c r="J1735" s="1"/>
  <c r="L1735" s="1"/>
  <c r="I1705"/>
  <c r="J1705" s="1"/>
  <c r="L1705" s="1"/>
  <c r="I1400"/>
  <c r="J1400" s="1"/>
  <c r="L1400" s="1"/>
  <c r="I1723"/>
  <c r="J1723" s="1"/>
  <c r="L1723" s="1"/>
  <c r="I1651"/>
  <c r="J1651" s="1"/>
  <c r="L1651" s="1"/>
  <c r="I1579"/>
  <c r="J1579" s="1"/>
  <c r="L1579" s="1"/>
  <c r="I1465"/>
  <c r="J1465" s="1"/>
  <c r="L1465" s="1"/>
  <c r="I1423"/>
  <c r="J1423" s="1"/>
  <c r="L1423" s="1"/>
  <c r="I1376"/>
  <c r="J1376" s="1"/>
  <c r="L1376" s="1"/>
  <c r="I1371"/>
  <c r="J1371" s="1"/>
  <c r="L1371" s="1"/>
  <c r="I1286"/>
  <c r="J1286" s="1"/>
  <c r="L1286" s="1"/>
  <c r="I1263"/>
  <c r="J1263" s="1"/>
  <c r="L1263" s="1"/>
  <c r="I1163"/>
  <c r="J1163" s="1"/>
  <c r="L1163" s="1"/>
  <c r="I1024"/>
  <c r="J1024" s="1"/>
  <c r="L1024" s="1"/>
  <c r="I887"/>
  <c r="J887" s="1"/>
  <c r="L887" s="1"/>
  <c r="I832"/>
  <c r="J832" s="1"/>
  <c r="L832" s="1"/>
  <c r="I675"/>
  <c r="J675" s="1"/>
  <c r="L675" s="1"/>
  <c r="I592"/>
  <c r="J592" s="1"/>
  <c r="L592" s="1"/>
  <c r="I549"/>
  <c r="J549" s="1"/>
  <c r="L549" s="1"/>
  <c r="I443"/>
  <c r="J443" s="1"/>
  <c r="L443" s="1"/>
  <c r="I392"/>
  <c r="J392" s="1"/>
  <c r="L392" s="1"/>
  <c r="I266"/>
  <c r="J266" s="1"/>
  <c r="L266" s="1"/>
  <c r="I951"/>
  <c r="J951" s="1"/>
  <c r="L951" s="1"/>
  <c r="I894"/>
  <c r="J894" s="1"/>
  <c r="L894" s="1"/>
  <c r="I683"/>
  <c r="J683" s="1"/>
  <c r="I533"/>
  <c r="J533" s="1"/>
  <c r="L533" s="1"/>
  <c r="I485"/>
  <c r="J485" s="1"/>
  <c r="L485" s="1"/>
  <c r="I427"/>
  <c r="J427" s="1"/>
  <c r="L427" s="1"/>
  <c r="I285"/>
  <c r="J285" s="1"/>
  <c r="L285" s="1"/>
  <c r="I280"/>
  <c r="J280" s="1"/>
  <c r="L280" s="1"/>
  <c r="I1295"/>
  <c r="J1295" s="1"/>
  <c r="L1295" s="1"/>
  <c r="I562"/>
  <c r="J562" s="1"/>
  <c r="L562" s="1"/>
  <c r="I342"/>
  <c r="J342" s="1"/>
  <c r="L342" s="1"/>
  <c r="I300"/>
  <c r="J300" s="1"/>
  <c r="L300" s="1"/>
  <c r="I290"/>
  <c r="J290" s="1"/>
  <c r="L290" s="1"/>
  <c r="I1868"/>
  <c r="J1868" s="1"/>
  <c r="L1868" s="1"/>
  <c r="I1714"/>
  <c r="J1714" s="1"/>
  <c r="L1714" s="1"/>
  <c r="I1627"/>
  <c r="J1627" s="1"/>
  <c r="L1627" s="1"/>
  <c r="I1254"/>
  <c r="J1254" s="1"/>
  <c r="L1254" s="1"/>
  <c r="I1902"/>
  <c r="J1902" s="1"/>
  <c r="L1902" s="1"/>
  <c r="I1586"/>
  <c r="J1586" s="1"/>
  <c r="L1586" s="1"/>
  <c r="I1503"/>
  <c r="J1503" s="1"/>
  <c r="L1503" s="1"/>
  <c r="I1893"/>
  <c r="J1893" s="1"/>
  <c r="L1893" s="1"/>
  <c r="I1880"/>
  <c r="J1880" s="1"/>
  <c r="L1880" s="1"/>
  <c r="I1472"/>
  <c r="J1472" s="1"/>
  <c r="L1472" s="1"/>
  <c r="I1439"/>
  <c r="J1439" s="1"/>
  <c r="L1439" s="1"/>
  <c r="I1814"/>
  <c r="J1814" s="1"/>
  <c r="L1814" s="1"/>
  <c r="I1807"/>
  <c r="J1807" s="1"/>
  <c r="L1807" s="1"/>
  <c r="L1607"/>
  <c r="I1346"/>
  <c r="J1346" s="1"/>
  <c r="L1346" s="1"/>
  <c r="I1762"/>
  <c r="J1762" s="1"/>
  <c r="L1762" s="1"/>
  <c r="I1755"/>
  <c r="J1755" s="1"/>
  <c r="L1755" s="1"/>
  <c r="I1497"/>
  <c r="J1497" s="1"/>
  <c r="L1497" s="1"/>
  <c r="I1431"/>
  <c r="J1431" s="1"/>
  <c r="L1431" s="1"/>
  <c r="I1415"/>
  <c r="J1415" s="1"/>
  <c r="L1415" s="1"/>
  <c r="I1182"/>
  <c r="J1182" s="1"/>
  <c r="L1182" s="1"/>
  <c r="I1109"/>
  <c r="J1109" s="1"/>
  <c r="L1109" s="1"/>
  <c r="I1821"/>
  <c r="J1821" s="1"/>
  <c r="L1821" s="1"/>
  <c r="I1786"/>
  <c r="J1786" s="1"/>
  <c r="L1786" s="1"/>
  <c r="I1729"/>
  <c r="J1729" s="1"/>
  <c r="L1729" s="1"/>
  <c r="I1657"/>
  <c r="J1657" s="1"/>
  <c r="L1657" s="1"/>
  <c r="I1633"/>
  <c r="J1633" s="1"/>
  <c r="L1633" s="1"/>
  <c r="I1406"/>
  <c r="J1406" s="1"/>
  <c r="L1406" s="1"/>
  <c r="I1645"/>
  <c r="J1645" s="1"/>
  <c r="L1645" s="1"/>
  <c r="I1621"/>
  <c r="J1621" s="1"/>
  <c r="L1621" s="1"/>
  <c r="I1614"/>
  <c r="J1614" s="1"/>
  <c r="L1614" s="1"/>
  <c r="I1459"/>
  <c r="J1459" s="1"/>
  <c r="L1459" s="1"/>
  <c r="I1394"/>
  <c r="J1394" s="1"/>
  <c r="L1394" s="1"/>
  <c r="I1338"/>
  <c r="J1338" s="1"/>
  <c r="L1338" s="1"/>
  <c r="I1191"/>
  <c r="J1191" s="1"/>
  <c r="L1191" s="1"/>
  <c r="I1170"/>
  <c r="J1170" s="1"/>
  <c r="L1170" s="1"/>
  <c r="I1145"/>
  <c r="J1145" s="1"/>
  <c r="L1145" s="1"/>
  <c r="I1091"/>
  <c r="J1091" s="1"/>
  <c r="L1091" s="1"/>
  <c r="I1537"/>
  <c r="J1537" s="1"/>
  <c r="L1537" s="1"/>
  <c r="I1530"/>
  <c r="J1530" s="1"/>
  <c r="L1530" s="1"/>
  <c r="I1523"/>
  <c r="J1523" s="1"/>
  <c r="L1523" s="1"/>
  <c r="I1516"/>
  <c r="J1516" s="1"/>
  <c r="L1516" s="1"/>
  <c r="I1509"/>
  <c r="J1509" s="1"/>
  <c r="L1509" s="1"/>
  <c r="I1485"/>
  <c r="J1485" s="1"/>
  <c r="L1485" s="1"/>
  <c r="I1478"/>
  <c r="J1478" s="1"/>
  <c r="L1478" s="1"/>
  <c r="I1354"/>
  <c r="J1354" s="1"/>
  <c r="L1354" s="1"/>
  <c r="I1330"/>
  <c r="J1330" s="1"/>
  <c r="L1330" s="1"/>
  <c r="I1204"/>
  <c r="J1204" s="1"/>
  <c r="L1204" s="1"/>
  <c r="I1197"/>
  <c r="J1197" s="1"/>
  <c r="L1197" s="1"/>
  <c r="I1064"/>
  <c r="J1064" s="1"/>
  <c r="L1064" s="1"/>
  <c r="I1015"/>
  <c r="J1015" s="1"/>
  <c r="L1015" s="1"/>
  <c r="I701"/>
  <c r="J701" s="1"/>
  <c r="L701" s="1"/>
  <c r="I1031"/>
  <c r="J1031" s="1"/>
  <c r="L1031" s="1"/>
  <c r="I968"/>
  <c r="J968" s="1"/>
  <c r="L968" s="1"/>
  <c r="I944"/>
  <c r="J944" s="1"/>
  <c r="L944" s="1"/>
  <c r="I880"/>
  <c r="J880" s="1"/>
  <c r="L880" s="1"/>
  <c r="I1269"/>
  <c r="J1269" s="1"/>
  <c r="L1269" s="1"/>
  <c r="I976"/>
  <c r="J976" s="1"/>
  <c r="L976" s="1"/>
  <c r="I856"/>
  <c r="J856" s="1"/>
  <c r="L856" s="1"/>
  <c r="I793"/>
  <c r="J793" s="1"/>
  <c r="L793" s="1"/>
  <c r="I757"/>
  <c r="J757" s="1"/>
  <c r="L757" s="1"/>
  <c r="I651"/>
  <c r="J651" s="1"/>
  <c r="L651" s="1"/>
  <c r="I1319"/>
  <c r="J1319" s="1"/>
  <c r="L1319" s="1"/>
  <c r="I1303"/>
  <c r="J1303" s="1"/>
  <c r="L1303" s="1"/>
  <c r="I1278"/>
  <c r="J1278" s="1"/>
  <c r="L1278" s="1"/>
  <c r="I1237"/>
  <c r="J1237" s="1"/>
  <c r="L1237" s="1"/>
  <c r="I1230"/>
  <c r="J1230" s="1"/>
  <c r="L1230" s="1"/>
  <c r="I1215"/>
  <c r="J1215" s="1"/>
  <c r="L1215" s="1"/>
  <c r="I1008"/>
  <c r="J1008" s="1"/>
  <c r="L1008" s="1"/>
  <c r="I999"/>
  <c r="J999" s="1"/>
  <c r="L999" s="1"/>
  <c r="I990"/>
  <c r="J990" s="1"/>
  <c r="L990" s="1"/>
  <c r="I984"/>
  <c r="J984" s="1"/>
  <c r="L984" s="1"/>
  <c r="I906"/>
  <c r="J906" s="1"/>
  <c r="L906" s="1"/>
  <c r="I868"/>
  <c r="J868" s="1"/>
  <c r="L868" s="1"/>
  <c r="I799"/>
  <c r="J799" s="1"/>
  <c r="L799" s="1"/>
  <c r="I769"/>
  <c r="J769" s="1"/>
  <c r="L769" s="1"/>
  <c r="I721"/>
  <c r="J721" s="1"/>
  <c r="L721" s="1"/>
  <c r="I960"/>
  <c r="J960" s="1"/>
  <c r="L960" s="1"/>
  <c r="I900"/>
  <c r="J900" s="1"/>
  <c r="L900" s="1"/>
  <c r="I874"/>
  <c r="J874" s="1"/>
  <c r="L874" s="1"/>
  <c r="I659"/>
  <c r="J659" s="1"/>
  <c r="L659" s="1"/>
  <c r="I351"/>
  <c r="J351" s="1"/>
  <c r="L351" s="1"/>
  <c r="L1136"/>
  <c r="L1127"/>
  <c r="I812"/>
  <c r="J812" s="1"/>
  <c r="L812" s="1"/>
  <c r="I748"/>
  <c r="J748" s="1"/>
  <c r="L748" s="1"/>
  <c r="I708"/>
  <c r="J708" s="1"/>
  <c r="L708" s="1"/>
  <c r="L683"/>
  <c r="I603"/>
  <c r="J603" s="1"/>
  <c r="L603" s="1"/>
  <c r="I935"/>
  <c r="J935" s="1"/>
  <c r="L935" s="1"/>
  <c r="I928"/>
  <c r="J928" s="1"/>
  <c r="L928" s="1"/>
  <c r="I912"/>
  <c r="J912" s="1"/>
  <c r="L912" s="1"/>
  <c r="I847"/>
  <c r="J847" s="1"/>
  <c r="L847" s="1"/>
  <c r="I840"/>
  <c r="J840" s="1"/>
  <c r="L840" s="1"/>
  <c r="I824"/>
  <c r="J824" s="1"/>
  <c r="L824" s="1"/>
  <c r="I667"/>
  <c r="J667" s="1"/>
  <c r="L667" s="1"/>
  <c r="I614"/>
  <c r="J614" s="1"/>
  <c r="L614" s="1"/>
  <c r="I637"/>
  <c r="J637" s="1"/>
  <c r="L637" s="1"/>
  <c r="I623"/>
  <c r="J623" s="1"/>
  <c r="L623" s="1"/>
  <c r="I787"/>
  <c r="J787" s="1"/>
  <c r="L787" s="1"/>
  <c r="I730"/>
  <c r="J730" s="1"/>
  <c r="L730" s="1"/>
  <c r="I715"/>
  <c r="J715" s="1"/>
  <c r="L715" s="1"/>
  <c r="I379"/>
  <c r="J379" s="1"/>
  <c r="L379" s="1"/>
  <c r="I818"/>
  <c r="J818" s="1"/>
  <c r="L818" s="1"/>
  <c r="I805"/>
  <c r="J805" s="1"/>
  <c r="L805" s="1"/>
  <c r="I781"/>
  <c r="J781" s="1"/>
  <c r="L781" s="1"/>
  <c r="I739"/>
  <c r="J739" s="1"/>
  <c r="L739" s="1"/>
  <c r="I692"/>
  <c r="J692" s="1"/>
  <c r="L692" s="1"/>
  <c r="I581"/>
  <c r="J581" s="1"/>
  <c r="L581" s="1"/>
  <c r="I451"/>
  <c r="J451" s="1"/>
  <c r="L451" s="1"/>
  <c r="I435"/>
  <c r="J435" s="1"/>
  <c r="L435" s="1"/>
  <c r="I419"/>
  <c r="J419" s="1"/>
  <c r="L419" s="1"/>
  <c r="I373"/>
  <c r="J373" s="1"/>
  <c r="L373" s="1"/>
  <c r="I366"/>
  <c r="J366" s="1"/>
  <c r="L366" s="1"/>
  <c r="I337"/>
  <c r="J337" s="1"/>
  <c r="L337" s="1"/>
  <c r="I475"/>
  <c r="J475" s="1"/>
  <c r="L475" s="1"/>
  <c r="I361"/>
  <c r="J361" s="1"/>
  <c r="L361" s="1"/>
  <c r="I332"/>
  <c r="J332" s="1"/>
  <c r="L332" s="1"/>
  <c r="I325"/>
  <c r="J325" s="1"/>
  <c r="L325" s="1"/>
  <c r="I96"/>
  <c r="J96" s="1"/>
  <c r="L96" s="1"/>
  <c r="I541"/>
  <c r="J541" s="1"/>
  <c r="L541" s="1"/>
  <c r="I525"/>
  <c r="J525" s="1"/>
  <c r="L525" s="1"/>
  <c r="I509"/>
  <c r="J509" s="1"/>
  <c r="L509" s="1"/>
  <c r="I493"/>
  <c r="J493" s="1"/>
  <c r="L493" s="1"/>
  <c r="I320"/>
  <c r="J320" s="1"/>
  <c r="L320" s="1"/>
  <c r="I570"/>
  <c r="J570" s="1"/>
  <c r="L570" s="1"/>
  <c r="I464"/>
  <c r="J464" s="1"/>
  <c r="L464" s="1"/>
  <c r="I401"/>
  <c r="J401" s="1"/>
  <c r="L401" s="1"/>
  <c r="I187"/>
  <c r="J187" s="1"/>
  <c r="L187" s="1"/>
  <c r="I141"/>
  <c r="J141" s="1"/>
  <c r="L141" s="1"/>
  <c r="I19"/>
  <c r="J19" s="1"/>
  <c r="L19" s="1"/>
  <c r="L305"/>
  <c r="I7"/>
  <c r="J7" s="1"/>
  <c r="L7" s="1"/>
  <c r="J1600" l="1"/>
  <c r="L1600" s="1"/>
  <c r="G941" i="10"/>
  <c r="G924"/>
  <c r="G906"/>
  <c r="G897"/>
  <c r="G819"/>
  <c r="G760"/>
  <c r="G737"/>
  <c r="G727"/>
  <c r="G673"/>
  <c r="G551"/>
  <c r="G434"/>
  <c r="G413"/>
  <c r="G399"/>
  <c r="G379"/>
  <c r="G350"/>
  <c r="G285"/>
  <c r="G243"/>
  <c r="G233"/>
  <c r="G190"/>
  <c r="G155"/>
  <c r="G106"/>
  <c r="G99"/>
  <c r="G100"/>
  <c r="G98"/>
  <c r="I321"/>
  <c r="I14"/>
  <c r="I9"/>
  <c r="L4"/>
  <c r="F351" s="1"/>
  <c r="G351" s="1"/>
  <c r="F12"/>
  <c r="G12" s="1"/>
  <c r="G13" s="1"/>
  <c r="J13"/>
  <c r="G17"/>
  <c r="G18"/>
  <c r="G19"/>
  <c r="J20"/>
  <c r="F1065" l="1"/>
  <c r="G1065" s="1"/>
  <c r="F876"/>
  <c r="G876" s="1"/>
  <c r="F511"/>
  <c r="G511" s="1"/>
  <c r="F982"/>
  <c r="G982" s="1"/>
  <c r="F857"/>
  <c r="G857" s="1"/>
  <c r="F254"/>
  <c r="G254" s="1"/>
  <c r="F636"/>
  <c r="G636" s="1"/>
  <c r="F105"/>
  <c r="G105" s="1"/>
  <c r="F917"/>
  <c r="G917" s="1"/>
  <c r="F620"/>
  <c r="G620" s="1"/>
  <c r="F960"/>
  <c r="G960" s="1"/>
  <c r="F779"/>
  <c r="G779" s="1"/>
  <c r="G780" s="1"/>
  <c r="F172"/>
  <c r="G172" s="1"/>
  <c r="F814"/>
  <c r="G814" s="1"/>
  <c r="G815" s="1"/>
  <c r="F1041"/>
  <c r="G1041" s="1"/>
  <c r="F910"/>
  <c r="G910" s="1"/>
  <c r="F732"/>
  <c r="G732" s="1"/>
  <c r="F465"/>
  <c r="G465" s="1"/>
  <c r="F31"/>
  <c r="G31" s="1"/>
  <c r="F1110"/>
  <c r="G1110" s="1"/>
  <c r="F1011"/>
  <c r="G1011" s="1"/>
  <c r="F945"/>
  <c r="G945" s="1"/>
  <c r="F908"/>
  <c r="G908" s="1"/>
  <c r="F702"/>
  <c r="G702" s="1"/>
  <c r="F598"/>
  <c r="G598" s="1"/>
  <c r="F238"/>
  <c r="G238" s="1"/>
  <c r="F1067"/>
  <c r="G1067" s="1"/>
  <c r="F1009"/>
  <c r="G1009" s="1"/>
  <c r="F932"/>
  <c r="G932" s="1"/>
  <c r="F877"/>
  <c r="G877" s="1"/>
  <c r="F683"/>
  <c r="G683" s="1"/>
  <c r="F542"/>
  <c r="G542" s="1"/>
  <c r="F366"/>
  <c r="G366" s="1"/>
  <c r="F199"/>
  <c r="G199" s="1"/>
  <c r="F1092"/>
  <c r="G1092" s="1"/>
  <c r="F1026"/>
  <c r="G1026" s="1"/>
  <c r="F965"/>
  <c r="G965" s="1"/>
  <c r="F930"/>
  <c r="G930" s="1"/>
  <c r="F887"/>
  <c r="G887" s="1"/>
  <c r="F830"/>
  <c r="G830" s="1"/>
  <c r="F764"/>
  <c r="G764" s="1"/>
  <c r="F670"/>
  <c r="G670" s="1"/>
  <c r="F560"/>
  <c r="G560" s="1"/>
  <c r="F450"/>
  <c r="G450" s="1"/>
  <c r="F311"/>
  <c r="G311" s="1"/>
  <c r="F131"/>
  <c r="G131" s="1"/>
  <c r="F1086"/>
  <c r="G1086" s="1"/>
  <c r="F1027"/>
  <c r="G1027" s="1"/>
  <c r="F990"/>
  <c r="G990" s="1"/>
  <c r="F947"/>
  <c r="G947" s="1"/>
  <c r="F918"/>
  <c r="G918" s="1"/>
  <c r="F892"/>
  <c r="G892" s="1"/>
  <c r="F858"/>
  <c r="G858" s="1"/>
  <c r="F723"/>
  <c r="G723" s="1"/>
  <c r="F663"/>
  <c r="G663" s="1"/>
  <c r="F575"/>
  <c r="G575" s="1"/>
  <c r="F495"/>
  <c r="G495" s="1"/>
  <c r="F420"/>
  <c r="G420" s="1"/>
  <c r="F288"/>
  <c r="G288" s="1"/>
  <c r="F37"/>
  <c r="G37" s="1"/>
  <c r="F56"/>
  <c r="G56" s="1"/>
  <c r="F66"/>
  <c r="G66" s="1"/>
  <c r="F88"/>
  <c r="G88" s="1"/>
  <c r="F113"/>
  <c r="G113" s="1"/>
  <c r="F149"/>
  <c r="G149" s="1"/>
  <c r="F176"/>
  <c r="G176" s="1"/>
  <c r="F218"/>
  <c r="G218" s="1"/>
  <c r="F246"/>
  <c r="G246" s="1"/>
  <c r="F262"/>
  <c r="G262" s="1"/>
  <c r="F294"/>
  <c r="G294" s="1"/>
  <c r="F333"/>
  <c r="G333" s="1"/>
  <c r="F356"/>
  <c r="G356" s="1"/>
  <c r="F389"/>
  <c r="G389" s="1"/>
  <c r="F422"/>
  <c r="G422" s="1"/>
  <c r="F439"/>
  <c r="G439" s="1"/>
  <c r="F459"/>
  <c r="G459" s="1"/>
  <c r="F481"/>
  <c r="G481" s="1"/>
  <c r="F500"/>
  <c r="G500" s="1"/>
  <c r="F526"/>
  <c r="G526" s="1"/>
  <c r="F549"/>
  <c r="G549" s="1"/>
  <c r="F563"/>
  <c r="G563" s="1"/>
  <c r="F589"/>
  <c r="G589" s="1"/>
  <c r="F607"/>
  <c r="G607" s="1"/>
  <c r="F625"/>
  <c r="G625" s="1"/>
  <c r="F650"/>
  <c r="G650" s="1"/>
  <c r="F664"/>
  <c r="G664" s="1"/>
  <c r="F675"/>
  <c r="G675" s="1"/>
  <c r="F711"/>
  <c r="G711" s="1"/>
  <c r="F751"/>
  <c r="G751" s="1"/>
  <c r="F765"/>
  <c r="G765" s="1"/>
  <c r="F809"/>
  <c r="G809" s="1"/>
  <c r="G810" s="1"/>
  <c r="F833"/>
  <c r="G833" s="1"/>
  <c r="F845"/>
  <c r="G845" s="1"/>
  <c r="F866"/>
  <c r="G866" s="1"/>
  <c r="F889"/>
  <c r="G889" s="1"/>
  <c r="F913"/>
  <c r="G913" s="1"/>
  <c r="F931"/>
  <c r="G931" s="1"/>
  <c r="F943"/>
  <c r="G943" s="1"/>
  <c r="F955"/>
  <c r="G955" s="1"/>
  <c r="F968"/>
  <c r="G968" s="1"/>
  <c r="F989"/>
  <c r="G989" s="1"/>
  <c r="F999"/>
  <c r="G999" s="1"/>
  <c r="F1018"/>
  <c r="G1018" s="1"/>
  <c r="F1031"/>
  <c r="G1031" s="1"/>
  <c r="F1047"/>
  <c r="G1047" s="1"/>
  <c r="F1060"/>
  <c r="G1060" s="1"/>
  <c r="F1077"/>
  <c r="G1077" s="1"/>
  <c r="F1094"/>
  <c r="G1094" s="1"/>
  <c r="F25"/>
  <c r="G25" s="1"/>
  <c r="G26" s="1"/>
  <c r="F90"/>
  <c r="G90" s="1"/>
  <c r="F124"/>
  <c r="G124" s="1"/>
  <c r="F154"/>
  <c r="G154" s="1"/>
  <c r="F182"/>
  <c r="G182" s="1"/>
  <c r="F225"/>
  <c r="G225" s="1"/>
  <c r="F247"/>
  <c r="G247" s="1"/>
  <c r="F276"/>
  <c r="G276" s="1"/>
  <c r="F309"/>
  <c r="G309" s="1"/>
  <c r="F335"/>
  <c r="G335" s="1"/>
  <c r="F363"/>
  <c r="G363" s="1"/>
  <c r="F390"/>
  <c r="G390" s="1"/>
  <c r="F427"/>
  <c r="F446"/>
  <c r="G446" s="1"/>
  <c r="F460"/>
  <c r="G460" s="1"/>
  <c r="F483"/>
  <c r="G483" s="1"/>
  <c r="F509"/>
  <c r="G509" s="1"/>
  <c r="F531"/>
  <c r="G531" s="1"/>
  <c r="F550"/>
  <c r="G550" s="1"/>
  <c r="F566"/>
  <c r="G566" s="1"/>
  <c r="F590"/>
  <c r="G590" s="1"/>
  <c r="F608"/>
  <c r="G608" s="1"/>
  <c r="F634"/>
  <c r="G634" s="1"/>
  <c r="F653"/>
  <c r="G653" s="1"/>
  <c r="F665"/>
  <c r="G665" s="1"/>
  <c r="F678"/>
  <c r="G678" s="1"/>
  <c r="F690"/>
  <c r="G690" s="1"/>
  <c r="F713"/>
  <c r="G713" s="1"/>
  <c r="F728"/>
  <c r="G728" s="1"/>
  <c r="F752"/>
  <c r="G752" s="1"/>
  <c r="F774"/>
  <c r="G774" s="1"/>
  <c r="F834"/>
  <c r="G834" s="1"/>
  <c r="F1107"/>
  <c r="G1107" s="1"/>
  <c r="F1078"/>
  <c r="G1078" s="1"/>
  <c r="F1056"/>
  <c r="G1056" s="1"/>
  <c r="F1038"/>
  <c r="G1038" s="1"/>
  <c r="F1021"/>
  <c r="G1021" s="1"/>
  <c r="F998"/>
  <c r="G998" s="1"/>
  <c r="F981"/>
  <c r="G981" s="1"/>
  <c r="F956"/>
  <c r="G956" s="1"/>
  <c r="F927"/>
  <c r="G927" s="1"/>
  <c r="F916"/>
  <c r="G916" s="1"/>
  <c r="F901"/>
  <c r="G901" s="1"/>
  <c r="F881"/>
  <c r="G881" s="1"/>
  <c r="F873"/>
  <c r="G873" s="1"/>
  <c r="F843"/>
  <c r="G843" s="1"/>
  <c r="F761"/>
  <c r="G761" s="1"/>
  <c r="F717"/>
  <c r="G717" s="1"/>
  <c r="F679"/>
  <c r="G679" s="1"/>
  <c r="F659"/>
  <c r="G659" s="1"/>
  <c r="F617"/>
  <c r="G617" s="1"/>
  <c r="F574"/>
  <c r="G574" s="1"/>
  <c r="F539"/>
  <c r="G539" s="1"/>
  <c r="F487"/>
  <c r="G487" s="1"/>
  <c r="F448"/>
  <c r="G448" s="1"/>
  <c r="F279"/>
  <c r="G279" s="1"/>
  <c r="F159"/>
  <c r="G159" s="1"/>
  <c r="F50"/>
  <c r="G50" s="1"/>
  <c r="F30"/>
  <c r="G30" s="1"/>
  <c r="F1102"/>
  <c r="G1102" s="1"/>
  <c r="F1075"/>
  <c r="G1075" s="1"/>
  <c r="F1055"/>
  <c r="G1055" s="1"/>
  <c r="F1036"/>
  <c r="G1036" s="1"/>
  <c r="F1017"/>
  <c r="G1017" s="1"/>
  <c r="F991"/>
  <c r="G991" s="1"/>
  <c r="F975"/>
  <c r="G975" s="1"/>
  <c r="F948"/>
  <c r="G948" s="1"/>
  <c r="F936"/>
  <c r="G936" s="1"/>
  <c r="F926"/>
  <c r="G926" s="1"/>
  <c r="F912"/>
  <c r="G912" s="1"/>
  <c r="F880"/>
  <c r="G880" s="1"/>
  <c r="F864"/>
  <c r="G864" s="1"/>
  <c r="F842"/>
  <c r="G842" s="1"/>
  <c r="F794"/>
  <c r="G794" s="1"/>
  <c r="G795" s="1"/>
  <c r="F739"/>
  <c r="G739" s="1"/>
  <c r="F703"/>
  <c r="G703" s="1"/>
  <c r="F672"/>
  <c r="G672" s="1"/>
  <c r="F642"/>
  <c r="G642" s="1"/>
  <c r="F599"/>
  <c r="G599" s="1"/>
  <c r="F561"/>
  <c r="G561" s="1"/>
  <c r="F517"/>
  <c r="G517" s="1"/>
  <c r="G518" s="1"/>
  <c r="F475"/>
  <c r="G475" s="1"/>
  <c r="F436"/>
  <c r="G436" s="1"/>
  <c r="F374"/>
  <c r="G374" s="1"/>
  <c r="F325"/>
  <c r="G325" s="1"/>
  <c r="F259"/>
  <c r="G259" s="1"/>
  <c r="F200"/>
  <c r="G200" s="1"/>
  <c r="F137"/>
  <c r="G137" s="1"/>
  <c r="F61"/>
  <c r="G61" s="1"/>
  <c r="G62" s="1"/>
  <c r="F1101"/>
  <c r="G1101" s="1"/>
  <c r="F1084"/>
  <c r="G1084" s="1"/>
  <c r="F1069"/>
  <c r="G1069" s="1"/>
  <c r="F1059"/>
  <c r="G1059" s="1"/>
  <c r="F1049"/>
  <c r="G1049" s="1"/>
  <c r="F1040"/>
  <c r="G1040" s="1"/>
  <c r="F1030"/>
  <c r="G1030" s="1"/>
  <c r="F1020"/>
  <c r="G1020" s="1"/>
  <c r="F1010"/>
  <c r="G1010" s="1"/>
  <c r="F997"/>
  <c r="G997" s="1"/>
  <c r="F983"/>
  <c r="G983" s="1"/>
  <c r="F973"/>
  <c r="G973" s="1"/>
  <c r="F959"/>
  <c r="G959" s="1"/>
  <c r="F949"/>
  <c r="G949" s="1"/>
  <c r="F944"/>
  <c r="G944" s="1"/>
  <c r="F935"/>
  <c r="G935" s="1"/>
  <c r="F928"/>
  <c r="G928" s="1"/>
  <c r="F919"/>
  <c r="G919" s="1"/>
  <c r="F915"/>
  <c r="G915" s="1"/>
  <c r="F909"/>
  <c r="G909" s="1"/>
  <c r="F900"/>
  <c r="G900" s="1"/>
  <c r="F888"/>
  <c r="G888" s="1"/>
  <c r="F879"/>
  <c r="G879" s="1"/>
  <c r="F874"/>
  <c r="G874" s="1"/>
  <c r="F865"/>
  <c r="G865" s="1"/>
  <c r="F855"/>
  <c r="G855" s="1"/>
  <c r="F835"/>
  <c r="G835" s="1"/>
  <c r="F825"/>
  <c r="G825" s="1"/>
  <c r="G826" s="1"/>
  <c r="F799"/>
  <c r="G799" s="1"/>
  <c r="G800" s="1"/>
  <c r="F773"/>
  <c r="G773" s="1"/>
  <c r="F755"/>
  <c r="G755" s="1"/>
  <c r="F725"/>
  <c r="G725" s="1"/>
  <c r="F712"/>
  <c r="G712" s="1"/>
  <c r="F696"/>
  <c r="G696" s="1"/>
  <c r="G697" s="1"/>
  <c r="F680"/>
  <c r="G680" s="1"/>
  <c r="F674"/>
  <c r="G674" s="1"/>
  <c r="F668"/>
  <c r="G668" s="1"/>
  <c r="F660"/>
  <c r="G660" s="1"/>
  <c r="F644"/>
  <c r="G644" s="1"/>
  <c r="F633"/>
  <c r="G633" s="1"/>
  <c r="F611"/>
  <c r="G611" s="1"/>
  <c r="F582"/>
  <c r="G582" s="1"/>
  <c r="F565"/>
  <c r="G565" s="1"/>
  <c r="F552"/>
  <c r="G552" s="1"/>
  <c r="F540"/>
  <c r="G540" s="1"/>
  <c r="F523"/>
  <c r="G523" s="1"/>
  <c r="F502"/>
  <c r="G502" s="1"/>
  <c r="F486"/>
  <c r="G486" s="1"/>
  <c r="F473"/>
  <c r="G473" s="1"/>
  <c r="F455"/>
  <c r="G455" s="1"/>
  <c r="F444"/>
  <c r="G444" s="1"/>
  <c r="F433"/>
  <c r="G433" s="1"/>
  <c r="F406"/>
  <c r="G406" s="1"/>
  <c r="F383"/>
  <c r="G383" s="1"/>
  <c r="F357"/>
  <c r="G357" s="1"/>
  <c r="F344"/>
  <c r="G344" s="1"/>
  <c r="F319"/>
  <c r="G319" s="1"/>
  <c r="F289"/>
  <c r="G289" s="1"/>
  <c r="F270"/>
  <c r="G270" s="1"/>
  <c r="F249"/>
  <c r="G249" s="1"/>
  <c r="F237"/>
  <c r="G237" s="1"/>
  <c r="F212"/>
  <c r="G212" s="1"/>
  <c r="F185"/>
  <c r="G185" s="1"/>
  <c r="F165"/>
  <c r="G165" s="1"/>
  <c r="G166" s="1"/>
  <c r="F139"/>
  <c r="G139" s="1"/>
  <c r="F116"/>
  <c r="G116" s="1"/>
  <c r="F80"/>
  <c r="G80" s="1"/>
  <c r="F32"/>
  <c r="G32" s="1"/>
  <c r="F33"/>
  <c r="G33" s="1"/>
  <c r="F43"/>
  <c r="F75"/>
  <c r="G75" s="1"/>
  <c r="F93"/>
  <c r="G93" s="1"/>
  <c r="F108"/>
  <c r="G108" s="1"/>
  <c r="F121"/>
  <c r="G121" s="1"/>
  <c r="F132"/>
  <c r="G132" s="1"/>
  <c r="F146"/>
  <c r="G146" s="1"/>
  <c r="F171"/>
  <c r="G171" s="1"/>
  <c r="F177"/>
  <c r="G177" s="1"/>
  <c r="F192"/>
  <c r="G192" s="1"/>
  <c r="F210"/>
  <c r="G210" s="1"/>
  <c r="F220"/>
  <c r="G220" s="1"/>
  <c r="F234"/>
  <c r="G234" s="1"/>
  <c r="F245"/>
  <c r="G245" s="1"/>
  <c r="F251"/>
  <c r="G251" s="1"/>
  <c r="F261"/>
  <c r="G261" s="1"/>
  <c r="F275"/>
  <c r="G275" s="1"/>
  <c r="F301"/>
  <c r="G301" s="1"/>
  <c r="F318"/>
  <c r="G318" s="1"/>
  <c r="F327"/>
  <c r="G327" s="1"/>
  <c r="F343"/>
  <c r="G343" s="1"/>
  <c r="F353"/>
  <c r="G353" s="1"/>
  <c r="F372"/>
  <c r="G372" s="1"/>
  <c r="F381"/>
  <c r="G381" s="1"/>
  <c r="F391"/>
  <c r="G391" s="1"/>
  <c r="F408"/>
  <c r="G408" s="1"/>
  <c r="F437"/>
  <c r="G437" s="1"/>
  <c r="F445"/>
  <c r="G445" s="1"/>
  <c r="F449"/>
  <c r="G449" s="1"/>
  <c r="F457"/>
  <c r="G457" s="1"/>
  <c r="F467"/>
  <c r="G467" s="1"/>
  <c r="F476"/>
  <c r="G476" s="1"/>
  <c r="F484"/>
  <c r="G484" s="1"/>
  <c r="F493"/>
  <c r="G493" s="1"/>
  <c r="F507"/>
  <c r="G507" s="1"/>
  <c r="F512"/>
  <c r="G512" s="1"/>
  <c r="F525"/>
  <c r="G525" s="1"/>
  <c r="F534"/>
  <c r="G534" s="1"/>
  <c r="F543"/>
  <c r="G543" s="1"/>
  <c r="F555"/>
  <c r="G555" s="1"/>
  <c r="F562"/>
  <c r="G562" s="1"/>
  <c r="F567"/>
  <c r="G567" s="1"/>
  <c r="F580"/>
  <c r="G580" s="1"/>
  <c r="F588"/>
  <c r="G588" s="1"/>
  <c r="F597"/>
  <c r="G597" s="1"/>
  <c r="F601"/>
  <c r="G601" s="1"/>
  <c r="F610"/>
  <c r="G610" s="1"/>
  <c r="F619"/>
  <c r="G619" s="1"/>
  <c r="F628"/>
  <c r="G628" s="1"/>
  <c r="F645"/>
  <c r="G645" s="1"/>
  <c r="F658"/>
  <c r="G658" s="1"/>
  <c r="F662"/>
  <c r="G662" s="1"/>
  <c r="F666"/>
  <c r="G666" s="1"/>
  <c r="F669"/>
  <c r="G669" s="1"/>
  <c r="F681"/>
  <c r="G681" s="1"/>
  <c r="F688"/>
  <c r="G688" s="1"/>
  <c r="F701"/>
  <c r="G701" s="1"/>
  <c r="F706"/>
  <c r="G706" s="1"/>
  <c r="F714"/>
  <c r="G714" s="1"/>
  <c r="F718"/>
  <c r="G718" s="1"/>
  <c r="F726"/>
  <c r="G726" s="1"/>
  <c r="F731"/>
  <c r="G731" s="1"/>
  <c r="F744"/>
  <c r="G744" s="1"/>
  <c r="F753"/>
  <c r="G753" s="1"/>
  <c r="F762"/>
  <c r="G762" s="1"/>
  <c r="F771"/>
  <c r="G771" s="1"/>
  <c r="F784"/>
  <c r="G784" s="1"/>
  <c r="G785" s="1"/>
  <c r="F804"/>
  <c r="F820"/>
  <c r="F832"/>
  <c r="G832" s="1"/>
  <c r="F836"/>
  <c r="G836" s="1"/>
  <c r="F844"/>
  <c r="G844" s="1"/>
  <c r="F856"/>
  <c r="G856" s="1"/>
  <c r="F867"/>
  <c r="G867" s="1"/>
  <c r="F1109"/>
  <c r="G1109" s="1"/>
  <c r="F1099"/>
  <c r="G1099" s="1"/>
  <c r="F1091"/>
  <c r="G1091" s="1"/>
  <c r="F1083"/>
  <c r="G1083" s="1"/>
  <c r="F1070"/>
  <c r="G1070" s="1"/>
  <c r="F1066"/>
  <c r="G1066" s="1"/>
  <c r="F1057"/>
  <c r="G1057" s="1"/>
  <c r="F1050"/>
  <c r="G1050" s="1"/>
  <c r="F1046"/>
  <c r="G1046" s="1"/>
  <c r="F1037"/>
  <c r="G1037" s="1"/>
  <c r="F1028"/>
  <c r="G1028" s="1"/>
  <c r="F1012"/>
  <c r="G1012" s="1"/>
  <c r="F1004"/>
  <c r="G1004" s="1"/>
  <c r="G1005" s="1"/>
  <c r="F996"/>
  <c r="F984"/>
  <c r="G984" s="1"/>
  <c r="F976"/>
  <c r="G976" s="1"/>
  <c r="F967"/>
  <c r="G967" s="1"/>
  <c r="F957"/>
  <c r="G957" s="1"/>
  <c r="F954"/>
  <c r="G954" s="1"/>
  <c r="F942"/>
  <c r="G942" s="1"/>
  <c r="F933"/>
  <c r="G933" s="1"/>
  <c r="F929"/>
  <c r="G929" s="1"/>
  <c r="F925"/>
  <c r="G925" s="1"/>
  <c r="F914"/>
  <c r="G914" s="1"/>
  <c r="F911"/>
  <c r="G911" s="1"/>
  <c r="F907"/>
  <c r="G907" s="1"/>
  <c r="F898"/>
  <c r="G898" s="1"/>
  <c r="F891"/>
  <c r="G891" s="1"/>
  <c r="F886"/>
  <c r="G886" s="1"/>
  <c r="F878"/>
  <c r="G878" s="1"/>
  <c r="F875"/>
  <c r="G875" s="1"/>
  <c r="F868"/>
  <c r="G868" s="1"/>
  <c r="F859"/>
  <c r="G859" s="1"/>
  <c r="F850"/>
  <c r="F837"/>
  <c r="G837" s="1"/>
  <c r="F831"/>
  <c r="G831" s="1"/>
  <c r="F789"/>
  <c r="F770"/>
  <c r="G770" s="1"/>
  <c r="F746"/>
  <c r="G746" s="1"/>
  <c r="F730"/>
  <c r="G730" s="1"/>
  <c r="F724"/>
  <c r="G724" s="1"/>
  <c r="F716"/>
  <c r="G716" s="1"/>
  <c r="F705"/>
  <c r="G705" s="1"/>
  <c r="F691"/>
  <c r="G691" s="1"/>
  <c r="F682"/>
  <c r="G682" s="1"/>
  <c r="F677"/>
  <c r="G677" s="1"/>
  <c r="F671"/>
  <c r="G671" s="1"/>
  <c r="F667"/>
  <c r="G667" s="1"/>
  <c r="F661"/>
  <c r="G661" s="1"/>
  <c r="F652"/>
  <c r="G652" s="1"/>
  <c r="F637"/>
  <c r="G637" s="1"/>
  <c r="F627"/>
  <c r="G627" s="1"/>
  <c r="F612"/>
  <c r="G612" s="1"/>
  <c r="F606"/>
  <c r="G606" s="1"/>
  <c r="F592"/>
  <c r="G592" s="1"/>
  <c r="F583"/>
  <c r="G583" s="1"/>
  <c r="F572"/>
  <c r="F554"/>
  <c r="G554" s="1"/>
  <c r="F548"/>
  <c r="G548" s="1"/>
  <c r="F532"/>
  <c r="G532" s="1"/>
  <c r="F522"/>
  <c r="G522" s="1"/>
  <c r="F508"/>
  <c r="G508" s="1"/>
  <c r="F488"/>
  <c r="G488" s="1"/>
  <c r="F482"/>
  <c r="G482" s="1"/>
  <c r="F472"/>
  <c r="G472" s="1"/>
  <c r="F456"/>
  <c r="G456" s="1"/>
  <c r="F447"/>
  <c r="G447" s="1"/>
  <c r="F438"/>
  <c r="G438" s="1"/>
  <c r="F432"/>
  <c r="G432" s="1"/>
  <c r="F415"/>
  <c r="G415" s="1"/>
  <c r="F394"/>
  <c r="G394" s="1"/>
  <c r="F380"/>
  <c r="G380" s="1"/>
  <c r="F364"/>
  <c r="G364" s="1"/>
  <c r="F354"/>
  <c r="G354" s="1"/>
  <c r="F341"/>
  <c r="G341" s="1"/>
  <c r="F324"/>
  <c r="G324" s="1"/>
  <c r="F303"/>
  <c r="G303" s="1"/>
  <c r="F280"/>
  <c r="G280" s="1"/>
  <c r="F267"/>
  <c r="G267" s="1"/>
  <c r="F253"/>
  <c r="G253" s="1"/>
  <c r="F228"/>
  <c r="G228" s="1"/>
  <c r="F173"/>
  <c r="G173" s="1"/>
  <c r="F158"/>
  <c r="G158" s="1"/>
  <c r="F145"/>
  <c r="G145" s="1"/>
  <c r="F129"/>
  <c r="G129" s="1"/>
  <c r="F92"/>
  <c r="G92" s="1"/>
  <c r="F83"/>
  <c r="G83" s="1"/>
  <c r="F68"/>
  <c r="F49"/>
  <c r="G49" s="1"/>
  <c r="F34"/>
  <c r="G34" s="1"/>
  <c r="F401"/>
  <c r="G401" s="1"/>
  <c r="F393"/>
  <c r="G393" s="1"/>
  <c r="F384"/>
  <c r="G384" s="1"/>
  <c r="F367"/>
  <c r="G367" s="1"/>
  <c r="F358"/>
  <c r="G358" s="1"/>
  <c r="F352"/>
  <c r="G352" s="1"/>
  <c r="F349"/>
  <c r="G349" s="1"/>
  <c r="F336"/>
  <c r="G336" s="1"/>
  <c r="F328"/>
  <c r="G328" s="1"/>
  <c r="F316"/>
  <c r="G316" s="1"/>
  <c r="F304"/>
  <c r="G304" s="1"/>
  <c r="F296"/>
  <c r="F286"/>
  <c r="G286" s="1"/>
  <c r="F277"/>
  <c r="G277" s="1"/>
  <c r="F269"/>
  <c r="G269" s="1"/>
  <c r="F252"/>
  <c r="G252" s="1"/>
  <c r="F248"/>
  <c r="G248" s="1"/>
  <c r="F244"/>
  <c r="G244" s="1"/>
  <c r="F235"/>
  <c r="G235" s="1"/>
  <c r="F227"/>
  <c r="G227" s="1"/>
  <c r="F213"/>
  <c r="G213" s="1"/>
  <c r="F205"/>
  <c r="G205" s="1"/>
  <c r="G206" s="1"/>
  <c r="F197"/>
  <c r="G197" s="1"/>
  <c r="F184"/>
  <c r="G184" s="1"/>
  <c r="F174"/>
  <c r="G174" s="1"/>
  <c r="F170"/>
  <c r="G170" s="1"/>
  <c r="F157"/>
  <c r="G157" s="1"/>
  <c r="F148"/>
  <c r="G148" s="1"/>
  <c r="F140"/>
  <c r="G140" s="1"/>
  <c r="F123"/>
  <c r="G123" s="1"/>
  <c r="F114"/>
  <c r="G114" s="1"/>
  <c r="F89"/>
  <c r="G89" s="1"/>
  <c r="F82"/>
  <c r="G82" s="1"/>
  <c r="F73"/>
  <c r="G73" s="1"/>
  <c r="F55"/>
  <c r="G55" s="1"/>
  <c r="F36"/>
  <c r="G36" s="1"/>
  <c r="G20"/>
  <c r="AA10" i="7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2"/>
  <c r="G409"/>
  <c r="G408"/>
  <c r="G407"/>
  <c r="G406"/>
  <c r="G405"/>
  <c r="G404"/>
  <c r="G403"/>
  <c r="G402"/>
  <c r="G401"/>
  <c r="G400"/>
  <c r="G399"/>
  <c r="G398"/>
  <c r="G397"/>
  <c r="G394"/>
  <c r="G393"/>
  <c r="G392"/>
  <c r="G391"/>
  <c r="G390"/>
  <c r="I390" s="1"/>
  <c r="G389"/>
  <c r="G386"/>
  <c r="G385"/>
  <c r="G384"/>
  <c r="G383"/>
  <c r="G382"/>
  <c r="G381"/>
  <c r="G380"/>
  <c r="G379"/>
  <c r="G378"/>
  <c r="G377"/>
  <c r="G376"/>
  <c r="G375"/>
  <c r="G374"/>
  <c r="G373"/>
  <c r="G372"/>
  <c r="G369"/>
  <c r="G368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K1932" i="13"/>
  <c r="L1932" s="1"/>
  <c r="K1928"/>
  <c r="L1928" s="1"/>
  <c r="G320" i="7"/>
  <c r="G319"/>
  <c r="G318"/>
  <c r="G317"/>
  <c r="G316"/>
  <c r="G315"/>
  <c r="G314"/>
  <c r="G313"/>
  <c r="G312"/>
  <c r="G311"/>
  <c r="G310"/>
  <c r="G309"/>
  <c r="G308"/>
  <c r="G305"/>
  <c r="G304"/>
  <c r="G303"/>
  <c r="I303" s="1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2"/>
  <c r="G251"/>
  <c r="G250"/>
  <c r="G249"/>
  <c r="G248"/>
  <c r="G247"/>
  <c r="G246"/>
  <c r="G245"/>
  <c r="G242"/>
  <c r="G241"/>
  <c r="G240"/>
  <c r="G239"/>
  <c r="G238"/>
  <c r="G237"/>
  <c r="G236"/>
  <c r="I236" s="1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09"/>
  <c r="I208"/>
  <c r="G207"/>
  <c r="G206"/>
  <c r="G205"/>
  <c r="G204"/>
  <c r="G203"/>
  <c r="G202"/>
  <c r="G201"/>
  <c r="G200"/>
  <c r="G199"/>
  <c r="G198"/>
  <c r="G197"/>
  <c r="G196"/>
  <c r="G195"/>
  <c r="G194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4"/>
  <c r="G153"/>
  <c r="G152"/>
  <c r="G151"/>
  <c r="G150"/>
  <c r="G149"/>
  <c r="G148"/>
  <c r="G147"/>
  <c r="G146"/>
  <c r="G143"/>
  <c r="G142"/>
  <c r="G141"/>
  <c r="G140"/>
  <c r="G139"/>
  <c r="G138"/>
  <c r="G137"/>
  <c r="G136"/>
  <c r="G135"/>
  <c r="G134"/>
  <c r="G133"/>
  <c r="G132"/>
  <c r="G129"/>
  <c r="G128"/>
  <c r="G127"/>
  <c r="G126"/>
  <c r="G125"/>
  <c r="G124"/>
  <c r="G123"/>
  <c r="G122"/>
  <c r="G121"/>
  <c r="G118"/>
  <c r="G117"/>
  <c r="G116"/>
  <c r="G115"/>
  <c r="G114"/>
  <c r="G113"/>
  <c r="G112"/>
  <c r="G111"/>
  <c r="G110"/>
  <c r="G107"/>
  <c r="G106"/>
  <c r="G105"/>
  <c r="G104"/>
  <c r="G103"/>
  <c r="G102"/>
  <c r="G101"/>
  <c r="G100"/>
  <c r="G99"/>
  <c r="G98"/>
  <c r="G97"/>
  <c r="G96"/>
  <c r="G95"/>
  <c r="G94"/>
  <c r="G93"/>
  <c r="G92"/>
  <c r="G91"/>
  <c r="G88"/>
  <c r="G87"/>
  <c r="G86"/>
  <c r="G85"/>
  <c r="G82"/>
  <c r="G81"/>
  <c r="G80"/>
  <c r="G79"/>
  <c r="G78"/>
  <c r="G77"/>
  <c r="G76"/>
  <c r="G75"/>
  <c r="G74"/>
  <c r="G73"/>
  <c r="G72"/>
  <c r="G71"/>
  <c r="G70"/>
  <c r="G69"/>
  <c r="G68"/>
  <c r="G67"/>
  <c r="G66"/>
  <c r="G63"/>
  <c r="G62"/>
  <c r="G61"/>
  <c r="G60"/>
  <c r="G59"/>
  <c r="G58"/>
  <c r="G57"/>
  <c r="G56"/>
  <c r="G55"/>
  <c r="G54"/>
  <c r="G53"/>
  <c r="G52"/>
  <c r="I52" s="1"/>
  <c r="G49"/>
  <c r="I49" s="1"/>
  <c r="G48"/>
  <c r="I48" s="1"/>
  <c r="G47"/>
  <c r="G46"/>
  <c r="G45"/>
  <c r="G44"/>
  <c r="G43"/>
  <c r="G42"/>
  <c r="G41"/>
  <c r="G38"/>
  <c r="I38" s="1"/>
  <c r="G37"/>
  <c r="G36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G24"/>
  <c r="I24" s="1"/>
  <c r="G21"/>
  <c r="I21" s="1"/>
  <c r="G20"/>
  <c r="I20" s="1"/>
  <c r="G19"/>
  <c r="I19" s="1"/>
  <c r="G18"/>
  <c r="I18" s="1"/>
  <c r="G17"/>
  <c r="I17" s="1"/>
  <c r="G16"/>
  <c r="I16" s="1"/>
  <c r="G15"/>
  <c r="I433"/>
  <c r="I432"/>
  <c r="J323"/>
  <c r="J322"/>
  <c r="I12"/>
  <c r="I11"/>
  <c r="I194" l="1"/>
  <c r="J194" s="1"/>
  <c r="I139"/>
  <c r="J139" s="1"/>
  <c r="I138"/>
  <c r="J138" s="1"/>
  <c r="I237"/>
  <c r="J237" s="1"/>
  <c r="J11"/>
  <c r="I314"/>
  <c r="I44"/>
  <c r="I54"/>
  <c r="I58"/>
  <c r="I62"/>
  <c r="I68"/>
  <c r="I72"/>
  <c r="I76"/>
  <c r="J76" s="1"/>
  <c r="I80"/>
  <c r="I827" i="10"/>
  <c r="I92" i="7"/>
  <c r="I96"/>
  <c r="I951" i="10"/>
  <c r="I921"/>
  <c r="I110" i="7"/>
  <c r="I114"/>
  <c r="I95" i="10"/>
  <c r="I124" i="7"/>
  <c r="I134"/>
  <c r="I1006" i="10"/>
  <c r="I148" i="7"/>
  <c r="I152"/>
  <c r="I158"/>
  <c r="I162"/>
  <c r="J162" s="1"/>
  <c r="I166"/>
  <c r="J166" s="1"/>
  <c r="I170"/>
  <c r="I174"/>
  <c r="I178"/>
  <c r="I182"/>
  <c r="I186"/>
  <c r="I197"/>
  <c r="I201"/>
  <c r="I205"/>
  <c r="I209"/>
  <c r="I215"/>
  <c r="I219"/>
  <c r="I1062" i="10"/>
  <c r="I227" i="7"/>
  <c r="I235"/>
  <c r="J235" s="1"/>
  <c r="I239"/>
  <c r="I245"/>
  <c r="I545" i="10"/>
  <c r="I255" i="7"/>
  <c r="I259"/>
  <c r="J259" s="1"/>
  <c r="I263"/>
  <c r="J263" s="1"/>
  <c r="I267"/>
  <c r="I271"/>
  <c r="J271" s="1"/>
  <c r="I275"/>
  <c r="I279"/>
  <c r="I283"/>
  <c r="I287"/>
  <c r="I757" i="10"/>
  <c r="I295" i="7"/>
  <c r="I1080" i="10"/>
  <c r="I310" i="7"/>
  <c r="I331"/>
  <c r="I339"/>
  <c r="I347"/>
  <c r="I603" i="10"/>
  <c r="I359" i="7"/>
  <c r="J359" s="1"/>
  <c r="I622" i="10"/>
  <c r="I781"/>
  <c r="I375" i="7"/>
  <c r="I215" i="10"/>
  <c r="I569"/>
  <c r="I389" i="7"/>
  <c r="I399"/>
  <c r="I403"/>
  <c r="J403" s="1"/>
  <c r="I179" i="10"/>
  <c r="I490"/>
  <c r="I536"/>
  <c r="I423" i="7"/>
  <c r="J423" s="1"/>
  <c r="I47"/>
  <c r="I53"/>
  <c r="I57"/>
  <c r="I61"/>
  <c r="I67"/>
  <c r="J67" s="1"/>
  <c r="I71"/>
  <c r="I75"/>
  <c r="I79"/>
  <c r="I85"/>
  <c r="I91"/>
  <c r="I99"/>
  <c r="I693" i="10"/>
  <c r="I113" i="7"/>
  <c r="I346" i="10"/>
  <c r="I123" i="7"/>
  <c r="J123" s="1"/>
  <c r="I133"/>
  <c r="I147"/>
  <c r="I151"/>
  <c r="I157"/>
  <c r="I161"/>
  <c r="I165"/>
  <c r="I169"/>
  <c r="I173"/>
  <c r="J173" s="1"/>
  <c r="I110" i="10"/>
  <c r="I185" i="7"/>
  <c r="I189"/>
  <c r="I196"/>
  <c r="I200"/>
  <c r="J200" s="1"/>
  <c r="I204"/>
  <c r="J204" s="1"/>
  <c r="I214"/>
  <c r="I218"/>
  <c r="I222"/>
  <c r="I226"/>
  <c r="I230"/>
  <c r="I242"/>
  <c r="I248"/>
  <c r="I252"/>
  <c r="I258"/>
  <c r="J258" s="1"/>
  <c r="I262"/>
  <c r="J262" s="1"/>
  <c r="I266"/>
  <c r="J266" s="1"/>
  <c r="I270"/>
  <c r="I278"/>
  <c r="I286"/>
  <c r="I294"/>
  <c r="I986" i="10"/>
  <c r="I309" i="7"/>
  <c r="I313"/>
  <c r="I334"/>
  <c r="I338"/>
  <c r="J338" s="1"/>
  <c r="I346"/>
  <c r="I594" i="10"/>
  <c r="I358" i="7"/>
  <c r="I362"/>
  <c r="I776" i="10"/>
  <c r="I374" i="7"/>
  <c r="J374" s="1"/>
  <c r="I791" i="10"/>
  <c r="I207"/>
  <c r="I230"/>
  <c r="I403"/>
  <c r="I161"/>
  <c r="I402" i="7"/>
  <c r="I406"/>
  <c r="J406" s="1"/>
  <c r="I811" i="10"/>
  <c r="I514"/>
  <c r="I422" i="7"/>
  <c r="J422" s="1"/>
  <c r="I430"/>
  <c r="I379"/>
  <c r="I36"/>
  <c r="I42"/>
  <c r="J42" s="1"/>
  <c r="I46"/>
  <c r="I56"/>
  <c r="I60"/>
  <c r="I66"/>
  <c r="J66" s="1"/>
  <c r="I70"/>
  <c r="I74"/>
  <c r="I82"/>
  <c r="J82" s="1"/>
  <c r="I88"/>
  <c r="J88" s="1"/>
  <c r="I94"/>
  <c r="J94" s="1"/>
  <c r="I98"/>
  <c r="J98" s="1"/>
  <c r="I106"/>
  <c r="I112"/>
  <c r="J112" s="1"/>
  <c r="I122"/>
  <c r="I126"/>
  <c r="I132"/>
  <c r="I136"/>
  <c r="J136" s="1"/>
  <c r="I369" i="10"/>
  <c r="I146" i="7"/>
  <c r="J146" s="1"/>
  <c r="I150"/>
  <c r="I154"/>
  <c r="J154" s="1"/>
  <c r="I160"/>
  <c r="I164"/>
  <c r="I168"/>
  <c r="I172"/>
  <c r="J172" s="1"/>
  <c r="I176"/>
  <c r="I180"/>
  <c r="J180" s="1"/>
  <c r="I184"/>
  <c r="I188"/>
  <c r="I195"/>
  <c r="I199"/>
  <c r="I557" i="10"/>
  <c r="I213" i="7"/>
  <c r="J213" s="1"/>
  <c r="I217"/>
  <c r="J217" s="1"/>
  <c r="I221"/>
  <c r="I225"/>
  <c r="I698" i="10"/>
  <c r="I241" i="7"/>
  <c r="I247"/>
  <c r="I257"/>
  <c r="I261"/>
  <c r="I265"/>
  <c r="I269"/>
  <c r="J269" s="1"/>
  <c r="I273"/>
  <c r="I277"/>
  <c r="J277" s="1"/>
  <c r="I285"/>
  <c r="I289"/>
  <c r="I293"/>
  <c r="I308"/>
  <c r="J308" s="1"/>
  <c r="I167" i="10"/>
  <c r="I316" i="7"/>
  <c r="J316" s="1"/>
  <c r="I320"/>
  <c r="I329"/>
  <c r="J329" s="1"/>
  <c r="I333"/>
  <c r="J333" s="1"/>
  <c r="I341"/>
  <c r="I1104" i="10"/>
  <c r="I353" i="7"/>
  <c r="J353" s="1"/>
  <c r="I357"/>
  <c r="I361"/>
  <c r="I894" i="10"/>
  <c r="I373" i="7"/>
  <c r="J373" s="1"/>
  <c r="I396" i="10"/>
  <c r="I397" i="7"/>
  <c r="I401"/>
  <c r="I405"/>
  <c r="J405" s="1"/>
  <c r="I469" i="10"/>
  <c r="I655"/>
  <c r="I708"/>
  <c r="I41" i="7"/>
  <c r="I55"/>
  <c r="I59"/>
  <c r="I69"/>
  <c r="J69" s="1"/>
  <c r="I73"/>
  <c r="I77"/>
  <c r="J77" s="1"/>
  <c r="I81"/>
  <c r="I87"/>
  <c r="J87" s="1"/>
  <c r="I93"/>
  <c r="I97"/>
  <c r="I101"/>
  <c r="I903" i="10"/>
  <c r="I115" i="7"/>
  <c r="I121"/>
  <c r="J121" s="1"/>
  <c r="I125"/>
  <c r="I85" i="10"/>
  <c r="K1916" i="13"/>
  <c r="L1916" s="1"/>
  <c r="I376" i="10"/>
  <c r="I149" i="7"/>
  <c r="I159"/>
  <c r="J159" s="1"/>
  <c r="I163"/>
  <c r="I167"/>
  <c r="J167" s="1"/>
  <c r="I171"/>
  <c r="I175"/>
  <c r="J175" s="1"/>
  <c r="I179"/>
  <c r="I187"/>
  <c r="I198"/>
  <c r="I202"/>
  <c r="J202" s="1"/>
  <c r="I206"/>
  <c r="I212"/>
  <c r="I216"/>
  <c r="I1052" i="10"/>
  <c r="I429"/>
  <c r="I228" i="7"/>
  <c r="I232"/>
  <c r="I240"/>
  <c r="J240" s="1"/>
  <c r="I246"/>
  <c r="I250"/>
  <c r="J250" s="1"/>
  <c r="I256"/>
  <c r="I260"/>
  <c r="J260" s="1"/>
  <c r="I264"/>
  <c r="I268"/>
  <c r="I272"/>
  <c r="I276"/>
  <c r="J276" s="1"/>
  <c r="I280"/>
  <c r="I284"/>
  <c r="J284" s="1"/>
  <c r="I288"/>
  <c r="I292"/>
  <c r="I296"/>
  <c r="I311"/>
  <c r="I315"/>
  <c r="I319"/>
  <c r="J319" s="1"/>
  <c r="I256" i="10"/>
  <c r="I332" i="7"/>
  <c r="J332" s="1"/>
  <c r="I272" i="10"/>
  <c r="I340" i="7"/>
  <c r="I291" i="10"/>
  <c r="I1096"/>
  <c r="I585"/>
  <c r="I330"/>
  <c r="I748"/>
  <c r="I614"/>
  <c r="I376" i="7"/>
  <c r="I417" i="10"/>
  <c r="I400" i="7"/>
  <c r="I404"/>
  <c r="J404" s="1"/>
  <c r="I497" i="10"/>
  <c r="I978"/>
  <c r="I349" i="7"/>
  <c r="J349" s="1"/>
  <c r="I365"/>
  <c r="I364"/>
  <c r="I417"/>
  <c r="I105"/>
  <c r="I348"/>
  <c r="I369"/>
  <c r="I407"/>
  <c r="I416"/>
  <c r="I143"/>
  <c r="I394"/>
  <c r="J394" s="1"/>
  <c r="I419"/>
  <c r="I356"/>
  <c r="I224"/>
  <c r="I425"/>
  <c r="I336"/>
  <c r="I360"/>
  <c r="I428"/>
  <c r="J28"/>
  <c r="J341"/>
  <c r="J38"/>
  <c r="J283"/>
  <c r="J236"/>
  <c r="J340"/>
  <c r="J12"/>
  <c r="J16"/>
  <c r="J26"/>
  <c r="J34"/>
  <c r="J44"/>
  <c r="J30"/>
  <c r="J397"/>
  <c r="J35"/>
  <c r="J303"/>
  <c r="J18"/>
  <c r="J56"/>
  <c r="J27"/>
  <c r="J272"/>
  <c r="J255"/>
  <c r="J33"/>
  <c r="J79"/>
  <c r="J99"/>
  <c r="J208"/>
  <c r="J242"/>
  <c r="I220"/>
  <c r="I328"/>
  <c r="I352"/>
  <c r="J48"/>
  <c r="J314"/>
  <c r="J29"/>
  <c r="J57"/>
  <c r="J196"/>
  <c r="J187"/>
  <c r="J74"/>
  <c r="J390"/>
  <c r="J24"/>
  <c r="J52"/>
  <c r="J126"/>
  <c r="J199"/>
  <c r="J320"/>
  <c r="J20"/>
  <c r="J170"/>
  <c r="J19"/>
  <c r="J430"/>
  <c r="J247"/>
  <c r="J273"/>
  <c r="J17"/>
  <c r="J228"/>
  <c r="J97"/>
  <c r="J433"/>
  <c r="J32"/>
  <c r="J432"/>
  <c r="J21"/>
  <c r="J31"/>
  <c r="J49"/>
  <c r="J59"/>
  <c r="J268"/>
  <c r="J311"/>
  <c r="I299"/>
  <c r="I135"/>
  <c r="I363"/>
  <c r="I391"/>
  <c r="I355"/>
  <c r="I344"/>
  <c r="I415"/>
  <c r="I203"/>
  <c r="I383"/>
  <c r="I129"/>
  <c r="I86"/>
  <c r="I104"/>
  <c r="J302"/>
  <c r="K1920" i="13"/>
  <c r="L1920" s="1"/>
  <c r="J324" i="7"/>
  <c r="K1936" i="13"/>
  <c r="L1936" s="1"/>
  <c r="J321" i="7"/>
  <c r="K1924" i="13"/>
  <c r="L1924" s="1"/>
  <c r="J325" i="7"/>
  <c r="K1940" i="13"/>
  <c r="L1940" s="1"/>
  <c r="I140" i="7"/>
  <c r="I103"/>
  <c r="I398"/>
  <c r="I392"/>
  <c r="I100"/>
  <c r="I118"/>
  <c r="I223"/>
  <c r="I291"/>
  <c r="I312"/>
  <c r="I412"/>
  <c r="I418"/>
  <c r="I142"/>
  <c r="I249"/>
  <c r="G423" i="10"/>
  <c r="G468"/>
  <c r="G503"/>
  <c r="G201"/>
  <c r="G409"/>
  <c r="I426" i="7"/>
  <c r="I734" i="10"/>
  <c r="I229" i="7"/>
  <c r="I368"/>
  <c r="I378"/>
  <c r="I386"/>
  <c r="I70" i="10"/>
  <c r="J76"/>
  <c r="I128" i="7"/>
  <c r="I861" i="10"/>
  <c r="I190" i="7"/>
  <c r="I504" i="10"/>
  <c r="I231" i="7"/>
  <c r="I441" i="10"/>
  <c r="I317" i="7"/>
  <c r="I647" i="10"/>
  <c r="I335" i="7"/>
  <c r="I282" i="10"/>
  <c r="I343" i="7"/>
  <c r="I806" i="10"/>
  <c r="I351" i="7"/>
  <c r="I306" i="10"/>
  <c r="I393" i="7"/>
  <c r="I410" i="10"/>
  <c r="I427" i="7"/>
  <c r="I741" i="10"/>
  <c r="I431" i="7"/>
  <c r="I22" i="10"/>
  <c r="I435" i="7"/>
  <c r="I720" i="10"/>
  <c r="I117" i="7"/>
  <c r="I52" i="10"/>
  <c r="J57"/>
  <c r="I45" i="7"/>
  <c r="J69" i="10"/>
  <c r="I63"/>
  <c r="I63" i="7"/>
  <c r="I77" i="10"/>
  <c r="J84"/>
  <c r="I111" i="7"/>
  <c r="I360" i="10"/>
  <c r="I153" i="7"/>
  <c r="I386" i="10"/>
  <c r="I183" i="7"/>
  <c r="I102" i="10"/>
  <c r="I300" i="7"/>
  <c r="I1088" i="10"/>
  <c r="I304" i="7"/>
  <c r="I118" i="10"/>
  <c r="I318" i="7"/>
  <c r="I639" i="10"/>
  <c r="I372" i="7"/>
  <c r="I194" i="10"/>
  <c r="I380" i="7"/>
  <c r="I970" i="10"/>
  <c r="I384" i="7"/>
  <c r="I222" i="10"/>
  <c r="I408" i="7"/>
  <c r="I187" i="10"/>
  <c r="I420" i="7"/>
  <c r="I528" i="10"/>
  <c r="I424" i="7"/>
  <c r="I839" i="10"/>
  <c r="I15" i="7"/>
  <c r="I27" i="10"/>
  <c r="J38"/>
  <c r="I25" i="7"/>
  <c r="J44" i="10"/>
  <c r="I40"/>
  <c r="I37" i="7"/>
  <c r="I822" i="10"/>
  <c r="I43" i="7"/>
  <c r="I58" i="10"/>
  <c r="J62"/>
  <c r="I95" i="7"/>
  <c r="I1001" i="10"/>
  <c r="I107" i="7"/>
  <c r="I452" i="10"/>
  <c r="I127" i="7"/>
  <c r="I852" i="10"/>
  <c r="I137" i="7"/>
  <c r="I801" i="10"/>
  <c r="I141" i="7"/>
  <c r="I993" i="10"/>
  <c r="I181" i="7"/>
  <c r="I1033" i="10"/>
  <c r="I234" i="7"/>
  <c r="I870" i="10"/>
  <c r="I238" i="7"/>
  <c r="I478" i="10"/>
  <c r="I274" i="7"/>
  <c r="I1014" i="10"/>
  <c r="I282" i="7"/>
  <c r="I134" i="10"/>
  <c r="I290" i="7"/>
  <c r="I142" i="10"/>
  <c r="I298" i="7"/>
  <c r="I1072" i="10"/>
  <c r="I330" i="7"/>
  <c r="I264" i="10"/>
  <c r="I342" i="7"/>
  <c r="I313" i="10"/>
  <c r="I350" i="7"/>
  <c r="I202" i="10"/>
  <c r="I177" i="7"/>
  <c r="I354"/>
  <c r="I382"/>
  <c r="J51" i="10"/>
  <c r="I46"/>
  <c r="I816"/>
  <c r="I78" i="7"/>
  <c r="I240" i="10"/>
  <c r="I102" i="7"/>
  <c r="I938" i="10"/>
  <c r="I116" i="7"/>
  <c r="I338" i="10"/>
  <c r="I1023"/>
  <c r="I207" i="7"/>
  <c r="I1043" i="10"/>
  <c r="I233" i="7"/>
  <c r="I424" i="10"/>
  <c r="I251" i="7"/>
  <c r="I685" i="10"/>
  <c r="I281" i="7"/>
  <c r="I126" i="10"/>
  <c r="I297" i="7"/>
  <c r="I151" i="10"/>
  <c r="I301" i="7"/>
  <c r="I767" i="10"/>
  <c r="I305" i="7"/>
  <c r="I883" i="10"/>
  <c r="I337" i="7"/>
  <c r="I630" i="10"/>
  <c r="I345" i="7"/>
  <c r="I298" i="10"/>
  <c r="I377" i="7"/>
  <c r="I786" i="10"/>
  <c r="I381" i="7"/>
  <c r="I962" i="10"/>
  <c r="I385" i="7"/>
  <c r="I796" i="10"/>
  <c r="I409" i="7"/>
  <c r="I577" i="10"/>
  <c r="I421" i="7"/>
  <c r="I519" i="10"/>
  <c r="I429" i="7"/>
  <c r="I462" i="10"/>
  <c r="I434" i="7"/>
  <c r="I847" i="10"/>
  <c r="G305"/>
  <c r="G496"/>
  <c r="G602"/>
  <c r="G427"/>
  <c r="G428" s="1"/>
  <c r="G68"/>
  <c r="G69" s="1"/>
  <c r="G572"/>
  <c r="G576" s="1"/>
  <c r="G789"/>
  <c r="G790" s="1"/>
  <c r="G820"/>
  <c r="G821" s="1"/>
  <c r="G43"/>
  <c r="G44" s="1"/>
  <c r="G296"/>
  <c r="G297" s="1"/>
  <c r="G613"/>
  <c r="G850"/>
  <c r="G851" s="1"/>
  <c r="G996"/>
  <c r="G1000" s="1"/>
  <c r="G804"/>
  <c r="G805" s="1"/>
  <c r="G593"/>
  <c r="G992"/>
  <c r="G57"/>
  <c r="G1111"/>
  <c r="G312"/>
  <c r="G1013"/>
  <c r="G402"/>
  <c r="G461"/>
  <c r="G985"/>
  <c r="G1061"/>
  <c r="G544"/>
  <c r="G375"/>
  <c r="G740"/>
  <c r="G1022"/>
  <c r="G1079"/>
  <c r="G141"/>
  <c r="G214"/>
  <c r="G290"/>
  <c r="G51"/>
  <c r="G133"/>
  <c r="G193"/>
  <c r="G345"/>
  <c r="G1087"/>
  <c r="G621"/>
  <c r="G860"/>
  <c r="G692"/>
  <c r="G638"/>
  <c r="G76"/>
  <c r="G150"/>
  <c r="G556"/>
  <c r="G719"/>
  <c r="G838"/>
  <c r="G937"/>
  <c r="G961"/>
  <c r="G1032"/>
  <c r="G1095"/>
  <c r="G646"/>
  <c r="G440"/>
  <c r="G221"/>
  <c r="G160"/>
  <c r="G239"/>
  <c r="G527"/>
  <c r="G775"/>
  <c r="G337"/>
  <c r="G654"/>
  <c r="G766"/>
  <c r="G902"/>
  <c r="G707"/>
  <c r="G568"/>
  <c r="G263"/>
  <c r="G1042"/>
  <c r="G1103"/>
  <c r="G846"/>
  <c r="G756"/>
  <c r="G38"/>
  <c r="G94"/>
  <c r="G584"/>
  <c r="G629"/>
  <c r="G969"/>
  <c r="G513"/>
  <c r="G186"/>
  <c r="G882"/>
  <c r="G101"/>
  <c r="G1071"/>
  <c r="G535"/>
  <c r="G489"/>
  <c r="G747"/>
  <c r="G893"/>
  <c r="G1051"/>
  <c r="G109"/>
  <c r="G229"/>
  <c r="G368"/>
  <c r="G84"/>
  <c r="G117"/>
  <c r="G416"/>
  <c r="G271"/>
  <c r="G395"/>
  <c r="G920"/>
  <c r="G950"/>
  <c r="G977"/>
  <c r="G869"/>
  <c r="G733"/>
  <c r="G684"/>
  <c r="G477"/>
  <c r="G451"/>
  <c r="G329"/>
  <c r="G125"/>
  <c r="G178"/>
  <c r="G255"/>
  <c r="G281"/>
  <c r="G320"/>
  <c r="G359"/>
  <c r="G385"/>
  <c r="J178" i="7" l="1"/>
  <c r="J110"/>
  <c r="J58"/>
  <c r="J361"/>
  <c r="J218"/>
  <c r="J179"/>
  <c r="J261"/>
  <c r="J157"/>
  <c r="J185"/>
  <c r="J289"/>
  <c r="J113"/>
  <c r="J168"/>
  <c r="J209"/>
  <c r="J152"/>
  <c r="J212"/>
  <c r="J267"/>
  <c r="J148"/>
  <c r="J292"/>
  <c r="J280"/>
  <c r="J221"/>
  <c r="J164"/>
  <c r="J278"/>
  <c r="J347"/>
  <c r="J114"/>
  <c r="J143"/>
  <c r="J265"/>
  <c r="J296"/>
  <c r="J122"/>
  <c r="J73"/>
  <c r="J376"/>
  <c r="J115"/>
  <c r="J41"/>
  <c r="J60"/>
  <c r="J216"/>
  <c r="J285"/>
  <c r="J241"/>
  <c r="J288"/>
  <c r="J184"/>
  <c r="J150"/>
  <c r="J46"/>
  <c r="J294"/>
  <c r="J315"/>
  <c r="J81"/>
  <c r="J357"/>
  <c r="J257"/>
  <c r="J295"/>
  <c r="J182"/>
  <c r="J62"/>
  <c r="J356"/>
  <c r="J198"/>
  <c r="J101"/>
  <c r="J232"/>
  <c r="J225"/>
  <c r="J70"/>
  <c r="J264"/>
  <c r="J176"/>
  <c r="J132"/>
  <c r="J149"/>
  <c r="J55"/>
  <c r="J206"/>
  <c r="J348"/>
  <c r="J256"/>
  <c r="J401"/>
  <c r="J36"/>
  <c r="J293"/>
  <c r="J106"/>
  <c r="J400"/>
  <c r="J195"/>
  <c r="J160"/>
  <c r="J334"/>
  <c r="J61"/>
  <c r="J163"/>
  <c r="J246"/>
  <c r="J93"/>
  <c r="J169"/>
  <c r="J215"/>
  <c r="J80"/>
  <c r="J171"/>
  <c r="J125"/>
  <c r="J310"/>
  <c r="J134"/>
  <c r="J222"/>
  <c r="J75"/>
  <c r="J358"/>
  <c r="J286"/>
  <c r="J252"/>
  <c r="J165"/>
  <c r="J91"/>
  <c r="J53"/>
  <c r="J309"/>
  <c r="J133"/>
  <c r="J339"/>
  <c r="J124"/>
  <c r="J389"/>
  <c r="J245"/>
  <c r="J201"/>
  <c r="J158"/>
  <c r="J72"/>
  <c r="J402"/>
  <c r="J230"/>
  <c r="J85"/>
  <c r="J275"/>
  <c r="J96"/>
  <c r="J375"/>
  <c r="J248"/>
  <c r="J197"/>
  <c r="J287"/>
  <c r="J161"/>
  <c r="J205"/>
  <c r="J399"/>
  <c r="J313"/>
  <c r="J270"/>
  <c r="J226"/>
  <c r="J189"/>
  <c r="J147"/>
  <c r="J71"/>
  <c r="J346"/>
  <c r="J214"/>
  <c r="J186"/>
  <c r="J279"/>
  <c r="J219"/>
  <c r="J174"/>
  <c r="J92"/>
  <c r="J54"/>
  <c r="J379"/>
  <c r="J227"/>
  <c r="J362"/>
  <c r="J151"/>
  <c r="J47"/>
  <c r="J331"/>
  <c r="J239"/>
  <c r="J68"/>
  <c r="J224"/>
  <c r="J365"/>
  <c r="J428"/>
  <c r="J336"/>
  <c r="J360"/>
  <c r="J419"/>
  <c r="J416"/>
  <c r="J407"/>
  <c r="J105"/>
  <c r="J425"/>
  <c r="J369"/>
  <c r="J364"/>
  <c r="J417"/>
  <c r="J43"/>
  <c r="J15"/>
  <c r="J304"/>
  <c r="J111"/>
  <c r="J412"/>
  <c r="J377"/>
  <c r="J233"/>
  <c r="J102"/>
  <c r="J298"/>
  <c r="J238"/>
  <c r="J137"/>
  <c r="J426"/>
  <c r="J408"/>
  <c r="J318"/>
  <c r="J153"/>
  <c r="J45"/>
  <c r="J203"/>
  <c r="J249"/>
  <c r="J328"/>
  <c r="J420"/>
  <c r="J372"/>
  <c r="J183"/>
  <c r="J368"/>
  <c r="J118"/>
  <c r="J129"/>
  <c r="J135"/>
  <c r="J352"/>
  <c r="J384"/>
  <c r="J427"/>
  <c r="J418"/>
  <c r="J415"/>
  <c r="J142"/>
  <c r="J429"/>
  <c r="J343"/>
  <c r="J100"/>
  <c r="J299"/>
  <c r="J434"/>
  <c r="J385"/>
  <c r="J337"/>
  <c r="J281"/>
  <c r="J188"/>
  <c r="J342"/>
  <c r="J282"/>
  <c r="J181"/>
  <c r="J107"/>
  <c r="J63"/>
  <c r="J435"/>
  <c r="J351"/>
  <c r="J231"/>
  <c r="J378"/>
  <c r="J223"/>
  <c r="J86"/>
  <c r="J363"/>
  <c r="J344"/>
  <c r="J421"/>
  <c r="J301"/>
  <c r="J177"/>
  <c r="J128"/>
  <c r="J354"/>
  <c r="J190"/>
  <c r="J37"/>
  <c r="J424"/>
  <c r="J380"/>
  <c r="J300"/>
  <c r="J386"/>
  <c r="J291"/>
  <c r="J104"/>
  <c r="J391"/>
  <c r="J103"/>
  <c r="J335"/>
  <c r="J398"/>
  <c r="J392"/>
  <c r="J220"/>
  <c r="J381"/>
  <c r="J305"/>
  <c r="J251"/>
  <c r="J116"/>
  <c r="J382"/>
  <c r="J330"/>
  <c r="J274"/>
  <c r="J141"/>
  <c r="J95"/>
  <c r="J25"/>
  <c r="J431"/>
  <c r="J229"/>
  <c r="J383"/>
  <c r="J409"/>
  <c r="J345"/>
  <c r="J297"/>
  <c r="J207"/>
  <c r="J78"/>
  <c r="J350"/>
  <c r="J290"/>
  <c r="J234"/>
  <c r="J127"/>
  <c r="J117"/>
  <c r="J393"/>
  <c r="J317"/>
  <c r="J312"/>
  <c r="J140"/>
  <c r="V438"/>
  <c r="J355"/>
  <c r="J65" l="1"/>
  <c r="J84"/>
  <c r="J145"/>
  <c r="J51"/>
  <c r="J411"/>
  <c r="J90"/>
  <c r="J156"/>
  <c r="J10"/>
  <c r="J371"/>
  <c r="J396"/>
  <c r="J307"/>
  <c r="J120"/>
  <c r="J388"/>
  <c r="J254"/>
  <c r="J414"/>
  <c r="J131"/>
  <c r="J40"/>
  <c r="J211"/>
  <c r="J327"/>
  <c r="J109"/>
  <c r="J244"/>
  <c r="C10" i="5" l="1"/>
  <c r="R10" i="7"/>
  <c r="J438"/>
  <c r="P10"/>
  <c r="N10"/>
  <c r="N438" s="1"/>
  <c r="C12" i="5"/>
  <c r="C14"/>
  <c r="C44"/>
  <c r="C24"/>
  <c r="C20" l="1"/>
  <c r="C16"/>
  <c r="C28"/>
  <c r="C18"/>
  <c r="C26"/>
  <c r="C34"/>
  <c r="C38"/>
  <c r="C22"/>
  <c r="C8"/>
  <c r="C30"/>
  <c r="C40"/>
  <c r="C42"/>
  <c r="C36"/>
  <c r="C32"/>
  <c r="C46"/>
  <c r="X10" i="7"/>
  <c r="C6" i="5" s="1"/>
  <c r="J437" i="7"/>
  <c r="J436" s="1"/>
  <c r="AA12"/>
  <c r="R438"/>
  <c r="P438"/>
  <c r="C48" i="5" l="1"/>
  <c r="X438" i="7"/>
  <c r="E50" i="5" l="1"/>
  <c r="D50"/>
  <c r="F50" l="1"/>
  <c r="G50" l="1"/>
  <c r="H50" l="1"/>
  <c r="I50" l="1"/>
  <c r="J50" l="1"/>
  <c r="K50" l="1"/>
  <c r="L50" l="1"/>
  <c r="M50" l="1"/>
  <c r="N50" l="1"/>
  <c r="P50" l="1"/>
  <c r="O50"/>
</calcChain>
</file>

<file path=xl/sharedStrings.xml><?xml version="1.0" encoding="utf-8"?>
<sst xmlns="http://schemas.openxmlformats.org/spreadsheetml/2006/main" count="15222" uniqueCount="2296">
  <si>
    <t>OBRA:</t>
  </si>
  <si>
    <t>ENDEREÇO:</t>
  </si>
  <si>
    <t>ITEM</t>
  </si>
  <si>
    <t>DESCRIÇÃO</t>
  </si>
  <si>
    <t>R$ Total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</si>
  <si>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</si>
  <si>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</si>
  <si>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</si>
  <si>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</si>
  <si>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</si>
  <si>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</si>
  <si>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</si>
  <si>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</si>
  <si>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1.0</t>
  </si>
  <si>
    <t>SERVICOS PRELIMINARES</t>
  </si>
  <si>
    <t>2.0</t>
  </si>
  <si>
    <t>MOVIMENTO DE TERRA</t>
  </si>
  <si>
    <t>3.0</t>
  </si>
  <si>
    <t>FUNDAÇÕES</t>
  </si>
  <si>
    <t>4.0</t>
  </si>
  <si>
    <t>ESTRUTURA</t>
  </si>
  <si>
    <t>5.0</t>
  </si>
  <si>
    <t>PAREDES E PAINÉIS</t>
  </si>
  <si>
    <t>6.0</t>
  </si>
  <si>
    <t>ESQUADRIAS E FERRAGENS</t>
  </si>
  <si>
    <t>7.0</t>
  </si>
  <si>
    <t>COBERTURA</t>
  </si>
  <si>
    <t>8.0</t>
  </si>
  <si>
    <t>REVESTIMENTOS</t>
  </si>
  <si>
    <t>9.0</t>
  </si>
  <si>
    <t>PISOS</t>
  </si>
  <si>
    <t>10.0</t>
  </si>
  <si>
    <t>PINTURA</t>
  </si>
  <si>
    <t>11.0</t>
  </si>
  <si>
    <t>INSTALAÇÕES HIDRÁULICAS</t>
  </si>
  <si>
    <t>12.0</t>
  </si>
  <si>
    <t>INSTALAÇÕES SANITÁRIAS</t>
  </si>
  <si>
    <t>13.0</t>
  </si>
  <si>
    <t>INSTALAÇÕES ÁGUAS PLUVIAIS</t>
  </si>
  <si>
    <t>14.0</t>
  </si>
  <si>
    <t>INSTALAÇÕES ELÉTRICAS</t>
  </si>
  <si>
    <t>15.0</t>
  </si>
  <si>
    <t>INSTALAÇÕES DE CLIMATIZAÇÃO</t>
  </si>
  <si>
    <t>16.0</t>
  </si>
  <si>
    <t>INSTALAÇÕES DE CABEAMENTO ESTRUTURADO E CFTV</t>
  </si>
  <si>
    <t>17.0</t>
  </si>
  <si>
    <t>INSTALAÇÕES DE SONORIZAÇÃO</t>
  </si>
  <si>
    <t>18.0</t>
  </si>
  <si>
    <t>INSTALAÇÕES DE COMBATE A INCÊNDIO</t>
  </si>
  <si>
    <t>19.0</t>
  </si>
  <si>
    <t>SISTEMA DE PROTEÇÃO CONTRA DESCARGAS ATMOSFÉRICAS (SPDA)</t>
  </si>
  <si>
    <t>20.0</t>
  </si>
  <si>
    <t>SISTEMA FOTOVOLTAICO</t>
  </si>
  <si>
    <t>21.0</t>
  </si>
  <si>
    <t>SERVIÇOS DIVERSOS</t>
  </si>
  <si>
    <t>TOTAL (R$)</t>
  </si>
  <si>
    <t>TOTAL ACUMULADO (R$)</t>
  </si>
  <si>
    <t>TOTAL (%)</t>
  </si>
  <si>
    <r>
      <rPr>
        <sz val="14"/>
        <rFont val="Arial MT"/>
        <family val="2"/>
      </rPr>
      <t>Reforma e Ampliação do Fórum da Comarca de Itaueira - PI</t>
    </r>
  </si>
  <si>
    <r>
      <rPr>
        <sz val="14"/>
        <rFont val="Arial MT"/>
        <family val="2"/>
      </rPr>
      <t>Rua Ludegero de França Ribeiro Teixeira, nº 766, Itaueira/PI</t>
    </r>
  </si>
  <si>
    <t>ORÇAMENTO GERAL</t>
  </si>
  <si>
    <t>SISTEMA REFERENCIAL</t>
  </si>
  <si>
    <t>CÓDIGO</t>
  </si>
  <si>
    <t>UND.</t>
  </si>
  <si>
    <t>QUANT.</t>
  </si>
  <si>
    <t>VALOR UNIT.</t>
  </si>
  <si>
    <t>SUBTOTAL</t>
  </si>
  <si>
    <t>INSTALAÇÃO DO CANTEIRO</t>
  </si>
  <si>
    <t>DEMOLIÇÕES E RETIRADAS</t>
  </si>
  <si>
    <t>CISTERNA</t>
  </si>
  <si>
    <t>CONTROLE DE ACESSO</t>
  </si>
  <si>
    <t>TOTAL SEM BDI (R$)</t>
  </si>
  <si>
    <t>BDI (R$)</t>
  </si>
  <si>
    <t>TOTAL GERAL (R$)</t>
  </si>
  <si>
    <t>COMPOSIÇÃO</t>
  </si>
  <si>
    <t>COMP1</t>
  </si>
  <si>
    <t>ART DE EXECUÇÃO - CREA -PI</t>
  </si>
  <si>
    <t>und</t>
  </si>
  <si>
    <t>1,00</t>
  </si>
  <si>
    <t>233,94</t>
  </si>
  <si>
    <t>COMP2</t>
  </si>
  <si>
    <t>ADMINISTRAÇÃO LOCAL DA OBRA</t>
  </si>
  <si>
    <t>mês</t>
  </si>
  <si>
    <t>8,00</t>
  </si>
  <si>
    <t>12.419,35</t>
  </si>
  <si>
    <t>1.2.1</t>
  </si>
  <si>
    <t>ORSE</t>
  </si>
  <si>
    <t>PLACA DE OBRA EM CHAPA DE ACO GALVANIZADO</t>
  </si>
  <si>
    <t>m²</t>
  </si>
  <si>
    <t>3,60</t>
  </si>
  <si>
    <t>308,17</t>
  </si>
  <si>
    <t>1.2.2</t>
  </si>
  <si>
    <t>SINAPI-PI</t>
  </si>
  <si>
    <t>TAPUME COM TELHA METÁLICA</t>
  </si>
  <si>
    <t>151,29</t>
  </si>
  <si>
    <t>92,20</t>
  </si>
  <si>
    <t>1.2.3</t>
  </si>
  <si>
    <r>
      <rPr>
        <sz val="12"/>
        <rFont val="Arial"/>
        <family val="2"/>
      </rPr>
      <t>EXECUÇÃO DE ESCRITÓRIO EM CANTEIRO DE OBRA EM CHAPA DE MADEIRA
COMPENSADA, NÃO INCLUSO MOBILIÁRIO E EQUIPAMENTOS</t>
    </r>
  </si>
  <si>
    <t>9,00</t>
  </si>
  <si>
    <t>932,27</t>
  </si>
  <si>
    <t>1.2.4</t>
  </si>
  <si>
    <r>
      <rPr>
        <sz val="12"/>
        <rFont val="Arial"/>
        <family val="2"/>
      </rPr>
      <t>EXECUÇÃO DE ALMOXARIFADO EM CANTEIRO DE OBRA EM CHAPA DE MADEIRA
COMPENSADA, INCLUSO PRATELEIRAS</t>
    </r>
  </si>
  <si>
    <t>754,00</t>
  </si>
  <si>
    <t>1.2.5</t>
  </si>
  <si>
    <r>
      <rPr>
        <sz val="12"/>
        <rFont val="Arial"/>
        <family val="2"/>
      </rPr>
      <t>EXECUÇÃO DE REFEITÓRIO EM CANTEIRO DE OBRA EM CHAPA DE MADEIRA
COMPENSADA, NÃO INCLUSO MOBILIÁRIO E EQUIPAMENTOS</t>
    </r>
  </si>
  <si>
    <t>15,00</t>
  </si>
  <si>
    <t>526,21</t>
  </si>
  <si>
    <t>1.2.6</t>
  </si>
  <si>
    <r>
      <rPr>
        <sz val="12"/>
        <rFont val="Arial"/>
        <family val="2"/>
      </rPr>
      <t>EXECUÇÃO DE SANITÁRIO E VESTIÁRIO EM CANTEIRO DE OBRA EM CHAPA DE
MADEIRA COMPENSADA, NÃO INCLUSO MOBILIÁRIO</t>
    </r>
  </si>
  <si>
    <t>842,43</t>
  </si>
  <si>
    <t>1.2.7</t>
  </si>
  <si>
    <r>
      <rPr>
        <sz val="12"/>
        <rFont val="Arial"/>
        <family val="2"/>
      </rPr>
      <t>LOCACAO CONVENCIONAL DE OBRA, UTILIZANDO GABARITO DE TÁBUAS
CORRIDAS PONTALETADAS A CADA 2,00M -  2 UTILIZAÇÕES</t>
    </r>
  </si>
  <si>
    <t>m</t>
  </si>
  <si>
    <t>85,00</t>
  </si>
  <si>
    <t>40,58</t>
  </si>
  <si>
    <t>1.3.1</t>
  </si>
  <si>
    <t>LIMPEZA MANUAL DO TERRENO</t>
  </si>
  <si>
    <t>658,90</t>
  </si>
  <si>
    <t>1,37</t>
  </si>
  <si>
    <t>1.3.2</t>
  </si>
  <si>
    <t>4,00</t>
  </si>
  <si>
    <t>172,11</t>
  </si>
  <si>
    <t>1.3.3</t>
  </si>
  <si>
    <r>
      <rPr>
        <sz val="12"/>
        <rFont val="Arial"/>
        <family val="2"/>
      </rPr>
      <t>DEMOLIÇÃO DE ALVENARIA DE BLOCO FURADO, DE FORMA MANUAL, SEM
REAPROVEITAMENTO</t>
    </r>
  </si>
  <si>
    <t>m³</t>
  </si>
  <si>
    <t>22,69</t>
  </si>
  <si>
    <t>36,26</t>
  </si>
  <si>
    <t>1.3.4</t>
  </si>
  <si>
    <t>SEINFRA-CE</t>
  </si>
  <si>
    <t>C1066</t>
  </si>
  <si>
    <t>DEMOLIÇÃO DE PISO CIMENTADO</t>
  </si>
  <si>
    <t>19,00</t>
  </si>
  <si>
    <t>20,35</t>
  </si>
  <si>
    <t>1.3.5</t>
  </si>
  <si>
    <t>C1065</t>
  </si>
  <si>
    <t>DEMOLIÇÃO DE PISO CERÂMICO SOBRE LASTRO DE CONCRETO</t>
  </si>
  <si>
    <t>283,12</t>
  </si>
  <si>
    <t>21,92</t>
  </si>
  <si>
    <t>1.3.6</t>
  </si>
  <si>
    <t>REMOÇÃO DE LOUÇAS, DE FORMA MANUAL, SEM REAPROVEITAMENTO</t>
  </si>
  <si>
    <t>6,00</t>
  </si>
  <si>
    <t>7,81</t>
  </si>
  <si>
    <t>1.3.7</t>
  </si>
  <si>
    <r>
      <rPr>
        <sz val="12"/>
        <rFont val="Arial"/>
        <family val="2"/>
      </rPr>
      <t>REMOÇÃO DE METAIS SANITÁRIOS, DE FORMA MANUAL, SEM
REAPROVEITAMENTO.</t>
    </r>
  </si>
  <si>
    <t>5,69</t>
  </si>
  <si>
    <t>1.3.8</t>
  </si>
  <si>
    <r>
      <rPr>
        <sz val="12"/>
        <rFont val="Arial"/>
        <family val="2"/>
      </rPr>
      <t>REMOÇÃO DE TELHAS, DE FIBROCIMENTO, METÁLICA E CERÂMICA, DE FORMA
MANUAL, SEM REAPROVEITAMENTO</t>
    </r>
  </si>
  <si>
    <t>340,00</t>
  </si>
  <si>
    <t>2,33</t>
  </si>
  <si>
    <t>1.3.9</t>
  </si>
  <si>
    <r>
      <rPr>
        <sz val="12"/>
        <rFont val="Arial"/>
        <family val="2"/>
      </rPr>
      <t>REMOÇÃO DE TRAMA DE MADEIRA PARA COBERTURA, DE FORMA MANUAL, SEM
REAPROVEITAMENTO</t>
    </r>
  </si>
  <si>
    <t>5,02</t>
  </si>
  <si>
    <t>REMOÇÃO DE LUMINÁRIAS, DE FORMA MANUAL, SEM REAPROVEITAMENTO</t>
  </si>
  <si>
    <t>51,00</t>
  </si>
  <si>
    <t>0,81</t>
  </si>
  <si>
    <r>
      <rPr>
        <sz val="12"/>
        <rFont val="Arial"/>
        <family val="2"/>
      </rPr>
      <t>REMOÇÃO DE INTERRUPTORES/TOMADAS ELÉTRICAS, DE FORMA MANUAL, SEM
REAPROVEITAMENTO</t>
    </r>
  </si>
  <si>
    <t>21,00</t>
  </si>
  <si>
    <t>0,42</t>
  </si>
  <si>
    <r>
      <rPr>
        <sz val="12"/>
        <rFont val="Arial"/>
        <family val="2"/>
      </rPr>
      <t>REMOÇÃO DE CABOS ELÉTRICOS, DE FORMA MANUAL, SEM
REAPROVEITAMENTO</t>
    </r>
  </si>
  <si>
    <t>2.700,00</t>
  </si>
  <si>
    <t>0,43</t>
  </si>
  <si>
    <t>SINAPI - PI</t>
  </si>
  <si>
    <t>CARGA, MANOBRA E DESCARGA DE ENTULHO EM CAMINHÃO BASCULANTE 6 M³</t>
  </si>
  <si>
    <t>94,94</t>
  </si>
  <si>
    <t>6,41</t>
  </si>
  <si>
    <t>5,36</t>
  </si>
  <si>
    <r>
      <rPr>
        <sz val="12"/>
        <rFont val="Arial"/>
        <family val="2"/>
      </rPr>
      <t>REMOÇÃO DE FORROS DE DRYWALL, PVC E FIBROMINERAL, DE FORMA
MANUAL, SEM REAPROVEITAMENTO</t>
    </r>
  </si>
  <si>
    <t>1,17</t>
  </si>
  <si>
    <r>
      <rPr>
        <sz val="12"/>
        <rFont val="Arial"/>
        <family val="2"/>
      </rPr>
      <t>ESCAVAÇÃO MANUAL PARA BLOCO DE COROAMENTO OU SAPATA, COM
PREVISÃO DE FÔRMA</t>
    </r>
  </si>
  <si>
    <t>223,00</t>
  </si>
  <si>
    <t>63,52</t>
  </si>
  <si>
    <t>7,59</t>
  </si>
  <si>
    <t>83,38</t>
  </si>
  <si>
    <t>C0095</t>
  </si>
  <si>
    <t>APILOAMENTO DE PISO OU FUNDO DE VALAS C/MAÇO DE 30 A 60 KG</t>
  </si>
  <si>
    <t>110,35</t>
  </si>
  <si>
    <t>23,60</t>
  </si>
  <si>
    <t>REATERRO MANUAL APILOADO COM SOQUETE</t>
  </si>
  <si>
    <t>158,11</t>
  </si>
  <si>
    <t>33,29</t>
  </si>
  <si>
    <t>281,89</t>
  </si>
  <si>
    <t>81,64</t>
  </si>
  <si>
    <t>212,50</t>
  </si>
  <si>
    <t>84,70</t>
  </si>
  <si>
    <t>EXECUÇÃO E COMPACTAÇÃO DE ATERRO COM SOLO PREDOMINANTEMENTE ARENOSO - EXCLUSIVE ESCAVAÇÃO, CARGA E TRANSPORTE E SOLO</t>
  </si>
  <si>
    <t>5,52</t>
  </si>
  <si>
    <t>TRANSPORTE DE MATERIAL DE BOTA FORA COM CAMINHAO BASCULANTE 6 M3</t>
  </si>
  <si>
    <t>m³xkm</t>
  </si>
  <si>
    <t>678,80</t>
  </si>
  <si>
    <t>2,04</t>
  </si>
  <si>
    <r>
      <rPr>
        <sz val="12"/>
        <rFont val="Arial"/>
        <family val="2"/>
      </rPr>
      <t>CARGA, MANOBRA E DESCARGA DE MATERIAL DE BOTA FORA EM CAMINHÃO
BASCULANTE 6 M³</t>
    </r>
  </si>
  <si>
    <t>33,94</t>
  </si>
  <si>
    <t>5,24</t>
  </si>
  <si>
    <r>
      <rPr>
        <sz val="12"/>
        <rFont val="Arial"/>
        <family val="2"/>
      </rPr>
      <t>LASTRO DE CONCRETO MAGRO, APLICADO EM BLOCOS DE COROAMENTO OU
SAPATAS, ESPESSURA DE 5 CM</t>
    </r>
  </si>
  <si>
    <t>134,64</t>
  </si>
  <si>
    <t>23,92</t>
  </si>
  <si>
    <t>66,05</t>
  </si>
  <si>
    <t>126,96</t>
  </si>
  <si>
    <t>32,75</t>
  </si>
  <si>
    <t>386,08</t>
  </si>
  <si>
    <t>kg</t>
  </si>
  <si>
    <t>230,80</t>
  </si>
  <si>
    <t>16,21</t>
  </si>
  <si>
    <t>613,43</t>
  </si>
  <si>
    <t>15,43</t>
  </si>
  <si>
    <t>283,30</t>
  </si>
  <si>
    <t>13,91</t>
  </si>
  <si>
    <t>17,66</t>
  </si>
  <si>
    <r>
      <rPr>
        <sz val="12"/>
        <rFont val="Arial"/>
        <family val="2"/>
      </rPr>
      <t>ARMAÇÃO DE BLOCO, VIGA BALDRAME OU SAPATA UTILIZANDO AÇO CA-50 DE
12,5MM - MONTAGEM</t>
    </r>
  </si>
  <si>
    <t>416,30</t>
  </si>
  <si>
    <t>11,84</t>
  </si>
  <si>
    <t>233,41</t>
  </si>
  <si>
    <t>16,88</t>
  </si>
  <si>
    <t>153,81</t>
  </si>
  <si>
    <t>105,03</t>
  </si>
  <si>
    <r>
      <rPr>
        <sz val="12"/>
        <rFont val="Arial"/>
        <family val="2"/>
      </rPr>
      <t>FABRICAÇÃO, MONTAGEM E DESMONTAGEM DE FÔRMA PARA VIGA BALDRAME,
EM MADEIRA SERRADA, E=25 MM, 4 UTILIZAÇÕES.</t>
    </r>
  </si>
  <si>
    <t>138,34</t>
  </si>
  <si>
    <t>54,39</t>
  </si>
  <si>
    <t>74106/001</t>
  </si>
  <si>
    <t>342,57</t>
  </si>
  <si>
    <t>10,69</t>
  </si>
  <si>
    <t>74157/004</t>
  </si>
  <si>
    <t>LANCAMENTO/APLICACAO MANUAL DE CONCRETO EM FUNDACOES</t>
  </si>
  <si>
    <t>92,32</t>
  </si>
  <si>
    <r>
      <rPr>
        <sz val="12"/>
        <rFont val="Arial"/>
        <family val="2"/>
      </rPr>
      <t>CONCRETO FCK = 25MPA, TRAÇO 1:2,3:2,7 (CIMENTO/ AREIA MÉDIA/ BRITA 1) -
PREPARO MECÂNICO COM BETONEIRA 400 L.</t>
    </r>
  </si>
  <si>
    <t>55,57</t>
  </si>
  <si>
    <t>406,94</t>
  </si>
  <si>
    <t>99,10</t>
  </si>
  <si>
    <t>16,24</t>
  </si>
  <si>
    <r>
      <rPr>
        <sz val="12"/>
        <rFont val="Arial"/>
        <family val="2"/>
      </rPr>
      <t>ARMAÇÃO DE PILAR OU VIGA DE UMA ESTRUTURA CONVENCIONAL DE CONCRETO ARMADO EM UMA EDIFICAÇÃO TÉRREA OU SOBRADO UTILIZANDO
AÇO CA-50 DE 8 MM -MONTAGEM</t>
    </r>
  </si>
  <si>
    <t>1.246,87</t>
  </si>
  <si>
    <t>15,42</t>
  </si>
  <si>
    <t>627,59</t>
  </si>
  <si>
    <t>13,87</t>
  </si>
  <si>
    <r>
      <rPr>
        <sz val="12"/>
        <rFont val="Arial"/>
        <family val="2"/>
      </rPr>
      <t>ARMAÇÃO DE PILAR OU VIGA DE UMA ESTRUTURA CONVENCIONAL DE CONCRETO ARMADO EM UMA EDIFICAÇÃO TÉRREA OU SOBRADO UTILIZANDO
AÇO CA-50 DE 12,5 MM -MONTAGEM</t>
    </r>
  </si>
  <si>
    <t>618,20</t>
  </si>
  <si>
    <t>11,73</t>
  </si>
  <si>
    <r>
      <rPr>
        <sz val="12"/>
        <rFont val="Arial"/>
        <family val="2"/>
      </rPr>
      <t>ARMAÇÃO DE PILAR OU VIGA DE UMA ESTRUTURA CONVENCIONAL DE
CONCRETO ARMADO EM UMA EDIFICAÇÃO TÉRREA OU SOBRADO UTILIZANDO AÇO CA-50 DE 20,0 MM - MONTAGEM</t>
    </r>
  </si>
  <si>
    <t>186,00</t>
  </si>
  <si>
    <t>12,58</t>
  </si>
  <si>
    <t>77,10</t>
  </si>
  <si>
    <t>41,80</t>
  </si>
  <si>
    <t>15,30</t>
  </si>
  <si>
    <r>
      <rPr>
        <sz val="12"/>
        <rFont val="Arial"/>
        <family val="2"/>
      </rPr>
      <t>ARMAÇÃO DE PILAR OU VIGA DE UMA ESTRUTURA CONVENCIONAL DE
CONCRETO ARMADO EM UMA EDIFICAÇÃO TÉRREA OU SOBRADO UTILIZANDO AÇO CA-60 DE 5,0 MM - MONTAGEM</t>
    </r>
  </si>
  <si>
    <t>842,61</t>
  </si>
  <si>
    <t>16,87</t>
  </si>
  <si>
    <r>
      <rPr>
        <sz val="12"/>
        <rFont val="Arial"/>
        <family val="2"/>
      </rPr>
      <t>MONTAGEM E DESMONTAGEM DE FÔRMA DE PILARES RETANGULARES E
ESTRUTURAS SIMILARES, PÉ-DIREITO SIMPLES, EM CHAPA DE MADEIRA COMPENSADA PLASTIFICADA, 14 UTILIZAÇÕES</t>
    </r>
  </si>
  <si>
    <t>435,74</t>
  </si>
  <si>
    <t>31,95</t>
  </si>
  <si>
    <t>MONTAGEM E DESMONTAGEM DE FÔRMA DE VIGA, ESCORAMENTO METÁLICO, PÉ-DIREITO SIMPLES, EM CHAPA DE MADEIRA PLASTIFICADA, 18 UTILIZAÇÕES</t>
  </si>
  <si>
    <t>416,94</t>
  </si>
  <si>
    <t>42,81</t>
  </si>
  <si>
    <r>
      <rPr>
        <sz val="12"/>
        <rFont val="Arial"/>
        <family val="2"/>
      </rPr>
      <t>LANÇAMENTO COM USO DE BALDES, ADENSAMENTO E ACABAMENTO DE
CONCRETO EM ESTRUTURAS</t>
    </r>
  </si>
  <si>
    <t>143,83</t>
  </si>
  <si>
    <t>74202/1</t>
  </si>
  <si>
    <r>
      <rPr>
        <sz val="12"/>
        <rFont val="Arial"/>
        <family val="2"/>
      </rPr>
      <t>LAJE PRE-MOLDADA P/FORRO, SOBRECARGA 100KG/M2, VAOS ATE 3,50M/E=8CM, C/LAJOTAS E CAP.C/CONC FCK=20MPA, 3CM, INTER-EIXO 38CM,
C/ESCORAMENTO (REAPR.3X) E FERRAGEM NEGATIVA</t>
    </r>
  </si>
  <si>
    <t>206,29</t>
  </si>
  <si>
    <t>122,46</t>
  </si>
  <si>
    <t>VERGA PRÉ-MOLDADA PARA JANELAS COM ATÉ 1,5 M DE VÃO</t>
  </si>
  <si>
    <t>40,70</t>
  </si>
  <si>
    <t>38,45</t>
  </si>
  <si>
    <t>VERGA PRÉ-MOLDADA PARA JANELAS COM MAIS DE 1,5 M DE VÃO</t>
  </si>
  <si>
    <t>7,80</t>
  </si>
  <si>
    <t>49,75</t>
  </si>
  <si>
    <t>VERGA PRÉ-MOLDADA PARA PORTAS COM ATÉ 1,5 M DE VÃO</t>
  </si>
  <si>
    <t>51,90</t>
  </si>
  <si>
    <t>28,23</t>
  </si>
  <si>
    <t>VERGA PRÉ-MOLDADA PARA PORTAS COM MAIS DE 1,5 M DE VÃO</t>
  </si>
  <si>
    <t>2,20</t>
  </si>
  <si>
    <t>49,11</t>
  </si>
  <si>
    <t>639,89</t>
  </si>
  <si>
    <t>75,85</t>
  </si>
  <si>
    <t>MURETA DE ALVENARIA H= 0,60M</t>
  </si>
  <si>
    <t>36,24</t>
  </si>
  <si>
    <t>109,08</t>
  </si>
  <si>
    <r>
      <rPr>
        <sz val="12"/>
        <rFont val="Arial"/>
        <family val="2"/>
      </rPr>
      <t>FORRO EM DRYWALL, PARA AMBIENTES COMERCIAIS, INCLUSIVE ESTRUTURA
DE FIXAÇÃO</t>
    </r>
  </si>
  <si>
    <t>524,10</t>
  </si>
  <si>
    <t>59,64</t>
  </si>
  <si>
    <r>
      <rPr>
        <sz val="12"/>
        <rFont val="Arial"/>
        <family val="2"/>
      </rPr>
      <t>PAREDE COM PLACAS DE GESSO ACARTONADO (DRYWALL), PARA USO
INTERNO, COM DUAS FACES SIMPLES E ESTRUTURA METÁLICA COM GUIAS DUPLAS, COM VÃOS</t>
    </r>
  </si>
  <si>
    <t>71,57</t>
  </si>
  <si>
    <t>128,30</t>
  </si>
  <si>
    <t>JANELA DE ALUMÍNIO DE CORRER COM 2 FOLHAS PARA VIDROS, COM VIDROS, BATENTE, ACABAMENTO COM ACETATO OU BRILHANTE E FERRAGENS - JV1</t>
  </si>
  <si>
    <t>18,15</t>
  </si>
  <si>
    <t>461,23</t>
  </si>
  <si>
    <t>JANELA DE ALUMÍNIO DE CORRER COM 4 FOLHAS PARA VIDROS, COM VIDROS, BATENTE, ACABAMENTO COM ACETATO OU BRILHANTE E FERRAGENS - JV2</t>
  </si>
  <si>
    <t>2,40</t>
  </si>
  <si>
    <t>501,27</t>
  </si>
  <si>
    <r>
      <rPr>
        <sz val="12"/>
        <rFont val="Arial"/>
        <family val="2"/>
      </rPr>
      <t>JANELA DE ALUMÍNIO TIPO MAXIM-AR, COM VIDROS, BATENTE E FERRAGENS.
EXCLUSIVE ALIZAR, ACABAMENTO E CONTRAMARCO. FORNECIMENTO E INSTALAÇÃO - JV3, JV4 E JV6</t>
    </r>
  </si>
  <si>
    <t>9,50</t>
  </si>
  <si>
    <t>708,08</t>
  </si>
  <si>
    <r>
      <rPr>
        <sz val="12"/>
        <rFont val="Arial"/>
        <family val="2"/>
      </rPr>
      <t>JANELA FIXA DE ALUMÍNIO PARA VIDRO, COM VIDRO, BATENTE E FERRAGENS -
JV5</t>
    </r>
  </si>
  <si>
    <t>1,20</t>
  </si>
  <si>
    <t>480,18</t>
  </si>
  <si>
    <r>
      <rPr>
        <sz val="12"/>
        <rFont val="Arial"/>
        <family val="2"/>
      </rPr>
      <t>FORNECIMENTO E INSTALAÇÃO DE FACHADA EM PELE DE VIDRO, EM VIDRO
LAMINADO 3+3 REFLETIVO - PV1, PV2 E PV3</t>
    </r>
  </si>
  <si>
    <t>39,00</t>
  </si>
  <si>
    <t>1.250,00</t>
  </si>
  <si>
    <r>
      <rPr>
        <sz val="12"/>
        <rFont val="Arial"/>
        <family val="2"/>
      </rPr>
      <t>GRADIL EM FERRO FIXADO EM VÃOS DE JANELAS, FORMADO POR BARRAS
CHATAS - JG1</t>
    </r>
  </si>
  <si>
    <t>0,50</t>
  </si>
  <si>
    <t>483,96</t>
  </si>
  <si>
    <r>
      <rPr>
        <sz val="12"/>
        <rFont val="Arial"/>
        <family val="2"/>
      </rPr>
      <t>PORTA DE ALUMÍNIO DE ABRIR COM LAMBRI, COM GUARNIÇÃO, FIXAÇÃO COM
PARAFUSOS - FORNECIMENTO E INSTALAÇÃO - PA1</t>
    </r>
  </si>
  <si>
    <t>9,45</t>
  </si>
  <si>
    <t>730,45</t>
  </si>
  <si>
    <t>KIT DE PORTA-PRONTA DE MADEIRA EM ACABAMENTO MELAMÍNICO BRANCO, FOLHA LEVE OU MÉDIA, 80X210CM, EXCLUSIVE FECHADURA, FIXAÇÃO COM PREENCHIMENTO PARCIAL DE ESPUMA EXPANSIVA - FORNECIMENTO E INSTALAÇÃO - PM1</t>
  </si>
  <si>
    <t>18,00</t>
  </si>
  <si>
    <t>844,29</t>
  </si>
  <si>
    <t>KIT DE PORTA-PRONTA DE MADEIRA EM ACABAMENTO MELAMÍNICO BRANCO, FOLHA LEVE OU MÉDIA, 60X210CM, EXCLUSIVE FECHADURA, FIXAÇÃO COM PREENCHIMENTO PARCIAL DE ESPUMA EXPANSIVA - FORNECIMENTO E INSTALAÇÃO - PM2</t>
  </si>
  <si>
    <t>817,80</t>
  </si>
  <si>
    <t>COMP3</t>
  </si>
  <si>
    <t>PORTA PRONTA DE MADEIRA, FOLHA MEDIA (NBR 15930) DE 80 X 210 CM, E = 35 MM, NUCLEO SARRAFEADO, ESTRUTURA USINADA PARA FECHADURA, CAPA LISA EM HDF, ACABAMENTO MELAMINICO BRANCO (INCLUI MARCO, ALIZARES FECHADURA, BARRA DE APOIO, CHAPA DE ALUMINIO ANTIEMPACTO E DOBRADICAS) - PM3</t>
  </si>
  <si>
    <t>1.117,25</t>
  </si>
  <si>
    <t>FECHADURA DE EMBUTIR PARA PORTAS INTERNAS, COMPLETA, ACABAMENTO PADRÃO MÉDIO, COM EXECUÇÃO DE FURO - FORNECIMENTO E INSTALAÇÃO</t>
  </si>
  <si>
    <t>96,66</t>
  </si>
  <si>
    <t>GRADE DE FERRO PARA CELAS - PG1 E PG2</t>
  </si>
  <si>
    <t>9,75</t>
  </si>
  <si>
    <t>877,42</t>
  </si>
  <si>
    <t>TRANCA EM FERRO PARA CELAS PRISIONAIS</t>
  </si>
  <si>
    <t>491,12</t>
  </si>
  <si>
    <t>COMP4</t>
  </si>
  <si>
    <r>
      <rPr>
        <sz val="12"/>
        <rFont val="Arial"/>
        <family val="2"/>
      </rPr>
      <t>PORTA EM MADEIRA COMPENSADA, CAPA LISA EM HDF E NUCLEO SOLIDO,
ACABAMENTO MELAMINICO CARVALHO  DE 1.60 X 2.10 M, COM DUAS FOLHAS, PUXADOR, INCLUSIVE BATENTES E FERRAGENS - PD1</t>
    </r>
  </si>
  <si>
    <t>1.535,39</t>
  </si>
  <si>
    <r>
      <rPr>
        <sz val="12"/>
        <rFont val="Arial"/>
        <family val="2"/>
      </rPr>
      <t>PORTA EM MADEIRA COMPENSADA, DE CORRER, LISA, SEMI-ÔCA 1,00 X 2,10M,
REVESTIDA COM  HDF E ACABAMENTO MELAMINICO CARVALHO (INCLUSIVE BATENTES E FERRAGENS) - PD2</t>
    </r>
  </si>
  <si>
    <t>2,00</t>
  </si>
  <si>
    <t>1.049,48</t>
  </si>
  <si>
    <t>ELEMENTO VAZADO EM BLOCOS DE CONCRETO E=10 CM</t>
  </si>
  <si>
    <t>64,08</t>
  </si>
  <si>
    <r>
      <rPr>
        <sz val="12"/>
        <rFont val="Arial"/>
        <family val="2"/>
      </rPr>
      <t>PORTÃO EM FERRO, EM GRADIL METÁLICO, PADRÃO BELGO OU EQUIVALENTE,
DE CORRER - GD1, GD2 E GD3</t>
    </r>
  </si>
  <si>
    <t>20,55</t>
  </si>
  <si>
    <t>753,99</t>
  </si>
  <si>
    <t>1.672,22</t>
  </si>
  <si>
    <t>73970/002</t>
  </si>
  <si>
    <t>ESTRUTURA METALICA EM ACO ESTRUTURAL PERFIL I 6 X 3 3/8</t>
  </si>
  <si>
    <t>915,20</t>
  </si>
  <si>
    <t>10,61</t>
  </si>
  <si>
    <t>13,47</t>
  </si>
  <si>
    <t>487,95</t>
  </si>
  <si>
    <t>44,19</t>
  </si>
  <si>
    <t>221,33</t>
  </si>
  <si>
    <t>11,47</t>
  </si>
  <si>
    <t>47,15</t>
  </si>
  <si>
    <r>
      <rPr>
        <sz val="12"/>
        <rFont val="Arial"/>
        <family val="2"/>
      </rPr>
      <t>CALHA EM CHAPA DE AÇO GALVANIZADO NÚMERO 24, DESENVOLVIMENTO DE
100 CM, INCLUSO TRANSPORTE VERTICAL</t>
    </r>
  </si>
  <si>
    <t>32,07</t>
  </si>
  <si>
    <t>150,46</t>
  </si>
  <si>
    <t>CUMEEIRA TERMOACÚSTICA</t>
  </si>
  <si>
    <t>17,60</t>
  </si>
  <si>
    <t>103,04</t>
  </si>
  <si>
    <r>
      <rPr>
        <sz val="12"/>
        <rFont val="Arial"/>
        <family val="2"/>
      </rPr>
      <t>CHAPIM DE CONCRETO APARENTE COM ACABAMENTO DESEMPENADO, FORMA DE COMPENSADO PLASTIFICADO (MADEIRIT) DE 14 X 10 CM, FUNDIDO NO
LOCAL.</t>
    </r>
  </si>
  <si>
    <t>74,90</t>
  </si>
  <si>
    <t>31,62</t>
  </si>
  <si>
    <t>COMP5</t>
  </si>
  <si>
    <t>CALHA EM CONCRETO C=1,00M</t>
  </si>
  <si>
    <t>33,80</t>
  </si>
  <si>
    <t>344,82</t>
  </si>
  <si>
    <t>588,72</t>
  </si>
  <si>
    <t>3,12</t>
  </si>
  <si>
    <t>628,01</t>
  </si>
  <si>
    <t>6,30</t>
  </si>
  <si>
    <t>391,28</t>
  </si>
  <si>
    <t>28,02</t>
  </si>
  <si>
    <t>MASSA ÚNICA, PARA RECEBIMENTO DE PINTURA, EM ARGAMASSA TRAÇO 1:2:8, PREPARO MECÂNICO COM BETONEIRA 400L, APLICADA MANUALMENTE EM TETO, ESPESSURA DE 10MM, COM EXECUÇÃO DE TALISCAS. AF_03/2015</t>
  </si>
  <si>
    <t>24,85</t>
  </si>
  <si>
    <t>24,90</t>
  </si>
  <si>
    <r>
      <rPr>
        <sz val="12"/>
        <rFont val="Arial"/>
        <family val="2"/>
      </rPr>
      <t>EMBOÇO OU MASSA ÚNICA EM ARGAMASSA TRAÇO 1:2:8, PREPARO MECÂNICO
COM BETONEIRA 400 L, APLICADA MANUALMENTE EM PANOS DE FACHADA COM PRESENÇA DE VÃOS, ESPESSURA DE 25 MM</t>
    </r>
  </si>
  <si>
    <t>42,22</t>
  </si>
  <si>
    <t>EMBOÇO, PARA RECEBIMENTO DE CERÂMICA, EM ARGAMASSA TRAÇO 1:2:8, PREPARO MECÂNICO COM BETONEIRA 400L, APLICADO MANUALMENTE EM FACES INTERNAS DE PAREDES, PARA AMBIENTE COM ÁREA ENTRE 5M2 E 10M2, ESPESSURA DE 20MM, COM EXECUÇÃO DE TALISCAS</t>
  </si>
  <si>
    <t>122,25</t>
  </si>
  <si>
    <t>27,12</t>
  </si>
  <si>
    <t>REVESTIMENTO CERÂMICO PARA PISO OU PAREDE, 30 X 60 CM, PORCELANATO, LINHA WHITE HOME, ANTÁRTIDA, PORTOBELLO OU SIMILAR, APLICADO COM ARGAMASSA INDUSTRIALIZADA AC-I, REJUNTADO, EXCLUSIVE REGULARIZAÇÃO DE BASE OU EMBOÇO</t>
  </si>
  <si>
    <t>119,45</t>
  </si>
  <si>
    <t>65,50</t>
  </si>
  <si>
    <t>COMP6</t>
  </si>
  <si>
    <r>
      <rPr>
        <sz val="12"/>
        <rFont val="Arial"/>
        <family val="2"/>
      </rPr>
      <t>REVESTIMENTO CERÂMICO PARA  PAREDE, COM EFEITO 3D, FORNECIMENTO E
APLICAÇÃO</t>
    </r>
  </si>
  <si>
    <t>19,66</t>
  </si>
  <si>
    <t>140,66</t>
  </si>
  <si>
    <t>COMP7</t>
  </si>
  <si>
    <t>REVESTIMENTO EM PLACA DE MDF CARVALHO AVELÃ E=9 MM</t>
  </si>
  <si>
    <t>112,52</t>
  </si>
  <si>
    <t>87,10</t>
  </si>
  <si>
    <t>LASTRO DE CONCRETO APLICADO EM PISOS</t>
  </si>
  <si>
    <t>14,51</t>
  </si>
  <si>
    <t>462,05</t>
  </si>
  <si>
    <r>
      <rPr>
        <sz val="12"/>
        <rFont val="Arial"/>
        <family val="2"/>
      </rPr>
      <t>CONTRAPISO EM ARGAMASSA TRAÇO 1:4 (CIMENTO E AREIA), PREPARO MECÂNICO COM BETONEIRA 400 L, APLICADO EM ÁREAS SECAS SOBRE LAJE,
ADERIDO, ESPESSURA 3CM</t>
    </r>
  </si>
  <si>
    <t>465,11</t>
  </si>
  <si>
    <t>36,48</t>
  </si>
  <si>
    <r>
      <rPr>
        <sz val="12"/>
        <rFont val="Arial"/>
        <family val="2"/>
      </rPr>
      <t>REVESTIMENTO CERÂMICO PARA PISO COM PLACAS TIPO PORCELANATO POLIDO RETIFICADO DE DIMENSÕES 60X60 CM APLICADA EM AMBIENTES DE
ÁREA MAIOR QUE 10 M²</t>
    </r>
  </si>
  <si>
    <t>388,76</t>
  </si>
  <si>
    <t>147,29</t>
  </si>
  <si>
    <r>
      <rPr>
        <sz val="12"/>
        <rFont val="Arial"/>
        <family val="2"/>
      </rPr>
      <t>PISO EM GRANILITE, MARMORITE OU GRANITINA, AGREGADO COR PRETO,
CINZA, PALHA OU BRANCO, E=  *8* MM (INCLUSO EXECUCAO)</t>
    </r>
  </si>
  <si>
    <t>19,48</t>
  </si>
  <si>
    <t>88,00</t>
  </si>
  <si>
    <t>RODAPÉ EM POLIESTIRENO</t>
  </si>
  <si>
    <t>311,51</t>
  </si>
  <si>
    <t>45,58</t>
  </si>
  <si>
    <r>
      <rPr>
        <sz val="12"/>
        <rFont val="Arial"/>
        <family val="2"/>
      </rPr>
      <t>FORNECIMENTO E INSTALAÇÃO DE CARPETE BERBER POINT 650 DA BEAULIEU
E=7MM OU SIMILAR</t>
    </r>
  </si>
  <si>
    <t>65,40</t>
  </si>
  <si>
    <t>126,24</t>
  </si>
  <si>
    <t>PISO VINÍLICO SEMI-FLEXÍVEL EM PLACAS, PADRÃO LISO, ESPESSURA 3,2 MM, FIXADO COM COLA</t>
  </si>
  <si>
    <t>39,70</t>
  </si>
  <si>
    <t>156,08</t>
  </si>
  <si>
    <r>
      <rPr>
        <sz val="12"/>
        <rFont val="Arial"/>
        <family val="2"/>
      </rPr>
      <t>EXECUÇÃO DE PÁTIO/ESTACIONAMENTO EM PISO INTERTRAVADO, COM BLOCO
RETANGULAR COR NATURAL DE 20 X 10 CM, ESPESSURA 8 CM</t>
    </r>
  </si>
  <si>
    <t>666,96</t>
  </si>
  <si>
    <t>55,12</t>
  </si>
  <si>
    <t>COLCHÃO DE AREIA</t>
  </si>
  <si>
    <t>66,70</t>
  </si>
  <si>
    <t>51,21</t>
  </si>
  <si>
    <t>PISO TÁTIL ALERTA - ELEMENTOS EM INOX</t>
  </si>
  <si>
    <t>34,00</t>
  </si>
  <si>
    <t>154,52</t>
  </si>
  <si>
    <t>PISO TÁTIL DIRECIONAL - ELEMENTOS EM INOX</t>
  </si>
  <si>
    <t>57,00</t>
  </si>
  <si>
    <t>PISO PODOTÁTIL EM CONCRETO</t>
  </si>
  <si>
    <t>36,00</t>
  </si>
  <si>
    <t>85,40</t>
  </si>
  <si>
    <t>APLICAÇÃO DE FUNDO SELADOR ACRÍLICO EM PAREDES, UMA DEMÃO.</t>
  </si>
  <si>
    <t>1.168,01</t>
  </si>
  <si>
    <t>1,86</t>
  </si>
  <si>
    <t>APLICAÇÃO DE FUNDO SELADOR ACRÍLICO EM TETO, UMA DEMÃO.</t>
  </si>
  <si>
    <t>2,15</t>
  </si>
  <si>
    <t>APLICAÇÃO E LIXAMENTO DE MASSA LÁTEX EM PAREDES, DUAS DEMÃOS.</t>
  </si>
  <si>
    <t>552,67</t>
  </si>
  <si>
    <t>11,16</t>
  </si>
  <si>
    <t>APLICAÇÃO E LIXAMENTO DE MASSA LÁTEX EM TETO, DUAS DEMÃOS.</t>
  </si>
  <si>
    <t>19,77</t>
  </si>
  <si>
    <t>10,37</t>
  </si>
  <si>
    <r>
      <rPr>
        <sz val="12"/>
        <rFont val="Arial"/>
        <family val="2"/>
      </rPr>
      <t>APLICAÇÃO MANUAL DE PINTURA COM TINTA LÁTEX ACRÍLICA EM TETO, DUAS
DEMÃOS.</t>
    </r>
  </si>
  <si>
    <t>11,72</t>
  </si>
  <si>
    <t>APLICAÇÃO MANUAL DE PINTURA COM TINTA TEXTURIZADA ACRÍLICA EM PANOS COM PRESENÇA DE VÃOS DE EDIFÍCIOS DE MÚLTIPLOS PAVIMENTOS, UMA COR.</t>
  </si>
  <si>
    <t>953,34</t>
  </si>
  <si>
    <t>14,04</t>
  </si>
  <si>
    <t>73924/002</t>
  </si>
  <si>
    <t>PINTURA ESMALTE ACETINADO, DUAS DEMAOS, SOBRE SUPERFICIE METALICA</t>
  </si>
  <si>
    <t>298,87</t>
  </si>
  <si>
    <t>23,63</t>
  </si>
  <si>
    <t>PINTURA ACRILICA PARA SINALIZAÇÃO HORIZONTAL EM PISO CIMENTADO</t>
  </si>
  <si>
    <t>12,88</t>
  </si>
  <si>
    <r>
      <rPr>
        <sz val="12"/>
        <rFont val="Arial"/>
        <family val="2"/>
      </rPr>
      <t>TUBO, PVC, SOLDÁVEL, DN 25MM, INSTALADO EM RAMAL OU SUB-RAMAL DE
ÁGUA - FORNECIMENTO E INSTALAÇÃO</t>
    </r>
  </si>
  <si>
    <t>32,00</t>
  </si>
  <si>
    <t>15,96</t>
  </si>
  <si>
    <r>
      <rPr>
        <sz val="12"/>
        <rFont val="Arial"/>
        <family val="2"/>
      </rPr>
      <t>TUBO, PVC, SOLDÁVEL, DN 32MM, INSTALADO EM RAMAL OU SUB-RAMAL DE
ÁGUA - FORNECIMENTO E INSTALAÇÃO</t>
    </r>
  </si>
  <si>
    <t>60,00</t>
  </si>
  <si>
    <t>23,61</t>
  </si>
  <si>
    <r>
      <rPr>
        <sz val="12"/>
        <rFont val="Arial"/>
        <family val="2"/>
      </rPr>
      <t>TUBO, PVC, SOLDÁVEL, DN 40MM, INSTALADO EM PRUMADA DE ÁGUA -
FORNECIMENTO E INSTALAÇÃO</t>
    </r>
  </si>
  <si>
    <t>12,00</t>
  </si>
  <si>
    <t>14,95</t>
  </si>
  <si>
    <r>
      <rPr>
        <sz val="12"/>
        <rFont val="Arial"/>
        <family val="2"/>
      </rPr>
      <t>JOELHO 90 GRAUS, PVC, SOLDÁVEL, DN 25MM, INSTALADO EM RAMAL OU SUB-
RAMAL DE ÁGUA - FORNECIMENTO E INSTALAÇÃO.</t>
    </r>
  </si>
  <si>
    <t>6,42</t>
  </si>
  <si>
    <r>
      <rPr>
        <sz val="12"/>
        <rFont val="Arial"/>
        <family val="2"/>
      </rPr>
      <t>JOELHO 90 GRAUS, PVC, SOLDÁVEL, DN 32MM, INSTALADO EM RAMAL OU SUB-
RAMAL DE ÁGUA - FORNECIMENTO E INSTALAÇÃO</t>
    </r>
  </si>
  <si>
    <t>14,00</t>
  </si>
  <si>
    <t>9,23</t>
  </si>
  <si>
    <r>
      <rPr>
        <sz val="12"/>
        <rFont val="Arial"/>
        <family val="2"/>
      </rPr>
      <t>JOELHO 90 GRAUS, PVC, SOLDÁVEL, DN 40MM, INSTALADO EM PRUMADA DE
ÁGUA - FORNECIMENTO E INSTALAÇÃO.</t>
    </r>
  </si>
  <si>
    <t>5,00</t>
  </si>
  <si>
    <t>10,07</t>
  </si>
  <si>
    <t>12,78</t>
  </si>
  <si>
    <r>
      <rPr>
        <sz val="12"/>
        <rFont val="Arial"/>
        <family val="2"/>
      </rPr>
      <t>JOELHO 90 GRAUS COM BUCHA DE LATÃO, PVC, SOLDÁVEL, DN 25MM, X 3/4 INSTALADO EM RAMAL OU SUB-RAMAL DE ÁGUA - FORNECIMENTO E
INSTALAÇÃO</t>
    </r>
  </si>
  <si>
    <t>7,00</t>
  </si>
  <si>
    <t>13,61</t>
  </si>
  <si>
    <r>
      <rPr>
        <sz val="12"/>
        <rFont val="Arial"/>
        <family val="2"/>
      </rPr>
      <t>TÊ COM BUCHA DE LATÃO NA BOLSA CENTRAL, PVC, SOLDÁVEL, DN 25MM X 3/4,
INSTALADO EM RAMAL OU SUB-RAMAL DE ÁGUA - FORNECIMENTO E INSTALAÇÃO</t>
    </r>
  </si>
  <si>
    <t>19,85</t>
  </si>
  <si>
    <r>
      <rPr>
        <sz val="12"/>
        <rFont val="Arial"/>
        <family val="2"/>
      </rPr>
      <t>TE, PVC, SOLDÁVEL, DN 25MM, INSTALADO EM RAMAL OU SUB-RAMAL DE ÁGUA -
FORNECIMENTO E INSTALAÇÃO</t>
    </r>
  </si>
  <si>
    <t>11,00</t>
  </si>
  <si>
    <t>9,08</t>
  </si>
  <si>
    <r>
      <rPr>
        <sz val="12"/>
        <rFont val="Arial"/>
        <family val="2"/>
      </rPr>
      <t>TE, PVC, SOLDÁVEL, DN 32MM, INSTALADO EM RAMAL OU SUB-RAMAL DE ÁGUA -
FORNECIMENTO E INSTALAÇÃO</t>
    </r>
  </si>
  <si>
    <t>3,00</t>
  </si>
  <si>
    <t>13,93</t>
  </si>
  <si>
    <r>
      <rPr>
        <sz val="12"/>
        <rFont val="Arial"/>
        <family val="2"/>
      </rPr>
      <t>TE, PVC, SOLDÁVEL, DN 40MM, INSTALADO EM PRUMADA DE ÁGUA -
FORNECIMENTO E INSTALAÇÃO</t>
    </r>
  </si>
  <si>
    <t>16,05</t>
  </si>
  <si>
    <r>
      <rPr>
        <sz val="12"/>
        <rFont val="Arial"/>
        <family val="2"/>
      </rPr>
      <t>LUVA, PVC, SOLDÁVEL, DN 25MM, INSTALADO EM RAMAL OU SUB-RAMAL DE
ÁGUA- FORNECIMENTO E INSTALAÇÃO</t>
    </r>
  </si>
  <si>
    <t>4,94</t>
  </si>
  <si>
    <r>
      <rPr>
        <sz val="12"/>
        <rFont val="Arial"/>
        <family val="2"/>
      </rPr>
      <t>LUVA, PVC, SOLDÁVEL, DN 32MM, INSTALADO EM RAMAL OU SUB-RAMAL DE
ÁGUA - FORNECIMENTO E INSTALAÇÃO</t>
    </r>
  </si>
  <si>
    <t>7,09</t>
  </si>
  <si>
    <r>
      <rPr>
        <sz val="12"/>
        <rFont val="Arial"/>
        <family val="2"/>
      </rPr>
      <t>LUVA, PVC, SOLDÁVEL, DN 40MM, INSTALADO EM PRUMADA DE ÁGUA -
FORNECIMENTO E INSTALAÇÃO</t>
    </r>
  </si>
  <si>
    <t>7,75</t>
  </si>
  <si>
    <r>
      <rPr>
        <sz val="12"/>
        <rFont val="Arial"/>
        <family val="2"/>
      </rPr>
      <t>LUVA COM BUCHA DE LATÃO, PVC, SOLDÁVEL, DN 20MM X 1/2”, INSTALADO EM
RAMAL DE DISTRIBUIÇÃO DE ÁGUA - FORNECIMENTO E INSTALAÇÃO</t>
    </r>
  </si>
  <si>
    <t>8,03</t>
  </si>
  <si>
    <r>
      <rPr>
        <sz val="12"/>
        <rFont val="Arial"/>
        <family val="2"/>
      </rPr>
      <t>LUVA SOLDÁVEL E COM ROSCA, PVC, SOLDÁVEL, DN 25MM X 3/4, INSTALADO EM
PRUMADA DE ÁGUA - FORNECIMENTO E INSTALAÇÃO</t>
    </r>
  </si>
  <si>
    <t>3,95</t>
  </si>
  <si>
    <r>
      <rPr>
        <sz val="12"/>
        <rFont val="Arial"/>
        <family val="2"/>
      </rPr>
      <t>ADAPTADOR CURTO COM BOLSA E ROSCA PARA REGISTRO, PVC, SOLDÁVEL, DN 32MM X 1, INSTALADO EM RAMAL OU SUB-RAMAL DE ÁGUA - FORNECIMENTO E
INSTALAÇÃO</t>
    </r>
  </si>
  <si>
    <t>6,98</t>
  </si>
  <si>
    <r>
      <rPr>
        <sz val="12"/>
        <rFont val="Arial"/>
        <family val="2"/>
      </rPr>
      <t>ADAPTADOR CURTO COM BOLSA E ROSCA PARA REGISTRO, PVC, SOLDÁVEL, DN 25MM X 3/4, INSTALADO EM RAMAL OU SUB-RAMAL DE ÁGUA - FORNECIMENTO E
INSTALAÇÃO</t>
    </r>
  </si>
  <si>
    <t>5,05</t>
  </si>
  <si>
    <r>
      <rPr>
        <sz val="12"/>
        <rFont val="Arial"/>
        <family val="2"/>
      </rPr>
      <t>ADAPTADOR CURTO COM BOLSA E ROSCA PARA REGISTRO, PVC, SOLDÁVEL, DN 40MM X 1.1/2”, INSTALADO EM PRUMADA DE ÁGUA - FORNECIMENTO E
INSTALAÇÃO</t>
    </r>
  </si>
  <si>
    <t>11,19</t>
  </si>
  <si>
    <r>
      <rPr>
        <sz val="12"/>
        <rFont val="Arial"/>
        <family val="2"/>
      </rPr>
      <t>BUCHA DE REDUÇÃO, PVC, SOLDÁVEL, DN 40MM X 32MM, INSTALADO EM RAMAL
OU SUB-RAMAL DE ÁGUA - FORNECIMENTO E INSTALAÇÃO</t>
    </r>
  </si>
  <si>
    <t>7,13</t>
  </si>
  <si>
    <t>PLUG DE PVC ROSCAVEL DN 1/2</t>
  </si>
  <si>
    <t>4,70</t>
  </si>
  <si>
    <r>
      <rPr>
        <sz val="12"/>
        <rFont val="Arial"/>
        <family val="2"/>
      </rPr>
      <t>REGISTRO DE GAVETA BRUTO, LATÃO, ROSCÁVEL, 1 1/2, INSTALADO EM
RESERVAÇÃO DE ÁGUA DE EDIFICAÇÃO QUE POSSUA RESERVATÓRIO DE FIBRA/FIBROCIMENTO FORNECIMENTO E INSTALAÇÃO</t>
    </r>
  </si>
  <si>
    <t>104,05</t>
  </si>
  <si>
    <r>
      <rPr>
        <sz val="12"/>
        <rFont val="Arial"/>
        <family val="2"/>
      </rPr>
      <t>REGISTRO DE GAVETA BRUTO, LATÃO, ROSCÁVEL, 1 1/4”, COM ACABAMENTO E CANOPLA CROMADOS, INSTALADO EM RESERVAÇÃO DE ÁGUA DE EDIFICAÇÃO QUE POSSUA RESERVATÓRIO DE FIBRA/FIBROCIMENTO –FORNECIMENTO E
INSTALAÇÃO</t>
    </r>
  </si>
  <si>
    <t>146,09</t>
  </si>
  <si>
    <r>
      <rPr>
        <sz val="12"/>
        <rFont val="Arial"/>
        <family val="2"/>
      </rPr>
      <t>RASGO EM ALVENARIA PARA RAMAIS/ DISTRIBUIÇÃO COM DIAMETROS
MENORES OU IGUAIS A 40 MM</t>
    </r>
  </si>
  <si>
    <t>40,00</t>
  </si>
  <si>
    <t>8,71</t>
  </si>
  <si>
    <r>
      <rPr>
        <sz val="12"/>
        <rFont val="Arial"/>
        <family val="2"/>
      </rPr>
      <t>JOELHO DE REDUÇÃO 90º DE PVC RÍGIDO SOLDÁVEL, MARROM DIÂM = 32 X
25MM</t>
    </r>
  </si>
  <si>
    <t>10,88</t>
  </si>
  <si>
    <t>13,81</t>
  </si>
  <si>
    <r>
      <rPr>
        <sz val="12"/>
        <rFont val="Arial"/>
        <family val="2"/>
      </rPr>
      <t>LUVA DE REDUÇÃO, PVC, SOLDÁVEL, DN 25MM X 20MM, INSTALADO EM RAMAL
OU SUB-RAMAL DE ÁGUA - FORNECIMENTO E INSTALAÇÃO</t>
    </r>
  </si>
  <si>
    <t>4,87</t>
  </si>
  <si>
    <t>6,18</t>
  </si>
  <si>
    <r>
      <rPr>
        <sz val="12"/>
        <rFont val="Arial"/>
        <family val="2"/>
      </rPr>
      <t>DUCHA HIGIÊNICA COM REGISTRO, LINHA LINK, REF. 1984.C.ACT. LNK, DA DECA
OU SIMILAR</t>
    </r>
  </si>
  <si>
    <t>243,79</t>
  </si>
  <si>
    <t>CAIXA D´ÁGUA EM POLIETILENO, 1000 LITROS - FORNECIMENTO E INSTALAÇÃO</t>
  </si>
  <si>
    <t>478,53</t>
  </si>
  <si>
    <r>
      <rPr>
        <sz val="12"/>
        <rFont val="Arial"/>
        <family val="2"/>
      </rPr>
      <t>TORNEIRA CROMADA DE MESA, 1/2" OU 3/4", PARA LAVATÓRIO, PADRÃO
POPULAR - FORNECIMENTO E INSTALAÇÃO</t>
    </r>
  </si>
  <si>
    <t>61,85</t>
  </si>
  <si>
    <r>
      <rPr>
        <sz val="12"/>
        <rFont val="Arial"/>
        <family val="2"/>
      </rPr>
      <t>BUCHA DE REDUÇÃO, PPR, 32 X 25, CLASSE PN 25, INSTALADO EM PRUMADA DE
ÁGUA –FORNECIMENTO E INSTALAÇÃO</t>
    </r>
  </si>
  <si>
    <t>5,43</t>
  </si>
  <si>
    <t>SINAPI -PI</t>
  </si>
  <si>
    <t>BOMBA CENTRIFUGA ELÉTRICA 1,5 CV - FORNECIMENTO E INSTALAÇÃO</t>
  </si>
  <si>
    <t>1.534,39</t>
  </si>
  <si>
    <r>
      <rPr>
        <sz val="12"/>
        <rFont val="Arial"/>
        <family val="2"/>
      </rPr>
      <t>QUADRO DE COMANDO PARA 2 BOMBAS DE RECALQUES DE 1/3 A 2 CV,
TRIFÁSICA, 220 VOLTS, COM CHAVE SELETORA, ACIONAMENTO MANUAL/AUTOMÁTICO, RELÉ DE SOBRECARGA E CONTATORA</t>
    </r>
  </si>
  <si>
    <t>2.776,27</t>
  </si>
  <si>
    <t>KIT CAVALETE PARA MEDIÇÃO DE ÁGUA - ENTRADA INDIVIDUALIZADA, EM PVC, PARA 1 MEDIDOR –FORNECIMENTO E INSTALAÇÃO (EXCLUSIVE HIDRÔMETRO).</t>
  </si>
  <si>
    <t>184,23</t>
  </si>
  <si>
    <t>CHUVEIRO SIMPLES ARTICULADO, DE METAL CROMADO, (DECA REF1995), C/ REGISTRO DE PRESSÃO (DECA LINHA C40 REF1416) OU SIMILARES</t>
  </si>
  <si>
    <t>387,92</t>
  </si>
  <si>
    <t>M3</t>
  </si>
  <si>
    <t>14,60</t>
  </si>
  <si>
    <t>M2</t>
  </si>
  <si>
    <t>8,33</t>
  </si>
  <si>
    <r>
      <rPr>
        <sz val="12"/>
        <rFont val="Arial"/>
        <family val="2"/>
      </rPr>
      <t>CONCRETO FCK = 25MPA, TRAÇO 1:2,3:2,7 (CIMENTO/ AREIA MÉDIA/ BRITA 1)  -
PREPARO MECÂNICO COM BETONEIRA 400 L.</t>
    </r>
  </si>
  <si>
    <t>4,40</t>
  </si>
  <si>
    <t>ARMAÇÃO DE ESTRUTURAS DE CONCRETO ARMADO, EXCETO VIGAS, PILARES, LAJES E FUNDAÇÕES, UTILIZANDO AÇO CA-50 DE 6,3 MM - MONTAGEM</t>
  </si>
  <si>
    <t>KG</t>
  </si>
  <si>
    <t>383,80</t>
  </si>
  <si>
    <t>15,48</t>
  </si>
  <si>
    <t>ARMAÇÃO DE ESTRUTURAS DE CONCRETO ARMADO, EXCETO VIGAS, PILARES, LAJES E FUNDAÇÕES, UTILIZANDO AÇO CA-50 DE 8,0 MM - MONTAGEM</t>
  </si>
  <si>
    <t>64,40</t>
  </si>
  <si>
    <t>14,85</t>
  </si>
  <si>
    <t>ARMAÇÃO DE ESTRUTURAS DE CONCRETO ARMADO, EXCETO VIGAS, PILARES, LAJES E FUNDAÇÕES, UTILIZANDO AÇO CA-50 DE 10,0 MM - MONTAGEM</t>
  </si>
  <si>
    <t>38,20</t>
  </si>
  <si>
    <t>13,44</t>
  </si>
  <si>
    <r>
      <rPr>
        <sz val="12"/>
        <rFont val="Arial"/>
        <family val="2"/>
      </rPr>
      <t>MONTAGEM E DESMONTAGEM DE FÔRMA DE PILARES RETANGULARES E ESTRUTURAS SIMILARES, PÉ-DIREITO SIMPLES, EM CHAPA DE MADEIRA
COMPENSADA PLASTIFICADA, 14 UTILIZAÇÕES</t>
    </r>
  </si>
  <si>
    <t>42,70</t>
  </si>
  <si>
    <t>74073/2</t>
  </si>
  <si>
    <t>ALCAPAO EM FERRO 70X70CM, INCLUSO FERRAGENS</t>
  </si>
  <si>
    <t>UN</t>
  </si>
  <si>
    <t>109,72</t>
  </si>
  <si>
    <t>TUBO, PVC, SOLDÁVEL, DN 32MM, INSTALADO EM PRUMADA DE ÁGUA - FORNECIMENTO E INSTALAÇÃO</t>
  </si>
  <si>
    <t>M</t>
  </si>
  <si>
    <r>
      <rPr>
        <sz val="12"/>
        <rFont val="Arial"/>
        <family val="2"/>
      </rPr>
      <t>TE, PVC, SOLDÁVEL, DN 32MM, INSTALADO EM RAMAL DE DISTRIBUIÇÃO DE
ÁGUA - FORNECIMENTO E INSTALAÇÃO</t>
    </r>
  </si>
  <si>
    <t>10,93</t>
  </si>
  <si>
    <t>VALVULA PE COM CRIVO BRONZE 1.1/4" - FORNECIMENTO E INSTALACAO</t>
  </si>
  <si>
    <t>128,41</t>
  </si>
  <si>
    <r>
      <rPr>
        <sz val="12"/>
        <rFont val="Arial"/>
        <family val="2"/>
      </rPr>
      <t>VÁLVULA DE RETENÇÃO HORIZONTAL, DE BRONZE, ROSCÁVEL, 1 1/4" -
FORNECIMENTO E INSTALAÇÃO. AF_01/2019</t>
    </r>
  </si>
  <si>
    <t>190,57</t>
  </si>
  <si>
    <r>
      <rPr>
        <sz val="12"/>
        <rFont val="Arial"/>
        <family val="2"/>
      </rPr>
      <t>UNIÃO, PVC, SOLDÁVEL, DN 32MM, INSTALADO EM RAMAL OU SUB-RAMAL DE
ÁGUA - FORNECIMENTO E INSTALAÇÃO</t>
    </r>
  </si>
  <si>
    <t>21,10</t>
  </si>
  <si>
    <r>
      <rPr>
        <sz val="12"/>
        <rFont val="Arial"/>
        <family val="2"/>
      </rPr>
      <t>TUBO PVC, SERIE NORMAL, ESGOTO PREDIAL, DN 40 MM, FORNECIDO E
INSTALADO EM RAMAL DE DESCARGA OU RAMAL DE ESGOTO SANITÁRIO</t>
    </r>
  </si>
  <si>
    <t>16,00</t>
  </si>
  <si>
    <t>14,73</t>
  </si>
  <si>
    <r>
      <rPr>
        <sz val="12"/>
        <rFont val="Arial"/>
        <family val="2"/>
      </rPr>
      <t>TUBO PVC, SERIE NORMAL, ESGOTO PREDIAL, DN 50 MM, FORNECIDO E
INSTALADO EM PRUMADA DE ESGOTO SANITÁRIO OU VENTILAÇÃO</t>
    </r>
  </si>
  <si>
    <t>24,00</t>
  </si>
  <si>
    <t>11,05</t>
  </si>
  <si>
    <t>14,03</t>
  </si>
  <si>
    <r>
      <rPr>
        <sz val="12"/>
        <rFont val="Arial"/>
        <family val="2"/>
      </rPr>
      <t>TUBO PVC, SERIE NORMAL, ESGOTO PREDIAL, DN 100 MM, FORNECIDO E
INSTALADO EM RAMAL DE DESCARGA OU RAMAL DE ESGOTO SANITÁRIO</t>
    </r>
  </si>
  <si>
    <t>43,70</t>
  </si>
  <si>
    <r>
      <rPr>
        <sz val="12"/>
        <rFont val="Arial"/>
        <family val="2"/>
      </rPr>
      <t>JOELHO 45 GRAUS, PVC, SERIE NORMAL, ESGOTO PREDIAL, DN 40 MM, JUNTA SOLDÁVEL, FORNECIDO E INSTALADO EM RAMAL DE DESCARGA OU RAMAL DE
ESGOTO SANITÁRIO</t>
    </r>
  </si>
  <si>
    <t>5,61</t>
  </si>
  <si>
    <r>
      <rPr>
        <sz val="12"/>
        <rFont val="Arial"/>
        <family val="2"/>
      </rPr>
      <t>JOELHO 45 GRAUS, PVC, SERIE NORMAL, ESGOTO PREDIAL, DN 50 MM, JUNTA ELÁSTICA, FORNECIDO E INSTALADO EM RAMAL DE DESCARGA OU RAMAL DE
ESGOTO SANITÁRIO</t>
    </r>
  </si>
  <si>
    <t>9,41</t>
  </si>
  <si>
    <r>
      <rPr>
        <sz val="12"/>
        <rFont val="Arial"/>
        <family val="2"/>
      </rPr>
      <t>JOELHO 90 GRAUS, PVC, SERIE NORMAL, ESGOTO PREDIAL, DN 40 MM, JUNTA SOLDÁVEL, FORNECIDO E INSTALADO EM RAMAL DE DESCARGA OU RAMAL DE
ESGOTO SANITÁRIO</t>
    </r>
  </si>
  <si>
    <t>8,10</t>
  </si>
  <si>
    <r>
      <rPr>
        <sz val="12"/>
        <rFont val="Arial"/>
        <family val="2"/>
      </rPr>
      <t>JOELHO 90 GRAUS, PVC, SERIE NORMAL, ESGOTO PREDIAL, DN 50 MM, JUNTA ELÁSTICA, FORNECIDO E INSTALADO EM RAMAL DE DESCARGA OU RAMAL DE
ESGOTO SANITÁRIO</t>
    </r>
  </si>
  <si>
    <t>8,82</t>
  </si>
  <si>
    <r>
      <rPr>
        <sz val="12"/>
        <rFont val="Arial"/>
        <family val="2"/>
      </rPr>
      <t>JOELHO 90 GRAUS, PVC, SERIE NORMAL, ESGOTO PREDIAL, DN 100 MM, JUNTA ELÁSTICA, FORNECIDO E INSTALADO EM RAMAL DE DESCARGA OU RAMAL DE
ESGOTO SANITÁRIO</t>
    </r>
  </si>
  <si>
    <t>20,20</t>
  </si>
  <si>
    <t>JUNCAO SIMPLES, PVC, DN 100 X 50 MM, SERIE NORMAL PARA ESGOTO PREDIAL</t>
  </si>
  <si>
    <t>38,53</t>
  </si>
  <si>
    <r>
      <rPr>
        <sz val="12"/>
        <rFont val="Arial"/>
        <family val="2"/>
      </rPr>
      <t>TE, PVC, SERIE NORMAL, ESGOTO PREDIAL, DN 50 X 50 MM, JUNTA ELÁSTICA, FORNECIDO E INSTALADO EM PRUMADA DE ESGOTO SANITÁRIO OU
VENTILAÇÃO</t>
    </r>
  </si>
  <si>
    <r>
      <rPr>
        <sz val="12"/>
        <rFont val="Arial"/>
        <family val="2"/>
      </rPr>
      <t>TE, PVC, SERIE NORMAL, ESGOTO PREDIAL, DN 100 X 100 MM, JUNTA ELÁSTICA, FORNECIDO E INSTALADO EM PRUMADA DE ESGOTO SANITÁRIO OU
VENTILAÇÃO</t>
    </r>
  </si>
  <si>
    <t>29,30</t>
  </si>
  <si>
    <t>TE SANITARIO, PVC, DN 100 X 50 MM, SERIE NORMAL, PARA ESGOTO PREDIAL</t>
  </si>
  <si>
    <t>37,57</t>
  </si>
  <si>
    <t>74166/001</t>
  </si>
  <si>
    <r>
      <rPr>
        <sz val="12"/>
        <rFont val="Arial"/>
        <family val="2"/>
      </rPr>
      <t>CAIXA DE INSPEÇÃO EM CONCRETO PRÉ-MOLDADO DN 60CM COM TAMPA H=
60CM - FORNECIMENTO E INSTALACAO</t>
    </r>
  </si>
  <si>
    <t>385,94</t>
  </si>
  <si>
    <r>
      <rPr>
        <sz val="12"/>
        <rFont val="Arial"/>
        <family val="2"/>
      </rPr>
      <t>CAIXA SIFONADA PVC 150 X 150 X 50MM, ACABAMENTO BRANCO (GRELHA OU
TAMPA CEGA)</t>
    </r>
  </si>
  <si>
    <t>49,55</t>
  </si>
  <si>
    <r>
      <rPr>
        <sz val="12"/>
        <rFont val="Arial"/>
        <family val="2"/>
      </rPr>
      <t>LUVA SIMPLES, PVC, SERIE NORMAL, ESGOTO PREDIAL, DN 40 MM, JUNTA SOLDÁVEL, FORNECIDO E INSTALADO EM RAMAL DE DESCARGA OU RAMAL DE
ESGOTO SANITÁRIO</t>
    </r>
  </si>
  <si>
    <t>4,91</t>
  </si>
  <si>
    <r>
      <rPr>
        <sz val="12"/>
        <rFont val="Arial"/>
        <family val="2"/>
      </rPr>
      <t>LUVA SIMPLES, PVC, SERIE NORMAL, ESGOTO PREDIAL, DN 50 MM, JUNTA SOLDÁVEL, FORNECIDO E INSTALADO EM RAMAL DE DESCARGA OU RAMAL DE
ESGOTO SANITÁRIO</t>
    </r>
  </si>
  <si>
    <t>7,64</t>
  </si>
  <si>
    <r>
      <rPr>
        <sz val="12"/>
        <rFont val="Arial"/>
        <family val="2"/>
      </rPr>
      <t>LUVA SIMPLES, PVC, SERIE NORMAL, ESGOTO PREDIAL, DN 100 MM, JUNTA ELÁSTICA, FORNECIDO E INSTALADO EM RAMAL DE DESCARGA OU RAMAL DE
ESGOTO SANITÁRIO</t>
    </r>
  </si>
  <si>
    <t>15,85</t>
  </si>
  <si>
    <t>SEINFRA - CE</t>
  </si>
  <si>
    <t>C4824</t>
  </si>
  <si>
    <t>TERMINAL DE VENTILAÇÃO PVC 100MM</t>
  </si>
  <si>
    <t>23,16</t>
  </si>
  <si>
    <r>
      <rPr>
        <sz val="12"/>
        <rFont val="Arial"/>
        <family val="2"/>
      </rPr>
      <t>TANQUE SÉPTICO RETANGULAR, EM ALVENARIA COM TIJOLOS CERÂMICOS MACIÇOS, DIMENSÕES INTERNAS: 1,6 X 4,4 X 1,8 M, VOLUME ÚTIL: 9856 L (PARA
68 CONTRIBUINTES)</t>
    </r>
  </si>
  <si>
    <t>11.409,71</t>
  </si>
  <si>
    <r>
      <rPr>
        <sz val="12"/>
        <rFont val="Arial"/>
        <family val="2"/>
      </rPr>
      <t>SUMIDOURO PAREDES COM BLOCOS CERÂMICOS 6 FUROS E DIMENSÕES
INTERNAS DE 2,50 X 1,00 X 1,50 M</t>
    </r>
  </si>
  <si>
    <t>2.790,38</t>
  </si>
  <si>
    <t>30,00</t>
  </si>
  <si>
    <t>C1256</t>
  </si>
  <si>
    <t>ESCAVAÇÃO MANUAL CAMPO ABERTO EM TERRA ATÉ 2M</t>
  </si>
  <si>
    <t>40,67</t>
  </si>
  <si>
    <r>
      <rPr>
        <sz val="12"/>
        <rFont val="Arial"/>
        <family val="2"/>
      </rPr>
      <t>LAVATÓRIO LOUÇA (DECA-RAVENA REF L-91) SEM COLUNA, C/SIFÃO CROMADO(DECA REF 1190), VÁLVULA CROMADA (DECA REF1600), CONJ. DE FIXAÇÃO (DECA REF SP7), TORNEIRA METAL (DECA 1190 C-40), ENGATE
CROMADO, OU SIMILARES</t>
    </r>
  </si>
  <si>
    <t>508,73</t>
  </si>
  <si>
    <t>VASO SANITARIO SIFONADO CONVENCIONAL PARA PCD SEM FURO FRONTAL COM LOUÇA BRANCA SEM ASSENTO, INCLUSO CONJUNTO DE LIGAÇÃO PARA BACIA SANITÁRIA AJUSTÁVEL - FORNECIMENTO E INSTALAÇÃO</t>
  </si>
  <si>
    <t>770,76</t>
  </si>
  <si>
    <r>
      <rPr>
        <sz val="12"/>
        <rFont val="Arial"/>
        <family val="2"/>
      </rPr>
      <t>CUBA DE EMBUTIR RETANGULAR DE AÇO INOXIDÁVEL - FORNECIMENTO E
INSTALAÇÃO</t>
    </r>
  </si>
  <si>
    <t>137,31</t>
  </si>
  <si>
    <r>
      <rPr>
        <sz val="12"/>
        <rFont val="Arial"/>
        <family val="2"/>
      </rPr>
      <t>VASO SANITÁRIO SIFONADO COM CAIXA ACOPLADA LOUÇA BRANCA - PADRÃO
MÉDIO, INCLUSO ENGATE FLEXÍVEL EM METAL CROMADO, 1/2 X 40CM - FORNECIMENTO E INSTALAÇÃO</t>
    </r>
  </si>
  <si>
    <t>461,65</t>
  </si>
  <si>
    <r>
      <rPr>
        <sz val="12"/>
        <rFont val="Arial"/>
        <family val="2"/>
      </rPr>
      <t>BACIA TURCA (CELITE REF 003006), CAIXA DE DESCARGA DE EMBUTIR
(MONTANA) OU SIMILARES</t>
    </r>
  </si>
  <si>
    <t>1.165,04</t>
  </si>
  <si>
    <t>PAPELEIRA DE PAREDE EM METAL CROMADO SEM TAMPA, INCLUSO FIXAÇÃO</t>
  </si>
  <si>
    <t>60,09</t>
  </si>
  <si>
    <r>
      <rPr>
        <sz val="12"/>
        <rFont val="Arial"/>
        <family val="2"/>
      </rPr>
      <t>SABONETEIRA PLASTICA TIPO DISPENSER PARA SABONETE LIQUIDO COM
RESERVATORIO 800 A 1500 ML, INCLUSO FIXAÇÃO</t>
    </r>
  </si>
  <si>
    <t>56,65</t>
  </si>
  <si>
    <t>PORTA TOALHA DE PAPEL - METALICO (INSTALADO)</t>
  </si>
  <si>
    <t>77,04</t>
  </si>
  <si>
    <t>ASSENTO SANITÁRIO</t>
  </si>
  <si>
    <t>36,33</t>
  </si>
  <si>
    <r>
      <rPr>
        <sz val="12"/>
        <rFont val="Arial"/>
        <family val="2"/>
      </rPr>
      <t>TUBO PVC, SÉRIE R, ÁGUA PLUVIAL, DN 100 MM, FORNECIDO E INSTALADO EM
CONDUTORES VERTICAIS DE ÁGUAS PLUVIAIS</t>
    </r>
  </si>
  <si>
    <t>140,00</t>
  </si>
  <si>
    <t>40,08</t>
  </si>
  <si>
    <t>JOELHO 90 GRAUS, PVC, SERIE R, ÁGUA PLUVIAL, DN 100 MM, JUNTA ELÁSTICA, FORNECIDO E INSTALADO EM CONDUTORES VERTICAIS DE ÁGUAS PLUVIAIS</t>
  </si>
  <si>
    <t>37,39</t>
  </si>
  <si>
    <t>JOELHO 45 GRAUS, PVC, SERIE R, ÁGUA PLUVIAL, DN 100 MM, JUNTA ELÁSTICA, FORNECIDO E INSTALADO EM CONDUTORES VERTICAIS DE ÁGUAS PLUVIAIS</t>
  </si>
  <si>
    <t>29,69</t>
  </si>
  <si>
    <t>LUVA DE CORRER, PVC, SERIE R, ÁGUA PLUVIAL, DN 100 MM, JUNTA ELÁSTICA, FORNECIDO E INSTALADO EM CONDUTORES VERTICAIS DE ÁGUAS PLUVIAIS</t>
  </si>
  <si>
    <t>13,00</t>
  </si>
  <si>
    <t>31,36</t>
  </si>
  <si>
    <t>COMP8</t>
  </si>
  <si>
    <t>CAIXA DE AREIA 50X50X50CM EM ALVENARIA COM TAMPA EM GRELHA METALICA</t>
  </si>
  <si>
    <t>122,71</t>
  </si>
  <si>
    <t>RALO HEMISFERICO TIPO ABACAXI 100MM</t>
  </si>
  <si>
    <t>39,28</t>
  </si>
  <si>
    <r>
      <rPr>
        <sz val="12"/>
        <rFont val="Arial"/>
        <family val="2"/>
      </rPr>
      <t>CAIXA RETANGULAR 4" X 2" BAIXA (0,30 M DO PISO), PVC, INSTALADA EM PAREDE
- FORNECIMENTO E INSTALAÇÃO</t>
    </r>
  </si>
  <si>
    <t>177,00</t>
  </si>
  <si>
    <t>7,30</t>
  </si>
  <si>
    <r>
      <rPr>
        <sz val="12"/>
        <rFont val="Arial"/>
        <family val="2"/>
      </rPr>
      <t>CAIXA OCTOGONAL 3" X 3", PVC, INSTALADA EM LAJE - FORNECIMENTO E
INSTALAÇÃO</t>
    </r>
  </si>
  <si>
    <t>99,00</t>
  </si>
  <si>
    <t>8,52</t>
  </si>
  <si>
    <t>LUVA PARA ELETRODUTO, PVC, ROSCÁVEL, DN 25 MM (3/4"), PARA CIRCUITOS TERMINAIS, INSTALADA EM FORRO - FORNECIMENTO E INSTALAÇÃO</t>
  </si>
  <si>
    <t>113,00</t>
  </si>
  <si>
    <t>4,51</t>
  </si>
  <si>
    <t>LUVA PARA ELETRODUTO, PVC, ROSCÁVEL, DN 32 MM (1"), PARA CIRCUITOS TERMINAIS, INSTALADA EM FORRO - FORNECIMENTO E INSTALAÇÃO</t>
  </si>
  <si>
    <t>28,00</t>
  </si>
  <si>
    <t>5,98</t>
  </si>
  <si>
    <r>
      <rPr>
        <sz val="12"/>
        <rFont val="Arial"/>
        <family val="2"/>
      </rPr>
      <t>LUVA PARA ELETRODUTO, PVC, ROSCÁVEL, DN 50 MM (1 1/2") - FORNECIMENTO
E INSTALAÇÃO</t>
    </r>
  </si>
  <si>
    <t>10,45</t>
  </si>
  <si>
    <t>LUVA PARA ELETRODUTO, PVC, ROSCÁVEL, DN 40 MM (1 1/4"), PARA CIRCUITOS TERMINAIS, INSTALADA EM FORRO - FORNECIMENTO E INSTALAÇÃO</t>
  </si>
  <si>
    <t>8,02</t>
  </si>
  <si>
    <t>LUVA PARA ELETRODUTO, PVC, ROSCÁVEL, DN 20 MM (1/2"), PARA CIRCUITOS TERMINAIS, INSTALADA EM FORRO - FORNECIMENTO E INSTALAÇÃO</t>
  </si>
  <si>
    <t>3,39</t>
  </si>
  <si>
    <r>
      <rPr>
        <sz val="12"/>
        <rFont val="Arial"/>
        <family val="2"/>
      </rPr>
      <t>LUVA PARA ELETRODUTO, PVC, ROSCÁVEL, DN 110 MM (4") - FORNECIMENTO E
INSTALAÇÃO</t>
    </r>
  </si>
  <si>
    <t>38,75</t>
  </si>
  <si>
    <r>
      <rPr>
        <sz val="12"/>
        <rFont val="Arial"/>
        <family val="2"/>
      </rPr>
      <t>CABO DE COBRE FLEXÍVEL ISOLADO, 10 MM², ANTI-CHAMA 0,6/1,0 KV, PARA
DISTRIBUIÇÃO - FORNECIMENTO E INSTALAÇÃO.</t>
    </r>
  </si>
  <si>
    <t>460,00</t>
  </si>
  <si>
    <t>11,34</t>
  </si>
  <si>
    <r>
      <rPr>
        <sz val="12"/>
        <rFont val="Arial"/>
        <family val="2"/>
      </rPr>
      <t>CABO DE COBRE FLEXÍVEL ISOLADO, 4 MM², ANTI-CHAMA 0,6/1,0 KV, PARA
CIRCUITOS TERMINAIS - FORNECIMENTO E INSTALAÇÃO</t>
    </r>
  </si>
  <si>
    <t>50,00</t>
  </si>
  <si>
    <t>7,15</t>
  </si>
  <si>
    <r>
      <rPr>
        <sz val="12"/>
        <rFont val="Arial"/>
        <family val="2"/>
      </rPr>
      <t>CABO DE COBRE FLEXÍVEL ISOLADO, 35 MM², ANTI-CHAMA 0,6/1,0 KV, PARA
DISTRIBUIÇÃO - FORNECIMENTO E INSTALAÇÃO.</t>
    </r>
  </si>
  <si>
    <t>280,00</t>
  </si>
  <si>
    <t>37,44</t>
  </si>
  <si>
    <r>
      <rPr>
        <sz val="12"/>
        <rFont val="Arial"/>
        <family val="2"/>
      </rPr>
      <t>CABO DE COBRE FLEXÍVEL ISOLADO, 2,5 MM², ANTI-CHAMA 450/750 V, PARA
CIRCUITOS TERMINAIS - FORNECIMENTO E INSTALAÇÃO</t>
    </r>
  </si>
  <si>
    <t>4.550,00</t>
  </si>
  <si>
    <t>3,72</t>
  </si>
  <si>
    <r>
      <rPr>
        <sz val="12"/>
        <rFont val="Arial"/>
        <family val="2"/>
      </rPr>
      <t>CABO DE COBRE FLEXÍVEL ISOLADO, 4 MM², ANTI-CHAMA 450/750 V, PARA
CIRCUITOS TERMINAIS - FORNECIMENTO E INSTALAÇÃO</t>
    </r>
  </si>
  <si>
    <t>420,00</t>
  </si>
  <si>
    <t>6,21</t>
  </si>
  <si>
    <t>CAIXA DE PASSAGEM 40X40X40 CM FUNDO BRITA E COM TAMPA DE CONCRETO</t>
  </si>
  <si>
    <t>220,13</t>
  </si>
  <si>
    <r>
      <rPr>
        <sz val="12"/>
        <rFont val="Arial"/>
        <family val="2"/>
      </rPr>
      <t>INTERRUPTOR SIMPLES (1 MÓDULO), 10A/250V, INCLUINDO SUPORTE E PLACA -
FORNECIMENTO E INSTALAÇÃO.</t>
    </r>
  </si>
  <si>
    <t>20,46</t>
  </si>
  <si>
    <r>
      <rPr>
        <sz val="12"/>
        <rFont val="Arial"/>
        <family val="2"/>
      </rPr>
      <t>INTERRUPTOR SIMPLES (2 MÓDULO), 10A/250V, INCLUINDO SUPORTE E PLACA -
FORNECIMENTO E INSTALAÇÃO</t>
    </r>
  </si>
  <si>
    <t>32,46</t>
  </si>
  <si>
    <r>
      <rPr>
        <sz val="12"/>
        <rFont val="Arial"/>
        <family val="2"/>
      </rPr>
      <t>INTERRUPTOR SIMPLES (3 MÓDULO), 10A/250V, INCLUINDO SUPORTE E PLACA -
FORNECIMENTO E INSTALAÇÃO.</t>
    </r>
  </si>
  <si>
    <t>44,46</t>
  </si>
  <si>
    <r>
      <rPr>
        <sz val="12"/>
        <rFont val="Arial"/>
        <family val="2"/>
      </rPr>
      <t>TOMADA BAIXA DE EMBUTIR (2 MÓDULOS), 2P+T 10 A, INCLUINDO SUPORTE E
PLACA - FORNECIMENTO E INSTALAÇÃO</t>
    </r>
  </si>
  <si>
    <t>163,00</t>
  </si>
  <si>
    <t>34,93</t>
  </si>
  <si>
    <r>
      <rPr>
        <sz val="12"/>
        <rFont val="Arial"/>
        <family val="2"/>
      </rPr>
      <t>TOMADA BAIXA DE EMBUTIR (2 MÓDULOS), 2P+T 20 A, INCLUINDO SUPORTE E
PLACA - FORNECIMENTO E INSTALAÇÃO</t>
    </r>
  </si>
  <si>
    <t>17,00</t>
  </si>
  <si>
    <t>39,21</t>
  </si>
  <si>
    <t>TOMADA DUPLA 2P+T, ABNT, 10 A, PARA PISO, COM PLACA EM METAL AMARELO E CAIXA PVC</t>
  </si>
  <si>
    <t>110,49</t>
  </si>
  <si>
    <t>DISJUNTOR TERMOMAGNÉTICO TRIPOLAR , CORRENTE NOMINAL DE 125A - FORNECIMENTO E INSTALAÇÃO</t>
  </si>
  <si>
    <t>422,29</t>
  </si>
  <si>
    <r>
      <rPr>
        <sz val="12"/>
        <rFont val="Arial"/>
        <family val="2"/>
      </rPr>
      <t>DISJUNTOR TRIPOLAR TIPO DIN, CORRENTE NOMINAL DE 32A - FORNECIMENTO
E INSTALAÇÃO. AF_04/2016</t>
    </r>
  </si>
  <si>
    <t>80,11</t>
  </si>
  <si>
    <r>
      <rPr>
        <sz val="12"/>
        <rFont val="Arial"/>
        <family val="2"/>
      </rPr>
      <t>DISJUNTOR TRIPOLAR CORRENTE NOMINAL DE 70A - FORNECIMENTO E
INSTALAÇÃO</t>
    </r>
  </si>
  <si>
    <t>149,64</t>
  </si>
  <si>
    <r>
      <rPr>
        <sz val="12"/>
        <rFont val="Arial"/>
        <family val="2"/>
      </rPr>
      <t>DISJUNTOR TRIPOLAR TIPO DIN, CORRENTE NOMINAL DE 50A - FORNECIMENTO
E INSTALAÇÃO</t>
    </r>
  </si>
  <si>
    <t>90,83</t>
  </si>
  <si>
    <r>
      <rPr>
        <sz val="12"/>
        <rFont val="Arial"/>
        <family val="2"/>
      </rPr>
      <t>DISJUNTOR MONOPOLAR TIPO DIN, CORRENTE NOMINAL DE 32A -
FORNECIMENTO E INSTALAÇÃO</t>
    </r>
  </si>
  <si>
    <t>13,95</t>
  </si>
  <si>
    <r>
      <rPr>
        <sz val="12"/>
        <rFont val="Arial"/>
        <family val="2"/>
      </rPr>
      <t>DISJUNTOR MONOPOLAR TIPO DIN, CORRENTE NOMINAL DE 20A -
FORNECIMENTO E INSTALAÇÃO</t>
    </r>
  </si>
  <si>
    <t>12,89</t>
  </si>
  <si>
    <t>DISPOSITIVO DE PROTEÇÃO CONTRA SURTO DE TENSÃO DPS 60KA - 275V</t>
  </si>
  <si>
    <t>114,58</t>
  </si>
  <si>
    <r>
      <rPr>
        <sz val="12"/>
        <rFont val="Arial"/>
        <family val="2"/>
      </rPr>
      <t>DISJUNTOR BIPOLAR DR 25 A - DISPOSITIVO RESIDUAL DIFERENCIAL, TIPO AC,
30MA</t>
    </r>
  </si>
  <si>
    <t>155,89</t>
  </si>
  <si>
    <r>
      <rPr>
        <sz val="12"/>
        <rFont val="Arial"/>
        <family val="2"/>
      </rPr>
      <t>ELETRODUTO RÍGIDO ROSCÁVEL, PVC, DN 32 MM (1"), PARA CIRCUITOS
TERMINAIS, INSTALADO EM FORRO - FORNECIMENTO E INSTALAÇÃO</t>
    </r>
  </si>
  <si>
    <t>334,40</t>
  </si>
  <si>
    <t>11,12</t>
  </si>
  <si>
    <r>
      <rPr>
        <sz val="12"/>
        <rFont val="Arial"/>
        <family val="2"/>
      </rPr>
      <t>ELETRODUTO RÍGIDO ROSCÁVEL, PVC, DN 25 MM (3/4"), PARA CIRCUITOS
TERMINAIS, INSTALADO EM FORRO - FORNECIMENTO E INSTALAÇÃO</t>
    </r>
  </si>
  <si>
    <t>920,00</t>
  </si>
  <si>
    <t>8,38</t>
  </si>
  <si>
    <r>
      <rPr>
        <sz val="12"/>
        <rFont val="Arial"/>
        <family val="2"/>
      </rPr>
      <t>ELETRODUTO RÍGIDO ROSCÁVEL, PVC, DN 50 MM (1 1/2") - FORNECIMENTO E
INSTALAÇÃO</t>
    </r>
  </si>
  <si>
    <t>12,17</t>
  </si>
  <si>
    <r>
      <rPr>
        <sz val="12"/>
        <rFont val="Arial"/>
        <family val="2"/>
      </rPr>
      <t>ELETRODUTO RÍGIDO ROSCÁVEL, PVC, DN 60 MM (2") - FORNECIMENTO E
INSTALAÇÃO</t>
    </r>
  </si>
  <si>
    <t>18,17</t>
  </si>
  <si>
    <r>
      <rPr>
        <sz val="12"/>
        <rFont val="Arial"/>
        <family val="2"/>
      </rPr>
      <t>ELETRODUTO RÍGIDO ROSCÁVEL, PVC, DN 110 MM (4") - FORNECIMENTO E
INSTALAÇÃO</t>
    </r>
  </si>
  <si>
    <t>80,00</t>
  </si>
  <si>
    <t>47,37</t>
  </si>
  <si>
    <r>
      <rPr>
        <sz val="12"/>
        <rFont val="Arial"/>
        <family val="2"/>
      </rPr>
      <t>ELETRODUTO RÍGIDO ROSCÁVEL, PVC, DN 40 MM (1 1/4"), PARA CIRCUITOS
TERMINAIS, INSTALADO EM PAREDE - FORNECIMENTO E INSTALAÇÃO</t>
    </r>
  </si>
  <si>
    <t>14,29</t>
  </si>
  <si>
    <r>
      <rPr>
        <sz val="12"/>
        <rFont val="Arial"/>
        <family val="2"/>
      </rPr>
      <t>ELETRODUTO RÍGIDO ROSCÁVEL, PVC, DN 20 MM (1/2"), PARA CIRCUITOS
TERMINAIS, INSTALADO EM PAREDE - FORNECIMENTO E INSTALAÇÃO</t>
    </r>
  </si>
  <si>
    <t>7,63</t>
  </si>
  <si>
    <t>LUMINÁRIA TIPO CALHA DE EMBUTIR COM ALETAS E 2 LEDS TUBULARES 20 W, COMPLETA</t>
  </si>
  <si>
    <t>78,00</t>
  </si>
  <si>
    <t>221,13</t>
  </si>
  <si>
    <t>LUMINÁRIA PLAFON REDONDO COM VIDRO FOSCO, EMBUTIR, COM 2 LEDS DE 10 W</t>
  </si>
  <si>
    <t>91,34</t>
  </si>
  <si>
    <t>SENSOR DE PRESENÇA COM FOTOCÉLULA, FIXAÇÃO EM TETO - FORNECIMENTO E INSTALAÇÃO</t>
  </si>
  <si>
    <t>45,86</t>
  </si>
  <si>
    <t>LUMINÁRIA TIPO CALHA, DE SOBREPOR, COM 2 LÂMPADAS TUBULARES LED DE 18 W - FORNECIMENTO E INSTALAÇÃO</t>
  </si>
  <si>
    <t>75,31</t>
  </si>
  <si>
    <r>
      <rPr>
        <sz val="12"/>
        <rFont val="Arial"/>
        <family val="2"/>
      </rPr>
      <t>LUMINÁRIA ARANDELA TIPO TARTARUGA PARA 1 LÂMPADA LED -
FORNECIMENTO E INSTALAÇÃO</t>
    </r>
  </si>
  <si>
    <t>20,00</t>
  </si>
  <si>
    <t>76,52</t>
  </si>
  <si>
    <r>
      <rPr>
        <sz val="12"/>
        <rFont val="Arial"/>
        <family val="2"/>
      </rPr>
      <t>QUADRO DE DISTRIBUICAO DE ENERGIA DE EMBUTIR, EM CHAPA METALICA, PARA 18 DISJUNTORES TERMOMAGNETICOS MONOPOLARES, COM
BARRAMENTO TRIFASICO E NEUTRO, FORNECIMENTO E INSTALACAO</t>
    </r>
  </si>
  <si>
    <t>531,71</t>
  </si>
  <si>
    <r>
      <rPr>
        <sz val="12"/>
        <rFont val="Arial"/>
        <family val="2"/>
      </rPr>
      <t>QUADRO DE DISTRIBUICAO DE ENERGIA DE EMBUTIR, EM CHAPA METALICA,
PARA 24 DISJUNTORES TERMOMAGNETICOS MONOPOLARES, COM BARRAMENTO TRIFASICO E NEUTRO, FORNECIMENTO E INSTALACAO</t>
    </r>
  </si>
  <si>
    <t>558,10</t>
  </si>
  <si>
    <r>
      <rPr>
        <sz val="12"/>
        <rFont val="Arial"/>
        <family val="2"/>
      </rPr>
      <t>QUADRO DE DISTRIBUIÇÃO DE EMBUTIR, EM CHAPA DE AÇO, PARA ATÉ 70
DISJUNTORES, COM BARRAMENTO TRIFASICO DE 225 A, PADRÃO DIN, EXCLUSIVE DISJUNTORES</t>
    </r>
  </si>
  <si>
    <t>1.095,68</t>
  </si>
  <si>
    <t>C3579</t>
  </si>
  <si>
    <r>
      <rPr>
        <sz val="12"/>
        <rFont val="Arial"/>
        <family val="2"/>
      </rPr>
      <t>CAIXA MODULAR PARA MEDIDOR DE ENERGIA AGRUPADA, EM POLICARBONATO
/  TERMOPLASTICO, COM SUPORTE PARA DISJUNTOR (PADRAO DA CONCESSIONARIA LOCAL)</t>
    </r>
  </si>
  <si>
    <t>147,42</t>
  </si>
  <si>
    <t>TERMINAL A COMPRESSAO EM COBRE ESTANHADO PARA CABO 10 MM2, 1 FURO E 1 COMPRESSAO, PARA PARAFUSO DE FIXACAO M6</t>
  </si>
  <si>
    <t>2,48</t>
  </si>
  <si>
    <t>TERMINAL A COMPRESSAO EM COBRE ESTANHADO PARA CABO 35 MM2, 1 FURO E 1 COMPRESSAO, PARA PARAFUSO DE FIXACAO M8</t>
  </si>
  <si>
    <t>4,25</t>
  </si>
  <si>
    <t>REFLETOR SLIM LED 50W DE POTÊNCIA, BRANCO FRIO, 6500K, AUTOVOLT, MARCA G-LIGHT OU SIMILAR</t>
  </si>
  <si>
    <t>111,43</t>
  </si>
  <si>
    <t>GRUPO GERADOR CABINADO 100 KVA, 380/220 V, 60 HZ, COM QUADRO AUTOMÁTICO</t>
  </si>
  <si>
    <t>84.043,07</t>
  </si>
  <si>
    <t>INSTALAÇÃO DE GRUPO GERADOR CABINADO 100 KVA, 380/220 V, 60 HZ, COM QUADRO AUTOMÁTICO</t>
  </si>
  <si>
    <t>2.486,40</t>
  </si>
  <si>
    <t>CAIXA DE PASSAGEM  4'' X 2'' EM ALUMINIO</t>
  </si>
  <si>
    <t>17,92</t>
  </si>
  <si>
    <t>POSTE DECORATIVO COM 01 PÉTALA, EM AÇO GALVANIZADO COM DIFUSOR EM VIDRO TRANSPARENTE TEMPERADO, 3,00M, INCLUSIVE LÂMPADA LED 50W</t>
  </si>
  <si>
    <t>954,79</t>
  </si>
  <si>
    <r>
      <rPr>
        <sz val="12"/>
        <rFont val="Arial"/>
        <family val="2"/>
      </rPr>
      <t>TUBO EM COBRE FLEXÍVEL, DN 1/4”, COM ISOLAMENTO, INSTALADO EM RAMAL DE ALIMENTAÇÃO DE AR CONDICIONADO COM CONDENSADORA INDIVIDUAL
FORNECIMENTO E INSTALAÇÃO</t>
    </r>
  </si>
  <si>
    <t>43,00</t>
  </si>
  <si>
    <t>30,32</t>
  </si>
  <si>
    <r>
      <rPr>
        <sz val="12"/>
        <rFont val="Arial"/>
        <family val="2"/>
      </rPr>
      <t>TUBO EM COBRE FLEXÍVEL, DN 3/8", COM ISOLAMENTO, INSTALADO EM RAMAL
DE ALIMENTAÇÃO DE AR CONDICIONADO COM CONDENSADORA INDIVIDUAL – FORNECIMENTO E INSTALAÇÃO</t>
    </r>
  </si>
  <si>
    <t>53,90</t>
  </si>
  <si>
    <r>
      <rPr>
        <sz val="12"/>
        <rFont val="Arial"/>
        <family val="2"/>
      </rPr>
      <t>TUBO EM COBRE FLEXÍVEL, DN 1/2", COM ISOLAMENTO, INSTALADO EM RAMAL DE ALIMENTAÇÃO DE AR CONDICIONADO COM CONDENSADORA INDIVIDUAL –
FORNECIMENTO E INSTALAÇÃO</t>
    </r>
  </si>
  <si>
    <t>75,00</t>
  </si>
  <si>
    <t>67,35</t>
  </si>
  <si>
    <r>
      <rPr>
        <sz val="12"/>
        <rFont val="Arial"/>
        <family val="2"/>
      </rPr>
      <t>TUBO EM COBRE FLEXÍVEL, DN 5/8", COM ISOLAMENTO, INSTALADO EM RAMAL
DE ALIMENTAÇÃO DE AR CONDICIONADO COM CONDENSADORA INDIVIDUAL – FORNECIMENTO E INSTALAÇÃO</t>
    </r>
  </si>
  <si>
    <t>82,30</t>
  </si>
  <si>
    <t>C4780</t>
  </si>
  <si>
    <r>
      <rPr>
        <sz val="12"/>
        <rFont val="Arial"/>
        <family val="2"/>
      </rPr>
      <t>REDE FRIGORÍGENA C/ TUBO DE COBRE 3/4" FLEXÍVEL, ISOLADO COM
BORRACHA ELASTOMÉRICA, SUSTENTAÇÃO, SOLDA E LIMPEZA</t>
    </r>
  </si>
  <si>
    <t>87,33</t>
  </si>
  <si>
    <t>90,00</t>
  </si>
  <si>
    <t>44,00</t>
  </si>
  <si>
    <r>
      <rPr>
        <sz val="12"/>
        <rFont val="Arial"/>
        <family val="2"/>
      </rPr>
      <t>CURVA 90 GRAUS, PVC, SOLDÁVEL, DN 32MM, INSTALADO EM RAMAL OU SUB-
RAMAL DE ÁGUA - FORNECIMENTO E INSTALAÇÃO</t>
    </r>
  </si>
  <si>
    <t>14,53</t>
  </si>
  <si>
    <r>
      <rPr>
        <sz val="12"/>
        <rFont val="Arial"/>
        <family val="2"/>
      </rPr>
      <t>CURVA 45 GRAUS, PVC, SOLDÁVEL, DN 32MM, INSTALADO EM RAMAL OU SUB-
RAMAL DE ÁGUA - FORNECIMENTO E INSTALAÇÃO</t>
    </r>
  </si>
  <si>
    <t>11,10</t>
  </si>
  <si>
    <r>
      <rPr>
        <sz val="12"/>
        <rFont val="Arial"/>
        <family val="2"/>
      </rPr>
      <t>CABO DE COBRE PP CORDPLAST 3 X 2,5 MM2, 450/750V - FORNECIMENTO E
INSTALAÇÃO</t>
    </r>
  </si>
  <si>
    <t>12,69</t>
  </si>
  <si>
    <r>
      <rPr>
        <sz val="12"/>
        <rFont val="Arial"/>
        <family val="2"/>
      </rPr>
      <t>CABO DE COBRE PP CORDPLAST 3 X 4,0 MM2, 450/750V - FORNECIMENTO E
INSTALAÇÃO</t>
    </r>
  </si>
  <si>
    <t>INSTALAÇÃO DE CONDICIONADOR DE AR TIPO SPLIT HIWALL</t>
  </si>
  <si>
    <t>492,16</t>
  </si>
  <si>
    <t>INSTALAÇÃO DE CONDICIONADOR DE AR TIPO SPLIT PISO/TETO</t>
  </si>
  <si>
    <t>803,52</t>
  </si>
  <si>
    <r>
      <rPr>
        <sz val="12"/>
        <rFont val="Arial"/>
        <family val="2"/>
      </rPr>
      <t>FORNECIMENTO DE AR CONDICIONADO TIPO SPLIT HIWALL 12.000 BTU'S
(EVAPORADORA E CONDENSADORA), CLASSE A SELO PROCEL</t>
    </r>
  </si>
  <si>
    <t>1.982,50</t>
  </si>
  <si>
    <r>
      <rPr>
        <sz val="12"/>
        <rFont val="Arial"/>
        <family val="2"/>
      </rPr>
      <t>FORNECIMENTO DE AR CONDICIONADO TIPO SPLIT HIWALL 18.000 BTU'S
(EVAPORADORA E CONDENSADORA), CLASSE A SELO PROCEL</t>
    </r>
  </si>
  <si>
    <t>2.637,00</t>
  </si>
  <si>
    <r>
      <rPr>
        <sz val="12"/>
        <rFont val="Arial"/>
        <family val="2"/>
      </rPr>
      <t>FORNECIMENTO DE AR CONDICIONADO TIPO SPLIT HIWALL 24.000 BTU'S
(EVAPORADORA E CONDENSADORA), CLASSE A SELO PROCEL</t>
    </r>
  </si>
  <si>
    <t>3.454,24</t>
  </si>
  <si>
    <r>
      <rPr>
        <sz val="12"/>
        <rFont val="Arial"/>
        <family val="2"/>
      </rPr>
      <t>FORNECIMENTO DE AR CONDICIONADO TIPO SPLIT PISO/TETO 36.000 BTU'S
(EVAPORADORA E CONDENSADORA)</t>
    </r>
  </si>
  <si>
    <t>6.876,60</t>
  </si>
  <si>
    <r>
      <rPr>
        <sz val="12"/>
        <rFont val="Arial"/>
        <family val="2"/>
      </rPr>
      <t>FORNECIMENTO DE AR CONDICIONADO TIPO SPLIT HIWALL 9.000 BTU'S
(EVAPORADORA E CONDENSADORA), CLASSE A SELO PROCEL</t>
    </r>
  </si>
  <si>
    <t>1.570,01</t>
  </si>
  <si>
    <t>FORNECIMENTO E INSTALAÇÃO DE RACK DE PAREDE 19" X 8U X 450MM</t>
  </si>
  <si>
    <t>709,30</t>
  </si>
  <si>
    <r>
      <rPr>
        <sz val="12"/>
        <rFont val="Arial"/>
        <family val="2"/>
      </rPr>
      <t>CABO ELETRÔNICO CATEGORIA 6, INSTALADO EM EDIFICAÇÃO INSTITUCIONAL -
FORNECIMENTO E INSTALAÇÃO.</t>
    </r>
  </si>
  <si>
    <t>2.509,11</t>
  </si>
  <si>
    <t>2,09</t>
  </si>
  <si>
    <t>CONECTOR RJ - 45, MACHO  CATEGORIA 6</t>
  </si>
  <si>
    <t>LUVA PARA ELETRODUTO, PVC, ROSCÁVEL, DN 32 MM (1"), PARA CIRCUITOS TERMINAIS, INSTALADA EM PAREDE - FORNECIMENTO E INSTALAÇÃO</t>
  </si>
  <si>
    <t>7,35</t>
  </si>
  <si>
    <t>LUVA PARA ELETRODUTO, PVC, ROSCÁVEL, DN 25 MM (3/4"), PARA CIRCUITOS TERMINAIS, INSTALADA EM PAREDE - FORNECIMENTO E INSTALAÇÃO</t>
  </si>
  <si>
    <t>TOMADA PARA LÓGICA RJ45, COM CAIXA PVC, EMBUTIDA, CAT. 6</t>
  </si>
  <si>
    <t>55,00</t>
  </si>
  <si>
    <t>55,84</t>
  </si>
  <si>
    <r>
      <rPr>
        <sz val="12"/>
        <rFont val="Arial"/>
        <family val="2"/>
      </rPr>
      <t>TOMADA DUPLA PARA LÓGICA RJ45, CAT.6, COM CAIXA PVC, EMBUTIR,
COMPLETA</t>
    </r>
  </si>
  <si>
    <t>31,00</t>
  </si>
  <si>
    <t>95,36</t>
  </si>
  <si>
    <t>TOMADA PARA LÓGICA RJ45 NO PISO, PLACA DE METAL</t>
  </si>
  <si>
    <t>10,00</t>
  </si>
  <si>
    <t>44,47</t>
  </si>
  <si>
    <t>266,00</t>
  </si>
  <si>
    <r>
      <rPr>
        <sz val="12"/>
        <rFont val="Arial"/>
        <family val="2"/>
      </rPr>
      <t>ELETRODUTO RÍGIDO ROSCÁVEL, PVC, DN 40 MM (1 1/4"), PARA CIRCUITOS
TERMINAIS, INSTALADO EM FORRO - FORNECIMENTO E INSTALAÇÃO</t>
    </r>
  </si>
  <si>
    <t>25,00</t>
  </si>
  <si>
    <t>BLOCO TERMINAL PARA TELEFONE - 10 PARES - INSTALADO</t>
  </si>
  <si>
    <t>13,72</t>
  </si>
  <si>
    <t>MONITOR 42" - REF. 42LD460 LG OU SIMILAR</t>
  </si>
  <si>
    <t>2.256,61</t>
  </si>
  <si>
    <r>
      <rPr>
        <sz val="12"/>
        <rFont val="Arial"/>
        <family val="2"/>
      </rPr>
      <t>FORNECIMENTO  E  MONTAGEM  DE  GUIA  DE  CABOS HORIZONTAIS  FECHADO DE
CORPO DE AÇO SAE 1020, PROF.= 40MM.</t>
    </r>
  </si>
  <si>
    <t>19,29</t>
  </si>
  <si>
    <r>
      <rPr>
        <sz val="12"/>
        <rFont val="Arial"/>
        <family val="2"/>
      </rPr>
      <t>FORNECIMENTO E INSTALAÇÃO DE NO-BREAK 110/220V, 1.2 KVA COM 03 SAIDAS
110V AC</t>
    </r>
  </si>
  <si>
    <t>798,37</t>
  </si>
  <si>
    <t>PATCH PANEL 24 PORTAS, CATEGORIA 6 - FORNECIMENTO E INSTALAÇÃO</t>
  </si>
  <si>
    <t>544,87</t>
  </si>
  <si>
    <t>PATCH PANEL 48 PORTAS, CATEGORIA 6 - FORNECIMENTO E INSTALAÇÃO.</t>
  </si>
  <si>
    <t>861,35</t>
  </si>
  <si>
    <t>PATCH   CORD,   CATEGORIA   6,   EXTENSAO   DE   1,50   M   -   FORNECIMENTO   E INSTALAÇÃO</t>
  </si>
  <si>
    <t>24,71</t>
  </si>
  <si>
    <t>PATCH   CORD,   CATEGORIA   6,   EXTENSAO   DE   2,50   M   -   FORNECIMENTO   E INSTALAÇÃO</t>
  </si>
  <si>
    <t>33,00</t>
  </si>
  <si>
    <t>27,40</t>
  </si>
  <si>
    <t>REGUA (FILTRO DE LINHA ) COM 8 TOMADAS</t>
  </si>
  <si>
    <t>21,15</t>
  </si>
  <si>
    <t>FORNECIMENTO E INSTALAÇÃO DE VOICE PAINEL 24 PORTAS</t>
  </si>
  <si>
    <t>313,52</t>
  </si>
  <si>
    <t>COMP9</t>
  </si>
  <si>
    <t>SWITCH  GERENCIÁVEL  48  PORTAS  RJ  45  100/1000  MBPS  E  4  PORTAS  SFP 100/1000, HP 1920S-48 JL382A OU SIMILAR EQUIVALENTE</t>
  </si>
  <si>
    <t>4.431,92</t>
  </si>
  <si>
    <r>
      <rPr>
        <sz val="12"/>
        <rFont val="Arial"/>
        <family val="2"/>
      </rPr>
      <t>QUADRO   DE   DISTRIBUICAO   PARA   TELEFONE   N.4,   60X60X12CM   EM   CHAPA
METALICA,      DE      EMBUTIR,      SEM      ACESSORIOS,      PADRAO      TELEBRAS, FORNECIMENTO E INSTALAÇÃO</t>
    </r>
  </si>
  <si>
    <t>275,77</t>
  </si>
  <si>
    <t>COMP10</t>
  </si>
  <si>
    <t>CÂMERA IP DOME INFRAVERMELHO POE 2 MEGAPIXEL 1080P</t>
  </si>
  <si>
    <t>400,77</t>
  </si>
  <si>
    <t>COMP11</t>
  </si>
  <si>
    <t>NVR   STAND   ALONE   16   CANAIS   COM   POE,   INTELBRAS   3116P   OU   SIMILAR, FORNECIMENTO E INSTALAÇÃO, INCLUI HD 4 TB PARA CFTV</t>
  </si>
  <si>
    <t>3.575,45</t>
  </si>
  <si>
    <t>CABO COAXIAL RG 06</t>
  </si>
  <si>
    <t>70,00</t>
  </si>
  <si>
    <t>5,14</t>
  </si>
  <si>
    <t>CAIXA ENTERRADA ELÉTRICA RETANGULAR, EM CONCRETO PRÉ-MOLDADO, FUNDO COM BRITA, DIMENSÕES INTERNAS: 0,3X0,3X0,3 M.</t>
  </si>
  <si>
    <t>100,96</t>
  </si>
  <si>
    <t>TOMADA  MÉDIA  DE  EMBUTIR  (1  MÓDULO),  2P+T  10  A,  INCLUINDO  SUPORTE  E PLACA - FORNECIMENTO E INSTALAÇÃO</t>
  </si>
  <si>
    <t>24,04</t>
  </si>
  <si>
    <r>
      <rPr>
        <sz val="12"/>
        <rFont val="Arial"/>
        <family val="2"/>
      </rPr>
      <t>CABO  TELEFÔNICO  CI-50  10  PARES  INSTALADO  EM  ENTRADA  DE  EDIFICAÇÃO  -
FORNECIMENTO E INSTALAÇÃO</t>
    </r>
  </si>
  <si>
    <t>10,90</t>
  </si>
  <si>
    <t>TOMADA PARA ANTENA DE TV, COMPLETA</t>
  </si>
  <si>
    <t>23,32</t>
  </si>
  <si>
    <t>CAIXA  ENTERRADA  PARA  INSTALAÇÕES  TELEFÔNICAS  TIPO  R1,  EM  ALVENARIA COM    BLOCOS    DE   CONCRETO,    DIMENSÕES   INTERNAS:    0,35X0,60X0,60    M, EXCLUINDO TAMPÃO</t>
  </si>
  <si>
    <t>404,60</t>
  </si>
  <si>
    <t>TAMPA PARA CAIXA TIPO R1, EM FERRO FUNDIDO</t>
  </si>
  <si>
    <t>368,63</t>
  </si>
  <si>
    <t>CPOS</t>
  </si>
  <si>
    <t>69.10.140</t>
  </si>
  <si>
    <r>
      <rPr>
        <sz val="12"/>
        <rFont val="Arial"/>
        <family val="2"/>
      </rPr>
      <t>ANTENA    PARABÓLICA    COM    CAPTADOR    DE    SINAIS    E    MODULADOR    DE
ÁUDIO/VIDEO</t>
    </r>
  </si>
  <si>
    <t>683,44</t>
  </si>
  <si>
    <t>69.20.280</t>
  </si>
  <si>
    <t>DIVISOR DE SINAL DE ANTENA DE TV COM 4 SAÍDAS</t>
  </si>
  <si>
    <t>18,18</t>
  </si>
  <si>
    <r>
      <rPr>
        <sz val="12"/>
        <rFont val="Arial"/>
        <family val="2"/>
      </rPr>
      <t>FORNECIMENTO E INSTALAÇÃO DE ELETROCALHA METÁLICA 50 X 50 X 3000 MM
(REF. VALEMAM OU SIMILAR)</t>
    </r>
  </si>
  <si>
    <t>60,12</t>
  </si>
  <si>
    <t>DETECTOR PORTAL DE ALTA SENSIBILIDADE REF. AS360T DA MINEORO OU SIMILAR</t>
  </si>
  <si>
    <t>9.907,78</t>
  </si>
  <si>
    <t>FORNECIMENTO E INSTALAÇÃO DE CATRACAS ELETRÔNICAS, COM LEITOR DE PROXIMIDADE, DA PRIME OU SIMILAR, INCLUSIVE FRETE, TREINAMENTO, SOFTWARE, CARTÕES DE PROXIMIDADE E COFRE COLETOR</t>
  </si>
  <si>
    <t>21.084,98</t>
  </si>
  <si>
    <t>FIO FLEXIVEL 2 X 2,5MM (PARALELO OU TORCIDO)</t>
  </si>
  <si>
    <t>250,00</t>
  </si>
  <si>
    <t>9,02</t>
  </si>
  <si>
    <t>96,00</t>
  </si>
  <si>
    <r>
      <rPr>
        <sz val="12"/>
        <rFont val="Arial"/>
        <family val="2"/>
      </rPr>
      <t>ELETRODUTO RÍGIDO ROSCÁVEL, PVC, DN 20 MM (1/2"), PARA CIRCUITOS
TERMINAIS, INSTALADO EM FORRO - FORNECIMENTO E INSTALAÇÃO</t>
    </r>
  </si>
  <si>
    <t>7,16</t>
  </si>
  <si>
    <t>MICROFONE DINAMICO TIPO CARDIOIDE</t>
  </si>
  <si>
    <t>149,00</t>
  </si>
  <si>
    <r>
      <rPr>
        <sz val="12"/>
        <rFont val="Arial"/>
        <family val="2"/>
      </rPr>
      <t>PEDESTAL GOOSENECK COM MICROFONE E TECLA PTT REF:SM-102, SANSARA
OU SIMILAR (SONORIZAÇÃO)</t>
    </r>
  </si>
  <si>
    <t>1.361,16</t>
  </si>
  <si>
    <r>
      <rPr>
        <sz val="12"/>
        <rFont val="Arial"/>
        <family val="2"/>
      </rPr>
      <t>AMPLIFICADOR CICLOTRON DBK 4000 (OU SIMILAR) - FORNECIMENTO E
INSTALAÇÃO</t>
    </r>
  </si>
  <si>
    <t>1.772,31</t>
  </si>
  <si>
    <t>9047_2</t>
  </si>
  <si>
    <t>SONOFLETOR - CAIXA ACÚSTICA DE PAREDE 55 W (RMS)</t>
  </si>
  <si>
    <t>par</t>
  </si>
  <si>
    <t>721,75</t>
  </si>
  <si>
    <t>9047_1</t>
  </si>
  <si>
    <t>CAIXA ACUSTICA - SONOFLETOR 30 WATS/ 70 VOLTS</t>
  </si>
  <si>
    <t>134,51</t>
  </si>
  <si>
    <t>MESA DE SOM / MIXER 8 CANAIS C/ USB OMX 52 - ONEAL OU SIMILAR</t>
  </si>
  <si>
    <t>893,40</t>
  </si>
  <si>
    <t>PRÉ-AMPLIFICADOR GONGO PGH-3000 AMBIENCE LINE HAYONIK OU SIMILAR</t>
  </si>
  <si>
    <t>472,50</t>
  </si>
  <si>
    <t>CABO BALANCEADO 2 X 0,30MM (PARA MICROFONE)</t>
  </si>
  <si>
    <t>110,00</t>
  </si>
  <si>
    <t>9,58</t>
  </si>
  <si>
    <t>CONECTOR MACHO XLR  COM GRAU DE PROTEÇÃO IP 66</t>
  </si>
  <si>
    <t>COMP12</t>
  </si>
  <si>
    <t>TOMADA XLR PARA MICROFONE, PARA PISO, COM PLACA E CAIXA</t>
  </si>
  <si>
    <t>41,86</t>
  </si>
  <si>
    <t>EXTINTOR DE PQS 4KG - FORNECIMENTO E INSTALACAO</t>
  </si>
  <si>
    <t>186,85</t>
  </si>
  <si>
    <t>LUMINÁRIA DE EMERGÊNCIA - FORNECIMENTO E INSTALAÇÃO</t>
  </si>
  <si>
    <t>29,38</t>
  </si>
  <si>
    <t>PLACA DE SINALIZACAO, FOTOLUMINESCENTE, EM PVC , ROTA DE FUGA</t>
  </si>
  <si>
    <t>PLACA DE SINALIZACAO, FOTOLUMINESCENTE, 38X19 CM, EM PVC , COM SETA INDICATIVA DE SENTIDO (ESQUERDA OU DIREITA) DE SAÍDA DE EMERGÊNCIA</t>
  </si>
  <si>
    <t>22,12</t>
  </si>
  <si>
    <t>PLACA DE SINALIZACAO, FOTOLUMINESCENTE, EM PVC , COM LOGOTIPO "EXTINTOR DE INCÊNDIO"</t>
  </si>
  <si>
    <t>15,28</t>
  </si>
  <si>
    <t>BARRA ANTIPANICO SIMPLES SEM CHAVE PARA UMA PORTA</t>
  </si>
  <si>
    <t>938,81</t>
  </si>
  <si>
    <t>HASTE DE ATERRAMENTO 5/8  PARA SPDA - FORNECIMENTO E INSTALAÇÃO</t>
  </si>
  <si>
    <t>26,00</t>
  </si>
  <si>
    <t>60,92</t>
  </si>
  <si>
    <t>CONECTOR PRA HASTE DE ATERRAMENTO 5/8"</t>
  </si>
  <si>
    <r>
      <rPr>
        <sz val="12"/>
        <rFont val="Arial"/>
        <family val="2"/>
      </rPr>
      <t>CAIXA DE INSPEÇÃO PARA ATERRAMENTO, CIRCULAR, EM POLIETILENO,
DIÂMETRO INTERNO = 0,3 M.</t>
    </r>
  </si>
  <si>
    <t>18,16</t>
  </si>
  <si>
    <r>
      <rPr>
        <sz val="12"/>
        <rFont val="Arial"/>
        <family val="2"/>
      </rPr>
      <t>CORDOALHA DE COBRE NU 35 MM², NÃO ENTERRADA, COM ISOLADOR -
FORNECIMENTO E INSTALAÇÃO</t>
    </r>
  </si>
  <si>
    <t>461,00</t>
  </si>
  <si>
    <t>62,13</t>
  </si>
  <si>
    <r>
      <rPr>
        <sz val="12"/>
        <rFont val="Arial"/>
        <family val="2"/>
      </rPr>
      <t>CORDOALHA DE COBRE NU 50 MM², ENTERRADA, SEM ISOLADOR -
FORNECIMENTO E INSTALAÇÃO</t>
    </r>
  </si>
  <si>
    <t>313,00</t>
  </si>
  <si>
    <t>81,61</t>
  </si>
  <si>
    <t>MASTRO PARA SPDA - FORNECIMENTO E INSTALAÇÃO.</t>
  </si>
  <si>
    <t>186,61</t>
  </si>
  <si>
    <r>
      <rPr>
        <sz val="12"/>
        <rFont val="Arial"/>
        <family val="2"/>
      </rPr>
      <t>BASE METÁLICA PARA MASTRO 1 ½  PARA SPDA - FORNECIMENTO E
INSTALAÇÃO.</t>
    </r>
  </si>
  <si>
    <t>115,41</t>
  </si>
  <si>
    <t>CAPTOR TIPO FRANKLIN PARA SPDA - FORNECIMENTO E INSTALAÇÃO</t>
  </si>
  <si>
    <t>122,55</t>
  </si>
  <si>
    <t>120,00</t>
  </si>
  <si>
    <r>
      <rPr>
        <sz val="12"/>
        <rFont val="Arial"/>
        <family val="2"/>
      </rPr>
      <t>CAIXA RETANGULAR 4" X 4" MÉDIA (1,30 M DO PISO), PVC, INSTALADA EM
PAREDE - FORNECIMENTO E INSTALAÇÃO</t>
    </r>
  </si>
  <si>
    <t>41,00</t>
  </si>
  <si>
    <r>
      <rPr>
        <sz val="12"/>
        <rFont val="Arial"/>
        <family val="2"/>
      </rPr>
      <t>CAIXA DE EQUALIZAÇÃO P/ATERRAMENTO 20 X 20 X 10CM DE SOBREPOR P/11
TERMINAIL DE PRESSAO C/BARRAMENTO (PARA-RAIO)</t>
    </r>
  </si>
  <si>
    <t>286,14</t>
  </si>
  <si>
    <t>CONECTOR EM LATAO TIPO MINIGAR PARA CABOS 16 -50 MM² - SPDA</t>
  </si>
  <si>
    <t>23,44</t>
  </si>
  <si>
    <t>TERMINAL AEREO EM ACO GALVANIZADO COM BASE DE FIXACAO H = 30CM</t>
  </si>
  <si>
    <t>22,91</t>
  </si>
  <si>
    <t>COMP13</t>
  </si>
  <si>
    <t>FORNECIMENTO E INSTALAÇÃO DE KIT GERADOR FOTOVOLTAICO 29,70KWP, INCLUINDO MÓDULOS, INVERSOR, CABOS, FIXAÇÃO E PROTEÇÃO</t>
  </si>
  <si>
    <t>94.854,38</t>
  </si>
  <si>
    <t>BARRA DE APOIO RETA, EM ACO INOX POLIDO, COMPRIMENTO 80CM</t>
  </si>
  <si>
    <t>173,04</t>
  </si>
  <si>
    <t>BARRA DE APOIO RETA, EM ACO INOX POLIDO, COMPRIMENTO 40CM</t>
  </si>
  <si>
    <t>165,24</t>
  </si>
  <si>
    <t>PLACA DE INAUGURAÇÃO DE OBRA EM ALUMÍNIO 0,60 X 0,80 M</t>
  </si>
  <si>
    <t>1.607,27</t>
  </si>
  <si>
    <r>
      <rPr>
        <sz val="12"/>
        <rFont val="Arial"/>
        <family val="2"/>
      </rPr>
      <t>REVESTIMENTO METÁLICO EM ALUMÍNIO COMPOSTO (ALUCOBOND), E=0,3MM, PINTURA KAYNAR 500 COMPOSTA POR SEIS CAMADAS, INCLUSIVE ESTRUTURA METÁLICA AUXILIAR EM PERFIL DE VIGA "U" DE 2" - FORNECIMENTO E
MONTAGEM</t>
    </r>
  </si>
  <si>
    <t>22,86</t>
  </si>
  <si>
    <t>458,82</t>
  </si>
  <si>
    <t>BANCADA DE GRANITO CINZA E=2cm</t>
  </si>
  <si>
    <t>3,69</t>
  </si>
  <si>
    <t>361,12</t>
  </si>
  <si>
    <t>CORRIMÃO EM AÇO INOX, ESCOVADO, D=1 1/2"</t>
  </si>
  <si>
    <t>6,50</t>
  </si>
  <si>
    <t>88,66</t>
  </si>
  <si>
    <t>21,96</t>
  </si>
  <si>
    <t>731,68</t>
  </si>
  <si>
    <t>SOLEIRA EM GRANITO, LARGURA 15 CM, ESPESSURA 2,0 CM</t>
  </si>
  <si>
    <t>14,41</t>
  </si>
  <si>
    <t>75,79</t>
  </si>
  <si>
    <t>PEITORIL LINEAR EM GRANITO</t>
  </si>
  <si>
    <t>7,74</t>
  </si>
  <si>
    <t>111,01</t>
  </si>
  <si>
    <t>ESPELHO CRISTAL, ESPESSURA 4MM, COM PARAFUSOS DE FIXACAO, SEM MOLDURA</t>
  </si>
  <si>
    <t>3,20</t>
  </si>
  <si>
    <t>473,95</t>
  </si>
  <si>
    <t>C0864</t>
  </si>
  <si>
    <t>CONJUNTO DE MASTRO P/ TRÊS BANDEIRAS E PEDESTAL</t>
  </si>
  <si>
    <t>4.665,26</t>
  </si>
  <si>
    <t>LETRA AÇO INOX ESCOVADO/POLIDO H = 15 CM - INSTALADO - DIZERES "DES. BERILO PEREIRA DA MOTA"</t>
  </si>
  <si>
    <t>23,00</t>
  </si>
  <si>
    <t>76,24</t>
  </si>
  <si>
    <t>LETRA AÇO INOX ESCOVADO/POLIDO H = 20 CM - INSTALADO - DIZERES "FÓRUM DA COMARCA DE ITAUEIRA"</t>
  </si>
  <si>
    <t>68,31</t>
  </si>
  <si>
    <t>C4729</t>
  </si>
  <si>
    <t>CERCA/GRADIL NYLOFOR H=2,03M, MALHA 5 X 20CM - FIO 4,30MM, COM FIXADORES DE POLIAMIDA EM POSTE 40 x 60 MM CHUMBADOS EM BASE DE CONCRETO (EXCLUSIVE ESTA) , REVESTIDOS EM POLIESTER POR PROCESSO DE PINTURA ELETROSTÁTICA (GRADIL E POSTE), NAS CORES VERDE OU BRANCA - FORNECIMENTO E INSTALAÇÃO</t>
  </si>
  <si>
    <t>60,17</t>
  </si>
  <si>
    <t>254,06</t>
  </si>
  <si>
    <t>LIMPEZA FINAL DA OBRA</t>
  </si>
  <si>
    <t>516,96</t>
  </si>
  <si>
    <t>2,31</t>
  </si>
  <si>
    <r>
      <rPr>
        <sz val="12"/>
        <rFont val="Arial"/>
        <family val="2"/>
      </rPr>
      <t>IMPERMEABILIZAÇÃO DE SUPERFÍCIE COM MANTA ASFÁLTICA, UMA CAMADA,
INCLUSIVE APLICAÇÃO DE PRIMER ASFÁLTICO, E=3MM</t>
    </r>
  </si>
  <si>
    <t>186,80</t>
  </si>
  <si>
    <t>84,47</t>
  </si>
  <si>
    <t>AS BUILT</t>
  </si>
  <si>
    <t>1,83</t>
  </si>
  <si>
    <r>
      <rPr>
        <sz val="12"/>
        <rFont val="Arial"/>
        <family val="2"/>
      </rPr>
      <t>APARELHO SINALIZADOR DE SAÍDA DE GARAGEM, COM CÉLULA FOTOELÉTRICA -
FORNECIMENTO E INSTALAÇÃO</t>
    </r>
  </si>
  <si>
    <t>136,51</t>
  </si>
  <si>
    <t>AUTOMATIZAÇÃO DE PORTÃO DE CORRER COM MOTOR PPA 1/4 CV - 220V</t>
  </si>
  <si>
    <t>1.772,10</t>
  </si>
  <si>
    <t>PLACA INDICATIVA EM ACRÍLICO E=2MM, EM BRAILLE, COM ESFERAS EM INOX E TEXTO EM ALTO RÊLEVO, DIM.: 8 X 28 CM, FORNECIMENTO E INSTALAÇÃO</t>
  </si>
  <si>
    <t>84,35</t>
  </si>
  <si>
    <t>COMP14</t>
  </si>
  <si>
    <r>
      <rPr>
        <sz val="12"/>
        <rFont val="Arial"/>
        <family val="2"/>
      </rPr>
      <t>TÓTEM EM CHAPA DE ACM (ALUMÍNIO COMPOSTO) NA COR CINZA COM SÍMBOLO
CLARO ADESIVADO</t>
    </r>
  </si>
  <si>
    <t>4.036,56</t>
  </si>
  <si>
    <t>CUSTO TOTAL</t>
  </si>
  <si>
    <t>CUSTO UNITÁRIO</t>
  </si>
  <si>
    <t>ÍNDICE</t>
  </si>
  <si>
    <t>74073/002</t>
  </si>
  <si>
    <t>SEINFRA</t>
  </si>
  <si>
    <t>AS COMPOSIÇÕES DE CUSTO SÃO SOMENTE AQUELAS QUE NÃO CONSTAM NA TABELA SINAPI, MAS COM OS CUSTOS UNITÁRIOS DO SINAPI, QUANDO HOUVER.</t>
  </si>
  <si>
    <t>ANEXO 15</t>
  </si>
  <si>
    <t>COMPOSIÇÕES DE CUSTOS</t>
  </si>
  <si>
    <t>COMPOSIÇÕES DE CUSTO</t>
  </si>
  <si>
    <t>Reforma e Ampliação do Fórum da Comarca de Itaueira - PI</t>
  </si>
  <si>
    <t>Rua Ludegero de França Ribeiro Teixeira, nº 766, Itaueira/PI</t>
  </si>
  <si>
    <t>CODIGO</t>
  </si>
  <si>
    <t>INSUMO</t>
  </si>
  <si>
    <t>UNIDADE</t>
  </si>
  <si>
    <t>MÃO DE OBRA</t>
  </si>
  <si>
    <t>CREA-PI</t>
  </si>
  <si>
    <t>-</t>
  </si>
  <si>
    <t>ART DE OBRAS</t>
  </si>
  <si>
    <t>UND</t>
  </si>
  <si>
    <t>SINAPI</t>
  </si>
  <si>
    <t>ENGENHEIRO CIVIL DE OBRA JUNIOR COM ENCARGOS COMPLEMENTARES</t>
  </si>
  <si>
    <t>h</t>
  </si>
  <si>
    <t>ALMOXARIFE COM ENCARGOS COMPLEMENTARES</t>
  </si>
  <si>
    <t>VIGIA NOTURNO COM ENCARGOS COMPLEMENTARES</t>
  </si>
  <si>
    <t>DESENHISTA DETALHISTA COM ENCARGOS COMPLEMENTARES</t>
  </si>
  <si>
    <t>H</t>
  </si>
  <si>
    <t>MATERIAL</t>
  </si>
  <si>
    <t>PLACA DE OBRA (PARA CONSTRUCAO CIVIL) EM CHAPA GALVANIZADA *N. 22*, DE *2,0 X 1,125* M</t>
  </si>
  <si>
    <t>PREGO DE ACO POLIDO COM CABECA 18 X 30 (2 3/4 X 10)</t>
  </si>
  <si>
    <t>CARPINTEIRO DE FORMAS COM ENCARGOS COMPLEMENTARES</t>
  </si>
  <si>
    <t>SERVENTE COM ENCARGOS COMPLEMENTARES</t>
  </si>
  <si>
    <t>DESTOCAMENTO DE ÁRVORES DE PORTE MÉDIO E RAÍZES PROFUNDAS, SEM AUXÍLIO MECÂNICO</t>
  </si>
  <si>
    <t>PEDREIRO COM ENCARGOS COMPLEMENTARES</t>
  </si>
  <si>
    <t>ATERRO DE CAIXÃO DE EDIFICAÇÃO, COM FORNEC. DE AREIA, ADENSADA COM ÁGUA</t>
  </si>
  <si>
    <t>AREIA FINA - POSTO JAZIDA/FORNECEDOR (RETIRADO NA JAZIDA, SEM TRANSPORTE)</t>
  </si>
  <si>
    <t>IMPERMEABILIZACAO DE ESTRUTURAS ENTERRADAS, COM TINTA ASFALTICA, DUAS DEMAOS</t>
  </si>
  <si>
    <t>TINTA ASFALTICA IMPERMEABILIZANTE DISPERSA EM AGUA, PARA MATERIAIS CIMENTICIOS</t>
  </si>
  <si>
    <t>L</t>
  </si>
  <si>
    <t>CHP</t>
  </si>
  <si>
    <t>CHAPA DE MDF CRU E=9MM</t>
  </si>
  <si>
    <t>CHAPA DE LAMINADO MELAMINICO, TEXTURIZADO, DE *1,25 X 3,08* M, E = 0,8 MM</t>
  </si>
  <si>
    <t>COLA A BASE DE RESINA SINTETICA PARA CHAPA DE LAMINADO MELAMINICO</t>
  </si>
  <si>
    <t>MATERIAL/MÃO DE OBRA</t>
  </si>
  <si>
    <t>ALVENARIA DE VEDAÇÃO DE BLOCOS CERÂMICOS FURADOS NA HORIZONTAL DE 14X9X19CM (ESPESSURA 14CM, BLOCO DEITADO) DE PAREDES COM ÁREA LÍQUIDA MENOR QUE 6M² SEM VÃOS E ARGAMASSA DE ASSENTAMENTO COM PREPARO EM BETONEIRA. AF_06/2014</t>
  </si>
  <si>
    <t>DUCHA HIGIÊNICA COM REGISTRO, LINHA LINK, REF. 1984.C.ACT. LNK, DA DECA OU SIMILAR</t>
  </si>
  <si>
    <t>FITA VEDA ROSCA 18MM</t>
  </si>
  <si>
    <t>DUCHA HIGIENICA COM REGISTRO</t>
  </si>
  <si>
    <t>ENCANADOR OU BOMBEIRO HIDRÁULICO COM ENCARGOS COMPLEMENTARES</t>
  </si>
  <si>
    <t>PLUG DE PVC ROSCAVEL DN= 1/2''</t>
  </si>
  <si>
    <t>PLUG PVC ROSCAVEL, 1/2" AGUA FRIA PREDIAL</t>
  </si>
  <si>
    <t>CAIXA DE PASSAGEM, EM ALUMINIO, DE 4" X 2"</t>
  </si>
  <si>
    <t>AUXILIAR DE ELETRICISTA COM ENCARGOS COMPLEMENTARES</t>
  </si>
  <si>
    <t>ELETRICISTA COM ENCARGOS COMPLEMENTARES</t>
  </si>
  <si>
    <t>DISPOSITIVO DE PROTEÇÃO CONTRA SURTO DE TENSÃO DPS 60KA, 275V (PARA RAIO)</t>
  </si>
  <si>
    <t>DISJUNTOR BIPOLAR DR 25 A - DISPOSITIVO RESIDUAL DIFERENCIAL, TIPO AC, 30MA, REF.5SM1 312-OMB, SIEMENS OU SIMILAR</t>
  </si>
  <si>
    <t>DISJUNTOR BIPOLAR DR 25 A, DISPOSITIVO RESIDUAL DIFERENCIAL, TIPO AC, 30MA</t>
  </si>
  <si>
    <t>LAMPADA LED TUBULAR BIVOLT 20W</t>
  </si>
  <si>
    <t>Luminária fluorescente embutir com aletas 2 x 20 w (tecnolux - ref.fle 6440/216 ou similar)</t>
  </si>
  <si>
    <t>QUADRO DE DISTRIBUICAO DE ENERGIA DE EMBUTIR, EM CHAPA METALICA, PARA 70 DISJUNTORES TERMOMAGNETICOS MONOPOLARES, COM BARRAMENTO TRIFASICO E NEUTRO, FORNECIMENTO E INSTALACAO</t>
  </si>
  <si>
    <t>M³</t>
  </si>
  <si>
    <t>CONECTOR PARA HASTE DE ATERRAMENTO 5/8"</t>
  </si>
  <si>
    <t>REDE FRIGORÍGENA C/ TUBO DE COBRE 3/4" FLEXÍVEL, ISOLADO COM BORRACHA ELASTOMÉRICA, SUSTENTAÇÃO, SOLDA E LIMPEZA</t>
  </si>
  <si>
    <t>I1179</t>
  </si>
  <si>
    <t>FITA DE CALDEAÇÃO</t>
  </si>
  <si>
    <t>MANTA BUTILICA. ESPESSURA 0.8MM</t>
  </si>
  <si>
    <t>PASTA PARA SOLDA DE TUBOS E CONEXOES DE COBRE (EMBALAGEM COM 250 G)</t>
  </si>
  <si>
    <t>I1872</t>
  </si>
  <si>
    <t>SOLDA 50X50</t>
  </si>
  <si>
    <t>AUXILIAR DE ENCANADOR OU BOMBEIRO HIDRÁULICO COM ENCARGOS COMPLEMENTARES</t>
  </si>
  <si>
    <t>CAIXA DE EQUALIZAÇÃO P/ATERRAMENTO 20 X 20 X 10CM DE SOBREPOR P/11 TERMINAL DE PRESSAO C/BARRAMENTO (PARA-RAIO)</t>
  </si>
  <si>
    <t>UNID.</t>
  </si>
  <si>
    <t>CONECTOR EM LATAO TIPO MINIGAR PARA CABOS 16 -50 MM²- SPDA</t>
  </si>
  <si>
    <t>REGUA (FILTRO DE LINHA) COM 8 TOMADAS</t>
  </si>
  <si>
    <t>AJUDANTE ESPECIALIZADO COM ENCARGOS COMPLEMENTARES</t>
  </si>
  <si>
    <t>ELETROTÉCNICO COM ENCARGOS COMPLEMENTARES</t>
  </si>
  <si>
    <t>AMPLIFICADOR CICLOTRON DBK 4000 (OU SIMILAR) - FORNECIMENTO E INSTALAÇÃO</t>
  </si>
  <si>
    <t>Amplificador Ciclotron DBK 4000 (ou similar)</t>
  </si>
  <si>
    <t>Cabo balanceado 2 x 0,30mm (para microfone)</t>
  </si>
  <si>
    <t>Espelho / placa cega 4" x 2", para instalacao de tomadas e interruptores</t>
  </si>
  <si>
    <t>Caixa de passagem, em pvc, de 4" x 2", para eletroduto flexivel corrugado</t>
  </si>
  <si>
    <t>Conector XLR 05 pinos em alumínio com grau proteção IP66</t>
  </si>
  <si>
    <t>LAJE PRE-MOLDADA P/FORRO, SOBRECARGA 100KG/M2, VAOS ATE 3,50M/E=8CM, C/LAJOTAS E CAP.C/CONC FCK=20MPA, 3CM, INTER-EIXO 38CM, C/ESCORAMENTO (REAPR.3X) E FERRAGEM NEGATIVA</t>
  </si>
  <si>
    <t>ACO CA-60, 5,0 MM, VERGALHAO</t>
  </si>
  <si>
    <t>LAJE PRE-MOLDADA CONVENCIONAL (LAJOTAS + VIGOTAS) PARA FORRO, UNIDIRECIONAL, SOBR</t>
  </si>
  <si>
    <t>PONTALETE DE MADEIRA NAO APARELHADA *7,5 X 7,5* CM (3 X 3 ") PINUS, MISTA OU EQUIVALENT</t>
  </si>
  <si>
    <t>PREGO DE ACO POLIDO COM CABECA 18 X 27 (2 1/2 X 10)</t>
  </si>
  <si>
    <t>TABUA DE MADEIRA NAO APARELHADA *2,5 X 30* CM, CEDRINHO OU EQUIVALENTE DA REGIAO</t>
  </si>
  <si>
    <t>LANÇAMENTO COM USO DE BOMBA, ADENSAMENTO E ACABAMENTO DE CONCRETO EM ESTRUTU</t>
  </si>
  <si>
    <t>CONCRETO FCK = 20MPA, TRAÇO 1:2,7:3 (CIMENTO/ AREIA MÉDIA/ BRITA 1)  - PREPARO MECÂNIC</t>
  </si>
  <si>
    <t>AJUDANTE DE CARPINTEIRO COM ENCARGOS COMPLEMENTARES</t>
  </si>
  <si>
    <t>Mini Rack de parede 19" x 8u x 450mm</t>
  </si>
  <si>
    <t>UNI</t>
  </si>
  <si>
    <t>FORNECIMENTO E INSTALAÇÃO DE CONECTOR RJ 45 MACHO CAT 6</t>
  </si>
  <si>
    <t>CONECTOR RJ 45 MACHO CAT 6</t>
  </si>
  <si>
    <t>TOMADA DUPLA PARA LÓGICA RJ45, CAT.6, COM CAIXA PVC, EMBUTIR, COMPLETA</t>
  </si>
  <si>
    <t>Modulo para tomada rj-45 cat.6</t>
  </si>
  <si>
    <t>Placa 4" x 2" para tomada rj-45 cat.6 - p/ 02 módulos</t>
  </si>
  <si>
    <t>Tomada para lógica, rj45, com placa, cat. 6</t>
  </si>
  <si>
    <t>FORNECIMENTO E MONTAGEM DE GUIA DE CABOS HORIZONTAIS FECHADO DE CORPO DE AÇO SAE 1020, PROF.= 40MM.</t>
  </si>
  <si>
    <t>GUIA DE CABOS FECHADO 19'' 1U</t>
  </si>
  <si>
    <t>FORNECIMENTO E INSTALAÇÃO DE NO-BREAK 110/220V, 1.2 KVA COM 03 SAIDAS 110V AC</t>
  </si>
  <si>
    <t>NO-BREAK 110/220V 1.2KVA COM 03 SAIDA 110 AC</t>
  </si>
  <si>
    <t>FORNECIMENTO E INSTALAÇÃO DE VOICE PAINEL 24 PORTAS CAT 6</t>
  </si>
  <si>
    <t>VOICE PAINEL 24 PORTAS</t>
  </si>
  <si>
    <t>Bloco terminal para telefone - 10 pares</t>
  </si>
  <si>
    <t>TOMADA DUPLA PARA LÓGICA NO PISO, METAL, RJ45</t>
  </si>
  <si>
    <t>Tomada dupla para lógica no piso, metal, RJ45</t>
  </si>
  <si>
    <t>CABO COAXIAL RG - 06</t>
  </si>
  <si>
    <t>Cumeeira termoacustica</t>
  </si>
  <si>
    <t>CHAPIM DE CONCRETO APARENTE COM ACABAMENTO DESEMPENADO, FORMA DE COMPENSADO PLASTIFICADO (MADEIRIT) DE 14 X 10 CM, FUNDIDO NO LOCAL.</t>
  </si>
  <si>
    <t>ARAME RECOZIDO 18 BWG, 1,25 MM (0,01 KG/M)</t>
  </si>
  <si>
    <t>CHAPA DE MADEIRA COMPENSADA PLASTIFICADA PARA FORMA DE CONCRETO, DE 2,20 x 1,10 M,</t>
  </si>
  <si>
    <t>TABUA DE MADEIRA NAO APARELHADA *2,5 X 23* CM (1 x 9 ") PINUS, MISTA OU EQUIVALENTE DA R</t>
  </si>
  <si>
    <t>CONCRETO FCK = 15MPA, TRAÇO 1:3,4:3,5 (CIMENTO/ AREIA MÉDIA/ BRITA 1)  - PREPARO MECÂNI</t>
  </si>
  <si>
    <t>PERFIL "I" DE ACO LAMINADO, "I" 152 X 22</t>
  </si>
  <si>
    <t>SOLDA DE TOPO EM CHAPA/PERFIL/TUBO DE AÇO CHANFRADO, ESPESSURA=1/4''. AF_06/2018</t>
  </si>
  <si>
    <t>SERRALHEIRO COM ENCARGOS COMPLEMENTARES</t>
  </si>
  <si>
    <t>PISO TÁTIL DIRECIONAL E/OU ALERTA, DE CONCRETO, NA COR NATURAL, P/DEFICIENTES VISUAIS, DIMENSÕES 25X25CM, APLICADO COM ARGAMASSA INDUSTRIALIZADA AC-II, REJUNTADO, EXCLUSIVE REGULARIZAÇÃO DE BASE</t>
  </si>
  <si>
    <t>REJUNTE COLORIDO FLEXIVEL PARA REVESTIMENTOS CERÂMICOS</t>
  </si>
  <si>
    <t>ARGAMASSA INDUSTRIALIZADA VOTOMASSA AC-II, OU SIMILAR</t>
  </si>
  <si>
    <t>M²</t>
  </si>
  <si>
    <t>LIXA EM FOLHA PARA FERRO, NUMERO 150</t>
  </si>
  <si>
    <t>SOLVENTE DILUENTE A BASE DE AGUARRAS</t>
  </si>
  <si>
    <t>TINTA ESMALTE SINTETICO PREMIUM ACETINADO</t>
  </si>
  <si>
    <t>PINTOR COM ENCARGOS COMPLEMENTARES</t>
  </si>
  <si>
    <t>Placa de sinalizacao, fotoluminescente, em pvc , rota de fuga</t>
  </si>
  <si>
    <t>Placa de sinalizacao, fotoluminescente, em pvc , com logotipo "Extintor de incêndio portátil"- Placa E5</t>
  </si>
  <si>
    <t>CAIXA DE INSPEÇÃO EM CONCRETO PRÉ-MOLDADO DN 60CM COM TAMPA H= 60CM - FORNECIMENTO E INSTALACAO</t>
  </si>
  <si>
    <t>AREIA MEDIA - POSTO JAZIDA/FORNECEDOR (RETIRADO NA JAZIDA, SEM TRANSPORTE)</t>
  </si>
  <si>
    <t>CIMENTO PORTLAND COMPOSTO CP II-32</t>
  </si>
  <si>
    <t>CAIXA INSPECAO, CONCRETO PRE MOLDADO, CIRCULAR, COM TAMPA, D = 60* CM, H= 60* CM</t>
  </si>
  <si>
    <t>SUMIDOURO PAREDES COM BLOCOS CERÂMICOS 6 FUROS E DIMENSÕES INTERNAS DE 2,50 X 1,00 X 1,50 M</t>
  </si>
  <si>
    <t>CASCALHINHO OU PEDRISCO (BRITA 0), COM FRETE</t>
  </si>
  <si>
    <t>LASTRO DE BRITA 3</t>
  </si>
  <si>
    <t>PORTÃO EM FERRO, EM GRADIL METÁLICO, PADRÃO BELGO OU EQUIVALENTE, DE CORRER</t>
  </si>
  <si>
    <t>ROLDANA PARA PORTÃO DE FERRO DE CORRER (INFERIOR), D=3", COM CAIXA</t>
  </si>
  <si>
    <t>ARGAMASSA TRAÇO 1:4 (CIMENTO E AREIA MÉDIA), PREPARO MANUAL. AF_08/2014</t>
  </si>
  <si>
    <t>ACIDO MURIATICO, DILUICAO 10% A 12% PARA USO EM LIMPEZA</t>
  </si>
  <si>
    <t>Placa de inauguração em alumínio fundido medindo 0,60 x 0,80m</t>
  </si>
  <si>
    <t>BACIA TURCA (CELITE REF 003006), CAIXA DE DESCARGA DE EMBUTIR (MONTANA) OU SIMILARES</t>
  </si>
  <si>
    <t>CIMENTO BRANCO</t>
  </si>
  <si>
    <t>AREIA GROSSA - POSTO JAZIDA/FORNECEDOR (RETIRADO NA JAZIDA, SEM TRANSPORTE)</t>
  </si>
  <si>
    <t>BACIA SANITARIA TURCA DE LOUCA BRANCA</t>
  </si>
  <si>
    <t>BARRA DE APOIO RETA, EM ACO INOX POLIDO, COMPRIMENTO 80CM, DIAMETRO MINIMO 3CM</t>
  </si>
  <si>
    <t>BARRA DE APOIO, RETA, FIXA, EM AÇO INOX, L=40CM, D=1 1/4" - JACKWAL OU SIMILAR</t>
  </si>
  <si>
    <t>CHUVEIRO TRADICIONAL CROMADO, DECA 1995 OU SIMILAR</t>
  </si>
  <si>
    <t>FITA VEDA ROSCA EM ROLOS DE 18 MM X 10 M (L X C)</t>
  </si>
  <si>
    <t>UM</t>
  </si>
  <si>
    <t>REVESTIMENTO METÁLICO EM ALUMÍNIO COMPOSTO (ALUCOBOND), E=0,3MM, PINTURA KAYNAR 500 COMPOSTA POR SEIS CAMADAS, INCLUSIVE ESTRUTURA METÁLICA AUXILIAR EM PERFIL DE VIGA "U" DE 2" - FORNECIMENTO E MONTAGEM</t>
  </si>
  <si>
    <t>GUARDA-CORPO EM TUBO DE AÇO INOX Ø=1 1/2", DUPLO, COM MONTANTES E FECHAMENTO EM TUBO INOX Ø=1 1/2", H=96CM, C/ACABAMENTO POLIDO, P/FIXAÇÃO EM PISO</t>
  </si>
  <si>
    <t>PARAFUSO DE FIXAÇÃO COM BUCHA PLÁSTICA 8 MM</t>
  </si>
  <si>
    <t>CJ</t>
  </si>
  <si>
    <t>BANCADA DE GRANITO BRANCO CEARÁ E=2,0 cm</t>
  </si>
  <si>
    <t>CANTONEIRA ALUMÍNIO ANODIZADO NATURAL, 1" X 1/8" - VARA COM 6M - 0,408 KG/M</t>
  </si>
  <si>
    <t>TAMPO PARA BANCADA EM GRANITO BRANCO FORTALEZA, E=2CM</t>
  </si>
  <si>
    <t>CIMENTO PORTLAND POZOLANICO CP IV- 32</t>
  </si>
  <si>
    <t>50KG</t>
  </si>
  <si>
    <t>PEDRA BRITADA N. 1 (9,5 a 19 MM) POSTO PEDREIRA/FORNECEDOR, SEM FRETE</t>
  </si>
  <si>
    <t>BLOCO CERAMICO (ALVENARIA DE VEDACAO), 8 FUROS, DE 9 X 19 X 19 CM</t>
  </si>
  <si>
    <t>GRELHA METALICA DE FERRO FUNDIDO 50 X 50 CM</t>
  </si>
  <si>
    <t>CANTONEIRA FERRO GALVANIZADO DE ABAS IGUAIS, 1" X 1/8" (L X E) , 1,20KG/M</t>
  </si>
  <si>
    <t>CHAPA DE ACO FINA A FRIO BITOLA MSG 24, E = 0,60 MM (4,80 KG/M2)</t>
  </si>
  <si>
    <t>DOBRADICA EM LATAO, 3 " X 2 1/2 ", E= 1,9 A 2 MM, COM ANEL, CROMADO, TAMPA BOLA, COM PAR</t>
  </si>
  <si>
    <t>Pré-amplificador Gongo PGH-3000 Ambience Line HAYONIK OU SIMILAR</t>
  </si>
  <si>
    <t>TERMINAL AÉREO EM AÇO GALVANIZADO 3/8" X 50CM, COM FIXAÇÃO HORIZONTAL</t>
  </si>
  <si>
    <t>Terminal aéreo 3/8" x 50cm ref.TEL 045 ou similar</t>
  </si>
  <si>
    <t>SWITCH GERENCIÁVEL 48 PORTAS RJ 45 100/1000 MBPS E 4 PORTAS SFP 100/1000, HP 1920S-48 JL382A OU SIMILAR EQUIVALENTE</t>
  </si>
  <si>
    <t>COTAÇÃO 1</t>
  </si>
  <si>
    <t>COTAÇÃO 2</t>
  </si>
  <si>
    <t>COTAÇÃO 3</t>
  </si>
  <si>
    <t>CAMERA IP FULL HD, POE, 2MP, VIP 3220D/VIP 3220B FULL HD INTELBRAS OU SIMILAR</t>
  </si>
  <si>
    <t>NVR STAND ALONE 16 CANAIS COM POE, INTELBRAS 3116P OU SIMILAR, FORNECIMENTO E INSTALAÇÃO, INCLUI HD 4 TB PARA CFTV</t>
  </si>
  <si>
    <t>HD 4 TB PARA CFTV</t>
  </si>
  <si>
    <t>ANTENA PARABÓLICA COM CAPTADOR DE SINAIS E MODULADOR DE ÁUDIO/VIDEO</t>
  </si>
  <si>
    <t>ANTENA PARABÓLICA</t>
  </si>
  <si>
    <t>Tomada para lógica no piso, metal, RJ45</t>
  </si>
  <si>
    <t>CABO DE COBRE PP CORDPLAST 3 X 4,0 MM2, 450/750V - FORNECIMENTO E INSTALAÇÃO</t>
  </si>
  <si>
    <t>CABO MULTIPOLAR DE COBRE, FLEXIVEL, CLASSE 4 OU 5, ISOLACAO EM HEPR, COBERTURA EM PVC-ST2, ANTICHAMA BWF-B, 0,6/1 KV, 3 CONDUTORES DE 4 MM2</t>
  </si>
  <si>
    <t>CABO DE COBRE PP CORDPLAST 3 X 2,5 MM2, 450/750V - FORNECIMENTO E INSTALAÇÃO</t>
  </si>
  <si>
    <t>ARAME RECOZIDO N.18 BWG</t>
  </si>
  <si>
    <t>AREIA GROSSA</t>
  </si>
  <si>
    <t>AÇO CA-50</t>
  </si>
  <si>
    <t>BRITA</t>
  </si>
  <si>
    <t>CAL HIDRATADA</t>
  </si>
  <si>
    <t>CHAPA COMPENSADO PLASTIFICADO 12MM (1.22 X 2.44M)</t>
  </si>
  <si>
    <t>CIMENTO PORTLAND</t>
  </si>
  <si>
    <t>DESMOLDANTE PARA FORMAS</t>
  </si>
  <si>
    <t>ELETRODOS</t>
  </si>
  <si>
    <t>ESMALTE SINTETICO</t>
  </si>
  <si>
    <t>LADRILHO HIDRAULICO DE UMA COR</t>
  </si>
  <si>
    <t>LIXA PARA FERRO</t>
  </si>
  <si>
    <t>PEDRISCO</t>
  </si>
  <si>
    <t>PREGO 18X27 (2 1/2 X 10)</t>
  </si>
  <si>
    <t>SARRAFO DE 1"X4"</t>
  </si>
  <si>
    <t>TUBO AÇO GALVANIZADO DE 65MM (2 1/2')</t>
  </si>
  <si>
    <t>TUBO AÇO GALVANIZADO DE 80MM (3')</t>
  </si>
  <si>
    <t>ZARCÃO</t>
  </si>
  <si>
    <t>AJUDANTE DE ARMADOR COM ENCARGOS COMPLEMENTARES</t>
  </si>
  <si>
    <t>ARMADOR COM ENCARGOS COMPLEMENTARES</t>
  </si>
  <si>
    <t>AZULEJISTA OU LADRILHISTA COM ENCARGOS COMPLEMENTARES</t>
  </si>
  <si>
    <t>Tranca de cela grade tipo i</t>
  </si>
  <si>
    <t>ADESIVO PARA TUBO DE PVC RIGIDO</t>
  </si>
  <si>
    <t>SOLUÇÃO LIMPADORA PARA PVC RIGIDO</t>
  </si>
  <si>
    <t>TERMINAL DE VENTILACAO, 100 MM, SERIE NORMAL, ESGOTO PREDIAL</t>
  </si>
  <si>
    <t>TÓTEM EM CHAPA DE ACM (ALUMÍNIO COMPOSTO) NA COR CINZA COM SÍMBOLO CLARO ADESIVADO</t>
  </si>
  <si>
    <t>PARAFUSO C/PORCA E ARRUELA DE 1/4X1 1/2"</t>
  </si>
  <si>
    <t>PARAFUSO C/PORCA E ARRUELA DE 5/16X3 1/2"</t>
  </si>
  <si>
    <t>TUBO ACO PRETO SEM COSTURA 4", E= *6,02 MM, SCHEDULE 40, *16,06 KG/M</t>
  </si>
  <si>
    <t>FOLHA DE ADESIVO SILICONADO EM ALTO RELEVO</t>
  </si>
  <si>
    <t>LETRA AÇO INOX ESCOVADO/POLIDO H = 15 CM - INSTALADO</t>
  </si>
  <si>
    <t>Letras aço inox 15 x 15cm</t>
  </si>
  <si>
    <t>LETRA AÇO INOX ESCOVADO/POLIDO H = 20 CM - INSTALADO</t>
  </si>
  <si>
    <t>LETRA ACO INOX (AISI 304), CHAPA NUM. 22, RECORTADO, H= 20 CM (SEM RELEVO)</t>
  </si>
  <si>
    <t>Conector emenda para cabo coaxial</t>
  </si>
  <si>
    <t>LAMPADA LED 10 W BIVOLT BRANCA, FORMATO TRADICIONAL (BASE E27)</t>
  </si>
  <si>
    <t>SOQUETE DE PORCELANA BASE E27, FIXO DE TETO, PARA LAMPADAS</t>
  </si>
  <si>
    <t>Refletor Slim LED 50W de potência, branco Frio, 6500k, Autovolt, marca G-light ou similar</t>
  </si>
  <si>
    <t>Parafuso metal 2 1/2" x 12 p/ bucha s-10</t>
  </si>
  <si>
    <t>Detector portal de alta sensibilidade ref. as360t da mineoro ou similar</t>
  </si>
  <si>
    <t>Microfone Leson FM-58 Classic ou similar</t>
  </si>
  <si>
    <t>PEDESTAL GOOSENECK COM MICROFONE E TECLA PTT REF:SM-102, SANSARA OU SIMILAR (SONORIZAÇÃO)</t>
  </si>
  <si>
    <t>Pedestal Gooseneck com microfone e tecla PTT ref:SM-102, Sansara ou similar (sonorização)</t>
  </si>
  <si>
    <t>CONECTOR XLR MACHO</t>
  </si>
  <si>
    <t>FORNECIMENTO E INSTALAÇÃO DE CARPETE BERBER POINT 650 DA BEAULIEU E=7MM OU SIMILAR</t>
  </si>
  <si>
    <t>Fornecimento e Instalação de Carpete Berber Point 650 da Beaulieu e=7mm ou similar</t>
  </si>
  <si>
    <t>COTAÇÃO</t>
  </si>
  <si>
    <t>ATERRO DE ÁREAS,COM MATERIAL ADQUIRIDO EM DEPÓSITO, COM ESPALHAMENTO MANUAL, SEM COMPACTAÇÃO.</t>
  </si>
  <si>
    <t>TRANSPORTE DE ENTULHO COM CAMINHAO BASCULANTE 6 M3, RODOVIA PAVIMENTADA, DMT 0,5 A 1,0 KM</t>
  </si>
  <si>
    <t>CHAPISCO EM PAREDE COM ARGAMASSA TRAÇO T1 - 1:3 (CIMENTO / AREIA) - REVISADO 08/2015</t>
  </si>
  <si>
    <t>PARAFUSO FRANCES M16 EM ACO GALVANIZADO, COMPRIMENTO = 45 MM, DIAMETRO = 16 MM, C</t>
  </si>
  <si>
    <t>ESPELHO CRISTAL E = 4 MM</t>
  </si>
  <si>
    <t>VIDRACEIRO COM ENCARGOS COMPLEMENTARES</t>
  </si>
  <si>
    <t>Cerâmica 30 x 60 cm, porcelanato, Portobello, linha white home, antártida ou similar cod.26090</t>
  </si>
  <si>
    <t>ARGAMASSA COLANTE AC I PARA CERAMICAS</t>
  </si>
  <si>
    <t>REJUNTE CIMENTICIO, QUALQUER COR</t>
  </si>
  <si>
    <t>REVESTIMENTO CERÂMICO PARA  PAREDE, COM EFEITO 3D, FORNECIMENTO E  APLICAÇÃO</t>
  </si>
  <si>
    <t>CERÂMICA TIPO 3D</t>
  </si>
  <si>
    <t>LAVATÓRIO LOUÇA (DECA-RAVENA REF L-91) SEM COLUNA, C/SIFÃO CROMADO(DECA REF 1190), VÁLVULA CROMADA (DECA REF1600), CONJ. DE FIXAÇÃO (DECA REF SP7), TORNEIRA METAL (DECA 1190 C-40), ENGATE CROMADO, OU SIMILARES</t>
  </si>
  <si>
    <t>Fita veda rosca 18mm</t>
  </si>
  <si>
    <t>Fixação p/ lavatório - parafusos (deca - ref: sp-7 ou similar)</t>
  </si>
  <si>
    <t>Lavatório louça sem coluna, 56x46cm, linha Ravena, ref: L-91, Deca ou similar</t>
  </si>
  <si>
    <t>Torneira para lavatório cromada, DECA, linha targa 1190C40 ou similar</t>
  </si>
  <si>
    <t>Válvula de escoamento para lavatório, DECA 1602C ou similar</t>
  </si>
  <si>
    <t>SIFAO EM METAL CROMADO PARA PIA OU LAVATORIO, 1 X 1.1/2 "</t>
  </si>
  <si>
    <t>ENGATE / RABICHO FLEXIVEL INOX 1/2 " X 30 CM</t>
  </si>
  <si>
    <t>Concreto simples fabricado na obra, fck=13,5 mpa, lançado e adensado</t>
  </si>
  <si>
    <t>Escavação manual de vala ou cava em material de 1ª categoria, profundidade até 1,50m</t>
  </si>
  <si>
    <t>FORNECIMENTO E INSTALAÇÃO DE ELETROCALHA METÁLICA 50 X 50 X 3000 MM (REF. VALEMAM OU SIMILAR)</t>
  </si>
  <si>
    <t>Eletrocalha metálica perfurada 50 x 50 x 3000 mm (ref. valemam ou similar)</t>
  </si>
  <si>
    <t>Suporte vertical 50 x 50mm para fixação de eletrocalha metálica (ref. Mopa ou similar)</t>
  </si>
  <si>
    <t>PORTA EM MADEIRA COMPENSADA, DE CORRER, LISA, SEMI-ÔCA 1,00 X 2,10M, REVESTIDA COM  HDF E ACABAMENTO MELAMINICO CARVALHO (INCLUSIVE BATENTES E FERRAGENS)</t>
  </si>
  <si>
    <t>Porta em madeira compensada canela, lisa, semi-oca - 100 x (180 a 210) x 3,5cm</t>
  </si>
  <si>
    <t>ESPUMA EXPANSIVA DE POLIURETANO, APLICACAO MANUAL - 500 ML</t>
  </si>
  <si>
    <t>TRILHO EM ALUMINIO "U", COM ABAULADO PARA ROLDANA DE PORTA DE CORRER, *40 X 40*MM</t>
  </si>
  <si>
    <t>JG</t>
  </si>
  <si>
    <t>PUXADOR TUBULAR RETO SIMPLES, EM ALUMINIO CROMADO, COM COMPRIMENTO DE APROX 400 MM E DIAMETRO DE 25 MM</t>
  </si>
  <si>
    <t>ARGAMASSA TRAÇO 1:3 (CIMENTO E AREIA MÉDIA), PREPARO MANUAL. AF_08/2014</t>
  </si>
  <si>
    <t>CARPINTEIRO DE ESQUADRIA COM ENCARGOS COMPLEMENTARES</t>
  </si>
  <si>
    <t>PORTA EM MADEIRA COMPENSADA, CAPA LISA EM HDF E NUCLEO SOLIDO,  ACABAMENTO MELAMINICO CARVALHO  DE 1.60 X 2.10 M, COM DUAS FOLHAS, PUXADOR, INCLUSIVE BATENTES E FERRAGENS</t>
  </si>
  <si>
    <t>PORTA DE MADEIRA, FOLHA MEDIA (NBR 15930) DE 800 X 2100 MM, DE 35 MM A 40 MM DE ESPESSURA, NUCLEO SEMI-SOLIDO (SARRAFEADO), CAPA LISA EM HDF, ACABAMENTO EM PRIMER PARA PINTURA</t>
  </si>
  <si>
    <t>PARAFUSO ROSCA SOBERBA ZINCADO CABECA CHATA FENDA SIMPLES 3,5 X 25 MM (1 ")</t>
  </si>
  <si>
    <t>CHAPA DE LAMINADO MELAMINICO BRANCO, TEXTURIZADO, DE *1,25 X 3,08* M, E = 0,8 MM</t>
  </si>
  <si>
    <t>CARPINTEIRO DE ESQUADRIAS COM ENCARGOS COMPLEMENTARES</t>
  </si>
  <si>
    <t>GRADE DE FERRO PARA CELAS</t>
  </si>
  <si>
    <t>Barra redonda de aço mecanico laminado 1" (3,98 kg/m)</t>
  </si>
  <si>
    <t>Disco de corte 7", para ferro</t>
  </si>
  <si>
    <t>UN.</t>
  </si>
  <si>
    <t>BARRA DE FERRO CHATO, RETANGULAR, 38,1 MM X 6,35 MM (L X E), 1,89 KG/M</t>
  </si>
  <si>
    <t>ELETRODO REVESTIDO AWS - E7018, DIAMETRO IGUAL A 4,00 MM</t>
  </si>
  <si>
    <t>SOLDADOR COM ENCARGOS COMPLEMENTARES</t>
  </si>
  <si>
    <t>PORTA PRONTA DE MADEIRA, FOLHA MEDIA (NBR 15930) DE 80 X 210 CM, E = 35 MM, NUCLEO SARRAFEADO, ESTRUTURA USINADA PARA FECHADURA, CAPA LISA EM HDF, ACABAMENTO MELAMINICO BRANCO (INCLUI MARCO, ALIZARES FECHADURA, BARRA DE APOIO, CHAPA DE ALUMINIO ANTIEMPACTO E  DOBRADICAS)</t>
  </si>
  <si>
    <t>KIT PORTA PRONTA DE MADEIRA, FOLHA MEDIA (NBR 15930) DE 80 X 210 CM, E = 35 MM, NUCLEO SARRAFEADO, ESTRUTURA USINADA PARA FECHADURA, CAPA LISA EM HDF, ACABAMENTO MELAMINICO BRANCO (INCLUI MARCO, ALIZARES E DOBRADICAS)</t>
  </si>
  <si>
    <t>FECHADURA DE EMBUTIR PARA PORTAS INTERNAS, COMPLETA, ACABAMENTO PADRÃO MÉDIO, COM EXECUÇÃO DE FURO - FORNECIMENTO E INSTALAÇÃO. AF_12/2019</t>
  </si>
  <si>
    <t>CHAPA DE ALUMÍNIO 1MM - DIMENSÃO 2,00 X 1,00 M</t>
  </si>
  <si>
    <t>PAR</t>
  </si>
  <si>
    <t>I9048</t>
  </si>
  <si>
    <t>FIXADOR POLIAMIDA PARA POSTE, NAS CORES VERDE OU BRANCA</t>
  </si>
  <si>
    <t>I9046</t>
  </si>
  <si>
    <t>I9049</t>
  </si>
  <si>
    <t>SERVIÇO - COLOCAÇÃO E MONTAGEM DE CERCA/GRADIL NYLOFOR</t>
  </si>
  <si>
    <t>I9043</t>
  </si>
  <si>
    <t>PAINEL NYLOFOR 2,03M x 2,5M (A X L) - MALHA 5 x 20 CM - FIO 4,30MM, REVESTIDO EM POLIESTER POR PROCESSO DE PINTURA ELETROSTÁTICA, NAS CORES VERDE OU BRANCA</t>
  </si>
  <si>
    <t>Piso tátil alerta - Elementos em inox</t>
  </si>
  <si>
    <t>Cola especial para piso tátil inox</t>
  </si>
  <si>
    <t>FORNECIMENTO E INSTALAÇÃO DE FACHADA EM PELE DE VIDRO, EM VIDRO LAMINADO 3+3 REFLETIVO</t>
  </si>
  <si>
    <t>MATERIAL / MÃO DE OBRA</t>
  </si>
  <si>
    <t>Piso tátil direcionaç - Elementos em inox</t>
  </si>
  <si>
    <t>Tomada 2p+t, ABNT, 10A, para piso, com placa em metal amarelo</t>
  </si>
  <si>
    <t>Quadro de comando para 2 bombas de recalques de 1/3 a 2 cv, trifásica, 220 volts, com chave seletora, acio</t>
  </si>
  <si>
    <t>Caixa de passagem 30x30cm, em chapa de aço galvanizado p/eletrica</t>
  </si>
  <si>
    <t>Chave liga-desliga 3x30a</t>
  </si>
  <si>
    <t>JOELHO DE REDUÇÃO 90º DE PVC RÍGIDO SOLDÁVEL, MARROM DIÂM = 32 X 25MM</t>
  </si>
  <si>
    <t>Adesivo pvc em frasco de 850 gramas</t>
  </si>
  <si>
    <t>Solucao limpadora pvc</t>
  </si>
  <si>
    <t>l</t>
  </si>
  <si>
    <t>VALVULA PE COM CRIVO BRONZE 1.1/4"</t>
  </si>
  <si>
    <t>CAIXA MODULAR PARA MEDIDOR DE ENERGIA AGRUPADA, EM POLICARBONATO /  TERMOPLASTICO, COM SUPORTE PARA DISJUNTOR (PADRAO DA CONCESSIONARIA LOCAL)</t>
  </si>
  <si>
    <t>CAIXA MODULAR PARA MEDIDOR DE ENERGIA AGRUPADA, EM POLICARBONATO / TERMOPLASTICO, COM SUPORTE PARA DISJUNTOR (PADRAO DA CONCESSIONARIA LOCAL)</t>
  </si>
  <si>
    <t>TERMINAL A COMPRESSAO EM COBRE ESTANHADO PARA CABO 10 MM2 - FORNECIMENTO E INSTALAÇÃO</t>
  </si>
  <si>
    <t>Alicate de compressão para terminais de compressão de cabos com seção até 120mm2</t>
  </si>
  <si>
    <t>TERMINAL A COMPRESSAO EM COBRE ESTANHADO PARA CABO 35 MM2 - FORNECIMENTO E INSTALAÇÃO</t>
  </si>
  <si>
    <t>PATCH CORD, CATEGORIA 6, EXTENSAO DE 1,50 M - FORNECIMENTO E INSTALAÇÃO</t>
  </si>
  <si>
    <t>PATCH CORD, CATEGORIA 6, EXTENSAO DE 1,50 M</t>
  </si>
  <si>
    <t>PATCH CORD, CATEGORIA 6, EXTENSAO DE 2,50 M - FORNECIMENTO E INSTALAÇÃO</t>
  </si>
  <si>
    <r>
      <rPr>
        <b/>
        <sz val="10"/>
        <rFont val="Arial"/>
        <family val="2"/>
      </rPr>
      <t>TRIBUNAL DE JUSTIÇA DO ESTADO DO PIAUÍ
SUPERINTENDÊNCIA DE ENGENHARIA E ARQUITETURA</t>
    </r>
  </si>
  <si>
    <r>
      <rPr>
        <sz val="10"/>
        <rFont val="Arial"/>
        <family val="2"/>
      </rPr>
      <t>SARRAFO DE MADEIRA NAO APARELHADA *2,5 X 7* CM, MACARANDUBA, ANGELIM OU
EQUIVALENTE DA REGIAO</t>
    </r>
  </si>
  <si>
    <r>
      <rPr>
        <sz val="10"/>
        <rFont val="Arial"/>
        <family val="2"/>
      </rPr>
      <t>PONTALETE DE MADEIRA NAO APARELHADA *7,5 X 7,5* CM (3 X 3 ") PINUS, MISTA OU
EQUIVALENTE DA REGIAO</t>
    </r>
  </si>
  <si>
    <r>
      <rPr>
        <sz val="10"/>
        <rFont val="Arial"/>
        <family val="2"/>
      </rPr>
      <t>CONCRETO MAGRO PARA LASTRO, TRAÇO 1:4,5:4,5 (CIMENTO/ AREIA MÉDIA/ BRITA 1)  -
PREPARO MECÂNICO COM BETONEIRA 400 L</t>
    </r>
  </si>
  <si>
    <r>
      <rPr>
        <sz val="10"/>
        <rFont val="Arial"/>
        <family val="2"/>
      </rPr>
      <t>VIBRADOR DE IMERSÃO, DIÂMETRO DE PONTEIRA 45MM, MOTOR ELÉTRICO TRIFÁSICO
POTÊNCIA DE 2 CV - CHP DIURNO</t>
    </r>
  </si>
  <si>
    <r>
      <rPr>
        <sz val="10"/>
        <rFont val="Arial"/>
        <family val="2"/>
      </rPr>
      <t>CONTRAPISO EM ARGAMASSA TRAÇO 1:4 (CIMENTO E AREIA), PREPARO MECÂNICO COM BETONEIRA 400 L, APLICADO EM ÁREAS SECAS SOBRE LAJE, ADERIDO, ESPESSURA 3CM.
AF_06/2014</t>
    </r>
  </si>
  <si>
    <r>
      <rPr>
        <sz val="10"/>
        <rFont val="Arial"/>
        <family val="2"/>
      </rPr>
      <t>IMPERMEABILIZAÇÃO DE SUPERFÍCIE COM MANTA ASFÁLTICA, DUAS CAMADA, INCLUSIVE
APLICAÇÃO DE PRIMER ASFÁLTICO, E=3MM. AF_06/201</t>
    </r>
  </si>
  <si>
    <r>
      <rPr>
        <sz val="10"/>
        <rFont val="Arial"/>
        <family val="2"/>
      </rPr>
      <t>QUADRO DE DISTRIBUICAO COM BARRAMENTO TRIFASICO, DE EMBUTIR, EM CHAPA DE ACO
GALVANIZADO, PARA 70 DISJUNTORES DIN, 225 A</t>
    </r>
  </si>
  <si>
    <r>
      <rPr>
        <sz val="10"/>
        <rFont val="Arial"/>
        <family val="2"/>
      </rPr>
      <t>ARGAMASSA TRAÇO 1:3:12 (CIMENTO, CAL E AREIA MÉDIA) PARA EMBOÇO/MASSA
ÚNICA/ASSENTAMENTO DE ALVENARIA DE VEDAÇÃO, PREPARO MECÂNICO COM BETONEIRA 600 L. AF_06/2014</t>
    </r>
  </si>
  <si>
    <r>
      <rPr>
        <sz val="10"/>
        <rFont val="Arial"/>
        <family val="2"/>
      </rPr>
      <t>TUBO DE COBRE FLEXIVEL, D = 3/4 ", E = 0,79 MM, PARA AR-CONDICIONADO/ INSTALACOES GAS
RESIDENCIAIS E COMERCIAIS</t>
    </r>
  </si>
  <si>
    <r>
      <rPr>
        <sz val="10"/>
        <rFont val="Arial"/>
        <family val="2"/>
      </rPr>
      <t>CAIXA DE EQUALIZAÇÃO P/ATERRAMENTO 20 X 20 X 10CM DE SOBREPOR P/11 TERMINAIL DE
PRESSAO C/BARRAMENTO (PARA-RAIO)</t>
    </r>
  </si>
  <si>
    <r>
      <rPr>
        <sz val="10"/>
        <rFont val="Arial"/>
        <family val="2"/>
      </rPr>
      <t>CORDAO DE COBRE, FLEXIVEL, TORCIDO, CLASE 4 OU 5 ISOLAMENTO PVC/D 300V, 2
CONDUTORES DE 2,50MM²</t>
    </r>
  </si>
  <si>
    <r>
      <rPr>
        <sz val="10"/>
        <rFont val="Arial"/>
        <family val="2"/>
      </rPr>
      <t>PISO TÁTIL DIRECIONAL E/OU ALERTA, DE CONCRETO, NA COR NATURAL, DIM 25X25 CM - PARA
DEFICIENTE VISUAL</t>
    </r>
  </si>
  <si>
    <r>
      <rPr>
        <b/>
        <sz val="10"/>
        <rFont val="Arial"/>
        <family val="2"/>
      </rPr>
      <t>PLACA DE SINALIZACAO, FOTOLUMINESCENTE, 38X19 CM, EM PVC , COM SETA INDICATIVA DE SENTIDO (ESQUERDA OU DIREITA) DE SAÍDA DE
EMERGÊNCIA</t>
    </r>
  </si>
  <si>
    <r>
      <rPr>
        <sz val="10"/>
        <rFont val="Arial"/>
        <family val="2"/>
      </rPr>
      <t>Placa de sinalizacao, fotoluminescente, 38x19 cm, em pvc , com seta indicativa de sentido (esquerda ou
direita) de saída de emergência- Placa S2</t>
    </r>
  </si>
  <si>
    <r>
      <rPr>
        <sz val="10"/>
        <rFont val="Arial"/>
        <family val="2"/>
      </rPr>
      <t>ESCAVAÇÃO MANUAL DE VALA OU CAVA EM MATERIAL DE 1ª CATEGORIA, PROFUNDIDADE ATÉ
1,50M</t>
    </r>
  </si>
  <si>
    <r>
      <rPr>
        <sz val="10"/>
        <rFont val="Arial"/>
        <family val="2"/>
      </rPr>
      <t>ALVENARIA BLOCO CERÂMICO VEDAÇÃO, 9X19X24CM, E=24CM, COM ARGAMASSA T5 - 1:2:8
(CIMENTO/CAL/AREIA), JUNTA=2CM</t>
    </r>
  </si>
  <si>
    <r>
      <rPr>
        <sz val="10"/>
        <rFont val="Arial"/>
        <family val="2"/>
      </rPr>
      <t>LAJE PRÉ-FABRICADA COMUM PARA PISO OU COBERTURA, INCLUSIVE ESCORAMENTO EM
MADEIRA E CAPEAMENTO 4CM</t>
    </r>
  </si>
  <si>
    <r>
      <rPr>
        <sz val="10"/>
        <rFont val="Arial"/>
        <family val="2"/>
      </rPr>
      <t>ALVENARIA PEDRA CALCÁREA ARGAMASSADA C/ CIMENTO E AREIA TRAÇO T-4 (1:5) - 1 SACO CIMENTO 50KG / 5 PADIOLAS AREIA DIM. 0,35Z0,45X0,23M - CONFECÇÃO MECÂNICA E
TRANSPORTE</t>
    </r>
  </si>
  <si>
    <r>
      <rPr>
        <sz val="10"/>
        <rFont val="Arial"/>
        <family val="2"/>
      </rPr>
      <t>CONCRETO SIMPLES USINADO FCK=15MPA, BOMBEADO, LANÇADO E ADENSADO EM
SUPERESTRURA</t>
    </r>
  </si>
  <si>
    <r>
      <rPr>
        <sz val="10"/>
        <rFont val="Arial"/>
        <family val="2"/>
      </rPr>
      <t>PORTÃO EM GRADIL BELGO NYLOFORD 3D, DE CORRER, SOLDADO EM QUADRO DE TUBO GALV.
2" COM CANTONEIRA 3/4", MONTANTES EM TUBO GALVANIZADO 4", INCLUSIVE FERROLHO E RODÍZIOS</t>
    </r>
  </si>
  <si>
    <r>
      <rPr>
        <sz val="10"/>
        <rFont val="Arial"/>
        <family val="2"/>
      </rPr>
      <t>Argamassa cimento e areia traço t-1 (1:3) - 1 saco cimento 50kg / 3 padiolas areia dim. 0.35 x 0.45 x 0.23 m -
Confecção mecânica e transporte</t>
    </r>
  </si>
  <si>
    <r>
      <rPr>
        <sz val="10"/>
        <rFont val="Arial"/>
        <family val="2"/>
      </rPr>
      <t>CAIXA DE DESCARGA PLASTICA DE EMBUTIR COMPLETA, COM ESPELHO PLASTICO,
CAPACIDADE 6 A 10 L, ACESSORIOS INCLUSOS</t>
    </r>
  </si>
  <si>
    <r>
      <rPr>
        <b/>
        <sz val="10"/>
        <rFont val="Arial"/>
        <family val="2"/>
      </rPr>
      <t>CHUVEIRO SIMPLES ARTICULADO, DE METAL CROMADO, (DECA REF1995), C/ REGISTRO DE PRESSÃO (DECA LINHA C40 REF1416) OU
SIMILARES</t>
    </r>
  </si>
  <si>
    <r>
      <rPr>
        <sz val="10"/>
        <rFont val="Arial"/>
        <family val="2"/>
      </rPr>
      <t>REGISTRO PRESSÃO 1/2" C/CANOPLA ACAB.CROM.SIMPLES, LINHA TARGA C40 - REF.1416, DECA
OU SIMILAR</t>
    </r>
  </si>
  <si>
    <r>
      <rPr>
        <sz val="10"/>
        <rFont val="Arial"/>
        <family val="2"/>
      </rPr>
      <t>REVESTIMENTO EM ALUMÍNIO TIPO ALUCOBOND, E=0,3MM, EM ESTRUTURA METÁLICA AUXILIAR
DE PERFIL "U" 2", COM FORNECIMENTO E MONTAGEM, INCLUSIVE PINTURA KAYNAR 500 COM SEIS CAMADAS</t>
    </r>
  </si>
  <si>
    <r>
      <rPr>
        <sz val="10"/>
        <rFont val="Arial"/>
        <family val="2"/>
      </rPr>
      <t>GUARDA-CORPO EM TUBO DE AÇO INOX Ø=1 1/2", DUPLO, MONTANTES E FECHAMENTO EM TUBO
1 1/2", H= 96CM, C/ACABAMENTO POLIDO, P/FIXAÇÃO EM PISO</t>
    </r>
  </si>
  <si>
    <r>
      <rPr>
        <sz val="10"/>
        <rFont val="Arial"/>
        <family val="2"/>
      </rPr>
      <t>ARGAMASSA CIMENTO E AREIA TRAÇO T-1 (1:3) - 1 SACO CIMENTO 50KG / 3 PADIOLAS AREIA
DIM. 0.35 X 0.45 X 0.23 M - CONFECÇÃO MECÂNICA E TRANSPORTE</t>
    </r>
  </si>
  <si>
    <r>
      <rPr>
        <sz val="10"/>
        <rFont val="Arial"/>
        <family val="2"/>
      </rPr>
      <t>SWITCH GERENCIÁVEL 48 PORTAS RJ 45 100/1000 MBPS E 4 PORTAS SFP 100/1000, HP 1920S-48
JL382A OU SIMILAR EQUIVALENTE</t>
    </r>
  </si>
  <si>
    <r>
      <rPr>
        <sz val="10"/>
        <rFont val="Arial"/>
        <family val="2"/>
      </rPr>
      <t>NVR STAND ALONE 16 CANAIS COM POE, INTELBRAS 3116P OU SIMILAR, FORNECIMENTO E
INSTALAÇÃO</t>
    </r>
  </si>
  <si>
    <r>
      <rPr>
        <sz val="10"/>
        <rFont val="Arial"/>
        <family val="2"/>
      </rPr>
      <t>CABO MULTIPOLAR DE COBRE, FLEXIVEL, CLASSE 4 OU 5, ISOLACAO EM HEPR, COBERTURA EM
PVC-ST2, ANTICHAMA BWF-B, 0,6/1 KV, 3 CONDUTORES DE 2,5 MM2</t>
    </r>
  </si>
  <si>
    <r>
      <rPr>
        <b/>
        <sz val="10"/>
        <rFont val="Arial"/>
        <family val="2"/>
      </rPr>
      <t>KIT DE AUTOMATIZAÇÃO DE PORTÃO, INCLUSO: FERRAGENS (VIGA U, ROLDANAS COM PINO, CABO DE AÇO, CHAPA E MONTANTE, ETC.) E
MOTOR PPA 1/4 CV OU SIMILAR- 220V</t>
    </r>
  </si>
  <si>
    <r>
      <rPr>
        <sz val="10"/>
        <rFont val="Arial"/>
        <family val="2"/>
      </rPr>
      <t>KIT DE AUTOMATIZAÇÃO DE PORTÃO, INCLUSO: FERRAGENS (VIGA U, ROLDANAS COM PINO,
CABO DE AÇO, CHAPA E MONTANTE, ETC.) E MOTOR PPA 1/4 CV - 220V</t>
    </r>
  </si>
  <si>
    <r>
      <rPr>
        <sz val="10"/>
        <rFont val="Arial"/>
        <family val="2"/>
      </rPr>
      <t>REVESTIMENTO METÁLICO EM ALUMÍNIO COMPOSTO (ALUCOBOND), E=0,3MM, PINTURA KAYNAR
500 COMPOSTA POR SEIS CAMADAS</t>
    </r>
  </si>
  <si>
    <r>
      <rPr>
        <sz val="10"/>
        <rFont val="Arial"/>
        <family val="2"/>
      </rPr>
      <t>CONCRETO FCK = 20MPA, TRAÇO 1:2,7:3 (CIMENTO/ AREIA MÉDIA/ BRITA 1)  - PREPARO
MECÂNICO COM BETONEIRA 400 L.</t>
    </r>
  </si>
  <si>
    <r>
      <rPr>
        <sz val="10"/>
        <rFont val="Arial"/>
        <family val="2"/>
      </rPr>
      <t>TOMADA PARA ANTENA DE TV, CABO COAXIAL DE 9 MM, CONJUNTO MONTADO PARA EMBUTIR
4" X 2" (PLACA + SUPORTE + MODULO)</t>
    </r>
  </si>
  <si>
    <r>
      <rPr>
        <sz val="10"/>
        <rFont val="Arial"/>
        <family val="2"/>
      </rPr>
      <t>LUMINARIA PLAFON REDONDO COM VIDRO FOSCO DIAMETRO *30* CM, PARA 2 LAMPADAS, BASE
E27, POTENCIA MAXIMA 40/60 W (NAO INCLUI LAMPADAS)</t>
    </r>
  </si>
  <si>
    <r>
      <rPr>
        <sz val="10"/>
        <rFont val="Arial"/>
        <family val="2"/>
      </rPr>
      <t>Fornecimento e instalação de catracas eletrônicas, com leitor de proximidade, da Prime ou similar, inclusive
frete, treinamento, software, cartões de proximidade e cofre coletor</t>
    </r>
  </si>
  <si>
    <r>
      <rPr>
        <sz val="10"/>
        <rFont val="Arial"/>
        <family val="2"/>
      </rPr>
      <t>FORNECIMENTO E INSTALAÇÃO DE KIT GERADOR FOTOVOLTAICO 29,70KWP, INCLUINDO
MÓDULOS, INVERSOR, CABOS, FIXAÇÃO E PROTEÇÃO</t>
    </r>
  </si>
  <si>
    <r>
      <rPr>
        <sz val="10"/>
        <rFont val="Arial"/>
        <family val="2"/>
      </rPr>
      <t>CAMINHÃO BASCULANTE 6 M3, PESO BRUTO TOTAL 16.000 KG, CARGA ÚTIL MÁXIMA 13.071 KG, DISTÂNCIA ENTRE EIXOS 4,80 M, POTÊNCIA 230 CV INCLUSIVE CAÇAMBA METÁLICA - CHP
DIURNO. AF_06/2014</t>
    </r>
  </si>
  <si>
    <r>
      <rPr>
        <sz val="10"/>
        <rFont val="Arial"/>
        <family val="2"/>
      </rPr>
      <t>FORMA PLANA PARA ESTRUTURAS, EM COMPENSADO RESINADO DE 12MM, 02 USOS, INCLUSIVE
ESCORAMENTO - REVISADA 07.2015</t>
    </r>
  </si>
  <si>
    <r>
      <rPr>
        <sz val="10"/>
        <rFont val="Arial"/>
        <family val="2"/>
      </rPr>
      <t>AÇO CA - 50 Ø 6,3 A 12,5MM, INCLUSIVE CORTE, DOBRAGEM, MONTAGEM E COLOCACAO DE
FERRAGENS NAS FORMAS, PARA SUPERESTRUTURAS E FUNDAÇÕES</t>
    </r>
  </si>
  <si>
    <r>
      <rPr>
        <sz val="10"/>
        <rFont val="Arial"/>
        <family val="2"/>
      </rPr>
      <t>ALVENARIA BLOCO CERÂMICO VEDAÇÃO, 9X19X39 CM, E=0,09CM, COM ARGAMASSA TRAÇO T5 -
1:2:8 (CIMENTO/CAL/AREIA), JUNTA=2CM</t>
    </r>
  </si>
  <si>
    <r>
      <rPr>
        <sz val="10"/>
        <rFont val="Arial"/>
        <family val="2"/>
      </rPr>
      <t>REBOCO OU EMBOÇO EXTERNO, DE PAREDE, COM ARGAMASSA TRAÇO T5 - 1:2:8 (CIMENTO /
CAL / AREIA), ESPESSURA 2,5 CM</t>
    </r>
  </si>
  <si>
    <r>
      <rPr>
        <b/>
        <sz val="10"/>
        <rFont val="Arial"/>
        <family val="2"/>
      </rPr>
      <t>PLACA INDICATIVA EM ACRÍLICO E=2MM, EM BRAILLE, COM ESFERAS EM INOX E TEXTO EM ALTO RÊLEVO, DIM.: 8 X 28 CM, FORNECIMENTO E
INSTAÇÃO</t>
    </r>
  </si>
  <si>
    <r>
      <rPr>
        <sz val="10"/>
        <rFont val="Arial"/>
        <family val="2"/>
      </rPr>
      <t>PLACA INDICATIVA EM ACRÍLICO E=2MM, EM BRAILLE, COM ESFERAS EM INOX E TEXTO EM ALTO
RÊLEVO, DIM.: 8 X 28 CM, FORNECIMENTO E INSTAÇÃO</t>
    </r>
  </si>
  <si>
    <r>
      <rPr>
        <sz val="10"/>
        <rFont val="Arial"/>
        <family val="2"/>
      </rPr>
      <t>ARGAMASSA INDUSTRIALIZADA MULTIUSO, PARA REVESTIMENTO INTERNO E EXTERNO E
ASSENTAMENTO DE BLOCOS DIVERSOS</t>
    </r>
  </si>
  <si>
    <r>
      <rPr>
        <sz val="10"/>
        <rFont val="Arial"/>
        <family val="2"/>
      </rPr>
      <t>POSTE CONICO CONTINUO EM ACO GALVANIZADO, RETO, FLANGEADO,  H = 3 M, DIAMETRO
INFERIOR = *95* MM</t>
    </r>
  </si>
  <si>
    <r>
      <rPr>
        <sz val="10"/>
        <rFont val="Arial"/>
        <family val="2"/>
      </rPr>
      <t>LUMINARIA DE LED PARA ILUMINACAO PUBLICA, DE 33 W ATE 50 W, INVOLUCRO EM ALUMINIO
OU ACO INOX</t>
    </r>
  </si>
  <si>
    <r>
      <rPr>
        <sz val="10"/>
        <rFont val="Arial"/>
        <family val="2"/>
      </rPr>
      <t>ROLDANA DUPLA, EM ZAMAC COM CHAPA DE LATAO, ROLAMENTOS EM ACO, PARA PORTA E
JANELA DE CORRER</t>
    </r>
  </si>
  <si>
    <r>
      <rPr>
        <sz val="10"/>
        <rFont val="Arial"/>
        <family val="2"/>
      </rPr>
      <t>PERFIL U / CANALETA DE ALUMINIO, DE ABAS IGUAIS, 1/2" (1,27 X 1,27 CM), PARA PORTA OU
JANELA DE CORRER</t>
    </r>
  </si>
  <si>
    <r>
      <rPr>
        <sz val="10"/>
        <rFont val="Arial"/>
        <family val="2"/>
      </rPr>
      <t>FECHADURA BICO DE PAPAGAIO PARA PORTA DE CORRER INTERNA, EM ACO INOX COM
ACABAMENTO CROMADO, MAQUINA COM 45 MM, INCLUINDO CHAVE TIPO BIPARTIDA</t>
    </r>
  </si>
  <si>
    <r>
      <rPr>
        <sz val="10"/>
        <rFont val="Arial"/>
        <family val="2"/>
      </rPr>
      <t>BATENTE/ PORTAL/ADUELA/ MARCO MACICO, E= *3* CM, L= *15* CM, *60 CM A 120* CM X *210*CM,
EM CEDRINHO/ ANGELIM COMERCIAL/ EUCALIPTO/ CURUPIXA/ PEROBA/ CUMARU OU EQUIVALENTE DA REGIAO (NAO INCLUI ALIZARES)</t>
    </r>
  </si>
  <si>
    <r>
      <rPr>
        <sz val="10"/>
        <rFont val="Arial"/>
        <family val="2"/>
      </rPr>
      <t>GUARNICAO/ ALIZAR/ VISTA MACICA, E= *1* CM, L= *4,5* CM, EM CEDRINHO/ ANGELIM
COMERCIAL/ EUCALIPTO/ CURUPIXA/ PEROBA/ CUMARU OU EQUIVALENTE DA REGIAO</t>
    </r>
  </si>
  <si>
    <r>
      <rPr>
        <sz val="10"/>
        <rFont val="Arial"/>
        <family val="2"/>
      </rPr>
      <t>DOBRADICA EM ACO/FERRO, 3 1/2" X  3", E= 1,9  A 2 MM, COM ANEL,  CROMADO OU ZINCADO,
TAMPA BOLA, COM PARAFUSOS</t>
    </r>
  </si>
  <si>
    <r>
      <rPr>
        <sz val="10"/>
        <rFont val="Arial"/>
        <family val="2"/>
      </rPr>
      <t>FECHADURA DE EMBUTIR PARA PORTA EXTERNA / ENTRADA, MAQUINA 40 MM, COM CILINDRO, MACANETA ALAVANCA E ESPELHO EM METAL CROMADO - NIVEL SEGURANCA
MEDIO - COMPLETA</t>
    </r>
  </si>
  <si>
    <r>
      <rPr>
        <sz val="10"/>
        <rFont val="Arial"/>
        <family val="2"/>
      </rPr>
      <t>PUXADOR TUBULAR RETO SIMPLES, EM ALUMINIO CROMADO, COM COMPRIMENTO DE APROX
400 MM E DIAMETRO DE 25 MM</t>
    </r>
  </si>
  <si>
    <r>
      <rPr>
        <sz val="10"/>
        <rFont val="Arial"/>
        <family val="2"/>
      </rPr>
      <t>POSTE 40 x 60 MM, PINTURA ELETROSTÁTICA EM POLIESTER, NAS CORES VERDE OU BRANCA (
H=2,50M - COM TAMPA) CHUMBADO</t>
    </r>
  </si>
  <si>
    <r>
      <rPr>
        <sz val="10"/>
        <rFont val="Arial"/>
        <family val="2"/>
      </rPr>
      <t>FORNECIMENTO E INSTALAÇÃO DE FACHADA EM PELE DE VIDRO, EM VIDRO LAMINADO 3+3
REFLETIVO</t>
    </r>
  </si>
  <si>
    <r>
      <rPr>
        <b/>
        <sz val="10"/>
        <rFont val="Arial"/>
        <family val="2"/>
      </rPr>
      <t>QUADRO DE COMANDO PARA 2 BOMBAS DE RECALQUES DE 1/3 A 2 CV, TRIFÁSICA, 220 VOLTS, COM CHAVE SELETORA, ACIONAMENTO
MANUAL/AUTOMÁTICO, RELÉ DE SOBRECARGA E CONTATORA</t>
    </r>
  </si>
  <si>
    <r>
      <rPr>
        <sz val="10"/>
        <rFont val="Arial"/>
        <family val="2"/>
      </rPr>
      <t>TERMINAL A COMPRESSAO EM COBRE ESTANHADO PARA CABO 10 MM2, 1 FURO E 1
COMPRESSAO, PARA PARAFUSO DE FIXACAO M6</t>
    </r>
  </si>
  <si>
    <r>
      <rPr>
        <sz val="10"/>
        <rFont val="Arial"/>
        <family val="2"/>
      </rPr>
      <t>TERMINAL A COMPRESSAO EM COBRE ESTANHADO PARA CABO 35 MM2, 1 FURO E 1
COMPRESSAO, PARA PARAFUSO DE FIXACAO M8</t>
    </r>
  </si>
  <si>
    <t>Composições Analíticas com Preço Unitário</t>
  </si>
  <si>
    <t>Bancos</t>
  </si>
  <si>
    <t xml:space="preserve">SINAPI - 06/2021 - Piauí
ORSE - 04/2021 - Sergipe
SEINFRA - 027 - Ceará
CPOS - 03/2021 - São Paulo
</t>
  </si>
  <si>
    <t xml:space="preserve"> 1.2.2 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</si>
  <si>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</si>
  <si>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</si>
  <si>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</si>
  <si>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</si>
  <si>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</si>
  <si>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</si>
  <si>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</si>
  <si>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</si>
  <si>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</si>
  <si>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>TAPUME COM TELHA METÁLICA. AF_05/2018</t>
  </si>
  <si>
    <t>CANT - CANTEIRO DE OBRAS</t>
  </si>
  <si>
    <t>Composição Auxiliar</t>
  </si>
  <si>
    <t>SERRA CIRCULAR DE BANCADA COM MOTOR ELÉTRICO POTÊNCIA DE 5HP, COM COIFA PARA DISCO 10" - CHI DIURNO. AF_08/2015</t>
  </si>
  <si>
    <t>CHOR - CUSTOS HORÁRIOS DE MÁQUINAS E EQUIPAMENTOS</t>
  </si>
  <si>
    <t>CHI</t>
  </si>
  <si>
    <t>SERRA CIRCULAR DE BANCADA COM MOTOR ELÉTRICO POTÊNCIA DE 5HP, COM COIFA PARA DISCO 10" - CHP DIURNO. AF_08/2015</t>
  </si>
  <si>
    <t>CONCRETO MAGRO PARA LASTRO, TRAÇO 1:4,5:4,5 (EM MASSA SECA DE CIMENTO/ AREIA MÉDIA/ BRITA 1) - PREPARO MANUAL. AF_05/2021</t>
  </si>
  <si>
    <t>FUES - FUNDAÇÕES E ESTRUTURAS</t>
  </si>
  <si>
    <t>SEDI - SERVIÇOS DIVERSOS</t>
  </si>
  <si>
    <t>Insumo</t>
  </si>
  <si>
    <t>CAIBRO NAO APARELHADO  *7,5 X 7,5* CM, EM MACARANDUBA, ANGELIM OU EQUIVALENTE DA REGIAO -  BRUTA</t>
  </si>
  <si>
    <t>Material</t>
  </si>
  <si>
    <t>TABUA APARELHADA *2,5 X 30* CM, EM MACARANDUBA, ANGELIM OU EQUIVALENTE DA REGIAO</t>
  </si>
  <si>
    <t>TELHA TRAPEZOIDAL EM ACO ZINCADO, SEM PINTURA, ALTURA DE APROXIMADAMENTE 40 MM, ESPESSURA DE 0,50 MM E LARGURA UTIL DE 980 MM</t>
  </si>
  <si>
    <t xml:space="preserve"> 1.2.3 </t>
  </si>
  <si>
    <t>EXECUÇÃO DE ESCRITÓRIO EM CANTEIRO DE OBRA EM CHAPA DE MADEIRA COMPENSADA, NÃO INCLUSO MOBILIÁRIO E EQUIPAMENTOS. AF_02/2016</t>
  </si>
  <si>
    <t>PAREDE DE MADEIRA COMPENSADA PARA CONSTRUÇÃO TEMPORÁRIA EM CHAPA SIMPLES, INTERNA, COM ÁREA LÍQUIDA MENOR QUE 6 M², SEM VÃO. AF_05/2018</t>
  </si>
  <si>
    <t>PAREDE DE MADEIRA COMPENSADA PARA CONSTRUÇÃO TEMPORÁRIA EM CHAPA SIMPLES, EXTERNA, COM ÁREA LÍQUIDA MAIOR OU IGUAL A 6 M², SEM VÃO. AF_05/2018</t>
  </si>
  <si>
    <t>PAREDE DE MADEIRA COMPENSADA PARA CONSTRUÇÃO TEMPORÁRIA EM CHAPA SIMPLES, INTERNA, COM ÁREA LÍQUIDA MENOR QUE 6 M², COM VÃO. AF_05/2018</t>
  </si>
  <si>
    <t>PAREDE DE MADEIRA COMPENSADA PARA CONSTRUÇÃO TEMPORÁRIA EM CHAPA SIMPLES, EXTERNA, COM ÁREA LÍQUIDA MAIOR OU IGUAL A 6 M², COM VÃO. AF_05/2018</t>
  </si>
  <si>
    <t>PAREDE DE MADEIRA COMPENSADA PARA CONSTRUÇÃO TEMPORÁRIA EM CHAPA SIMPLES, INTERNA, COM ÁREA LÍQUIDA MAIOR OU IGUAL A 6 M², SEM VÃO. AF_05/2018</t>
  </si>
  <si>
    <t>PAREDE DE MADEIRA COMPENSADA PARA CONSTRUÇÃO TEMPORÁRIA EM CHAPA SIMPLES, EXTERNA, COM ÁREA LÍQUIDA MENOR QUE 6 M², COM VÃO. AF_05/2018</t>
  </si>
  <si>
    <t>PAREDE DE MADEIRA COMPENSADA PARA CONSTRUÇÃO TEMPORÁRIA EM CHAPA SIMPLES, EXTERNA, COM ÁREA LÍQUIDA MENOR QUE 6 M², SEM VÃO. AF_05/2018</t>
  </si>
  <si>
    <t>PAREDE DE MADEIRA COMPENSADA PARA CONSTRUÇÃO TEMPORÁRIA EM CHAPA SIMPLES, INTERNA, COM ÁREA LÍQUIDA MAIOR OU IGUAL A 6 M², COM VÃO. AF_05/2018</t>
  </si>
  <si>
    <t>TRAMA DE MADEIRA COMPOSTA POR TERÇAS PARA TELHADOS DE ATÉ 2 ÁGUAS PARA TELHA ONDULADA DE FIBROCIMENTO, METÁLICA, PLÁSTICA OU TERMOACÚSTICA, INCLUSO TRANSPORTE VERTICAL. AF_07/2019</t>
  </si>
  <si>
    <t>COBE - COBERTURA</t>
  </si>
  <si>
    <t>TELHAMENTO COM TELHA ONDULADA DE FIBROCIMENTO E = 6 MM, COM RECOBRIMENTO LATERAL DE 1 1/4 DE ONDA PARA TELHADO COM INCLINAÇÃO MÁXIMA DE 10°, COM ATÉ 2 ÁGUAS, INCLUSO IÇAMENTO. AF_07/2019</t>
  </si>
  <si>
    <t>JANELA DE AÇO TIPO BASCULANTE PARA VIDROS, COM BATENTE, FERRAGENS E PINTURA ANTICORROSIVA. EXCLUSIVE VIDROS, ACABAMENTO, ALIZAR E CONTRAMARCO. FORNECIMENTO E INSTALAÇÃO. AF_12/2019</t>
  </si>
  <si>
    <t>ESQV - ESQUADRIAS/FERRAGENS/VIDROS</t>
  </si>
  <si>
    <t>PORTA DE MADEIRA PARA PINTURA, SEMI-OCA (LEVE OU MÉDIA), 80X210CM, ESPESSURA DE 3,5CM, INCLUSO DOBRADIÇAS - FORNECIMENTO E INSTALAÇÃO. AF_12/2019</t>
  </si>
  <si>
    <t>PORTA DE MADEIRA PARA PINTURA, SEMI-OCA (LEVE OU MÉDIA), 60X210CM, ESPESSURA DE 3,5CM, INCLUSO DOBRADIÇAS - FORNECIMENTO E INSTALAÇÃO. AF_12/2019</t>
  </si>
  <si>
    <t>JANELA DE MADEIRA - CEDRINHO/ANGELIM OU EQUIVALENTE DA REGIÃO - DE ABRIR COM 4 FOLHAS (2 VENEZIANAS E 2 GUILHOTINAS PARA VIDRO), COM BATENTE, ALIZAR E FERRAGENS. EXCLUSIVE VIDROS, ACABAMENTO E CONTRAMARCO. FORNECIMENTO E INSTALAÇÃO. AF_12/2019</t>
  </si>
  <si>
    <t>PORTA EM ALUMÍNIO DE ABRIR TIPO VENEZIANA COM GUARNIÇÃO, FIXAÇÃO COM PARAFUSOS - FORNECIMENTO E INSTALAÇÃO. AF_12/2019</t>
  </si>
  <si>
    <t>LASTRO DE CONCRETO MAGRO, APLICADO EM PISOS, LAJES SOBRE SOLO OU RADIERS, ESPESSURA DE 5 CM. AF_07/2016</t>
  </si>
  <si>
    <t>LASTRO DE CONCRETO MAGRO, APLICADO EM PISOS, LAJES SOBRE SOLO OU RADIERS, ESPESSURA DE 3 CM. AF_07/2016</t>
  </si>
  <si>
    <t>ELETRODUTO RÍGIDO ROSCÁVEL, PVC, DN 20 MM (1/2"), PARA CIRCUITOS TERMINAIS, INSTALADO EM PAREDE - FORNECIMENTO E INSTALAÇÃO. AF_12/2015</t>
  </si>
  <si>
    <t>INEL - INSTALAÇÃO ELÉTRICA/ELETRIFICAÇÃO E ILUMINAÇÃO EXTERNA</t>
  </si>
  <si>
    <t>CURVA 90 GRAUS PARA ELETRODUTO, PVC, ROSCÁVEL, DN 20 MM (1/2"), PARA CIRCUITOS TERMINAIS, INSTALADA EM PAREDE - FORNECIMENTO E INSTALAÇÃO. AF_12/2015</t>
  </si>
  <si>
    <t>CABO DE COBRE FLEXÍVEL ISOLADO, 4 MM², ANTI-CHAMA 450/750 V, PARA CIRCUITOS TERMINAIS - FORNECIMENTO E INSTALAÇÃO. AF_12/2015</t>
  </si>
  <si>
    <t>CABO DE COBRE FLEXÍVEL ISOLADO, 1,5 MM², ANTI-CHAMA 450/750 V, PARA CIRCUITOS TERMINAIS - FORNECIMENTO E INSTALAÇÃO. AF_12/2015</t>
  </si>
  <si>
    <t>ALVENARIA DE EMBASAMENTO COM BLOCO ESTRUTURAL DE CONCRETO, DE 14X19X29CM E ARGAMASSA DE ASSENTAMENTO COM PREPARO EM BETONEIRA. AF_05/2020</t>
  </si>
  <si>
    <t>CABO DE COBRE FLEXÍVEL ISOLADO, 16 MM², ANTI-CHAMA 450/750 V, PARA DISTRIBUIÇÃO - FORNECIMENTO E INSTALAÇÃO. AF_12/2015</t>
  </si>
  <si>
    <t>ELETRODUTO RÍGIDO ROSCÁVEL, PVC, DN 20 MM (1/2"), PARA CIRCUITOS TERMINAIS, INSTALADO EM FORRO - FORNECIMENTO E INSTALAÇÃO. AF_12/2015</t>
  </si>
  <si>
    <t>CABO DE COBRE FLEXÍVEL ISOLADO, 2,5 MM², ANTI-CHAMA 450/750 V, PARA CIRCUITOS TERMINAIS - FORNECIMENTO E INSTALAÇÃO. AF_12/2015</t>
  </si>
  <si>
    <t>QUADRO DE DISTRIBUIÇÃO DE ENERGIA EM CHAPA DE AÇO GALVANIZADO, DE EMBUTIR, COM BARRAMENTO TRIFÁSICO, PARA 12 DISJUNTORES DIN 100A - FORNECIMENTO E INSTALAÇÃO. AF_10/2020</t>
  </si>
  <si>
    <t>TOMADA BAIXA DE EMBUTIR (1 MÓDULO), 2P+T 10 A, INCLUINDO SUPORTE E PLACA - FORNECIMENTO E INSTALAÇÃO. AF_12/2015</t>
  </si>
  <si>
    <t>SUPORTE PARAFUSADO COM PLACA DE ENCAIXE 4" X 2" ALTO (2,00 M DO PISO) PARA PONTO ELÉTRICO - FORNECIMENTO E INSTALAÇÃO. AF_12/2015</t>
  </si>
  <si>
    <t>CAIXA ENTERRADA ELÉTRICA RETANGULAR, EM ALVENARIA COM TIJOLOS CERÂMICOS MACIÇOS, FUNDO COM BRITA, DIMENSÕES INTERNAS: 0,3X0,3X0,3 M. AF_12/2020</t>
  </si>
  <si>
    <t>LUMINÁRIA TIPO CALHA, DE SOBREPOR, COM 2 LÂMPADAS TUBULARES FLUORESCENTES DE 36 W, COM REATOR DE PARTIDA RÁPIDA - FORNECIMENTO E INSTALAÇÃO. AF_02/2020</t>
  </si>
  <si>
    <t>CONDULETE DE PVC, TIPO B, PARA ELETRODUTO DE PVC SOLDÁVEL DN 25 MM (3/4''), APARENTE - FORNECIMENTO E INSTALAÇÃO. AF_11/2016</t>
  </si>
  <si>
    <t>INTERRUPTOR SIMPLES (1 MÓDULO) COM 1 TOMADA DE EMBUTIR 2P+T 10 A,  INCLUINDO SUPORTE E PLACA - FORNECIMENTO E INSTALAÇÃO. AF_12/2015</t>
  </si>
  <si>
    <t>CAIXA OCTOGONAL 3" X 3", PVC, INSTALADA EM LAJE - FORNECIMENTO E INSTALAÇÃO. AF_12/2015</t>
  </si>
  <si>
    <t>LUMINÁRIA TIPO SPOT, DE SOBREPOR, COM 1 LÂMPADA FLUORESCENTE DE 15 W, SEM REATOR - FORNECIMENTO E INSTALAÇÃO. AF_02/2020</t>
  </si>
  <si>
    <t>CONDULETE DE PVC, TIPO LB, PARA ELETRODUTO DE PVC SOLDÁVEL DN 25 MM (3/4''), APARENTE - FORNECIMENTO E INSTALAÇÃO. AF_11/2016</t>
  </si>
  <si>
    <t>DISJUNTOR MONOPOLAR TIPO NEMA, CORRENTE NOMINAL DE 35 ATÉ 50A - FORNECIMENTO E INSTALAÇÃO. AF_10/2020</t>
  </si>
  <si>
    <t>LÂMPADA COMPACTA FLUORESCENTE DE 20 W, BASE E27 - FORNECIMENTO E INSTALAÇÃO. AF_02/2020</t>
  </si>
  <si>
    <t>LÂMPADA COMPACTA FLUORESCENTE DE 15 W, BASE E27 - FORNECIMENTO E INSTALAÇÃO. AF_02/2020</t>
  </si>
  <si>
    <t>TOMADA BAIXA DE EMBUTIR (2 MÓDULOS), 2P+T 10 A, INCLUINDO SUPORTE E PLACA - FORNECIMENTO E INSTALAÇÃO. AF_12/2015</t>
  </si>
  <si>
    <t>HASTE DE ATERRAMENTO 5/8  PARA SPDA - FORNECIMENTO E INSTALAÇÃO. AF_12/2017</t>
  </si>
  <si>
    <t>CAIXA DE PASSAGEM PARA TELEFONE 15X15X10CM (SOBREPOR), FORNECIMENTO E INSTALACAO. AF_11/2019</t>
  </si>
  <si>
    <t>INES - INSTALAÇÕES ESPECIAIS</t>
  </si>
  <si>
    <t>CABO TELEFÔNICO CCI-50 4 PARES, SEM BLINDAGEM, INSTALADO EM DISTRIBUIÇÃO DE EDIFICAÇÃO RESIDENCIAL - FORNECIMENTO E INSTALAÇÃO. AF_11/2019</t>
  </si>
  <si>
    <t>TUBO PVC, SERIE NORMAL, ESGOTO PREDIAL, DN 50 MM, FORNECIDO E INSTALADO EM RAMAL DE DESCARGA OU RAMAL DE ESGOTO SANITÁRIO. AF_12/2014</t>
  </si>
  <si>
    <t>INHI - INSTALAÇÕES HIDROS SANITÁRIAS</t>
  </si>
  <si>
    <t>TUBO PVC, SERIE NORMAL, ESGOTO PREDIAL, DN 100 MM, FORNECIDO E INSTALADO EM RAMAL DE DESCARGA OU RAMAL DE ESGOTO SANITÁRIO. AF_12/2014</t>
  </si>
  <si>
    <t>TUBO PVC, SERIE NORMAL, ESGOTO PREDIAL, DN 40 MM, FORNECIDO E INSTALADO EM RAMAL DE DESCARGA OU RAMAL DE ESGOTO SANITÁRIO. AF_12/2014</t>
  </si>
  <si>
    <t>CURVA CURTA 90 GRAUS, PVC, SERIE NORMAL, ESGOTO PREDIAL, DN 100 MM, JUNTA ELÁSTICA, FORNECIDO E INSTALADO EM RAMAL DE DESCARGA OU RAMAL DE ESGOTO SANITÁRIO. AF_12/2014</t>
  </si>
  <si>
    <t>TE, PVC, SERIE NORMAL, ESGOTO PREDIAL, DN 50 X 50 MM, JUNTA ELÁSTICA,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</si>
  <si>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</si>
  <si>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50 MM, JUNTA ELÁSTICA,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</si>
  <si>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</si>
  <si>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TE, PVC, SERIE NORMAL, ESGOTO PREDIAL, DN 100 X 100 MM, JUNTA ELÁSTICA, FORNECIDO E INSTALADO EM RAMAL DE DESCARGA OU RAMAL DE ESGOTO SANITÁRIO. AF_12/2014</t>
  </si>
  <si>
    <t>CAIXA ENTERRADA HIDRÁULICA RETANGULAR, EM ALVENARIA COM BLOCOS DE CONCRETO, DIMENSÕES INTERNAS: 0,6X0,6X0,6 M PARA REDE DE ESGOTO. AF_12/2020</t>
  </si>
  <si>
    <t>CAIXA SIFONADA, PVC, DN 100 X 100 X 50 MM, FORNECIDA E INSTALADA EM RAMAIS DE ENCAMINHAMENTO DE ÁGUA PLUVIAL. AF_12/2014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</si>
  <si>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</si>
  <si>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</si>
  <si>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VASO SANITÁRIO SIFONADO COM CAIXA ACOPLADA LOUÇA BRANCA - FORNECIMENTO E INSTALAÇÃO. AF_01/2020</t>
  </si>
  <si>
    <t>RASGO EM ALVENARIA PARA RAMAIS/ DISTRIBUIÇÃO COM DIAMETROS MENORES OU IGUAIS A 40 MM. AF_05/2015</t>
  </si>
  <si>
    <t>PONTO DE CONSUMO TERMINAL DE ÁGUA FRIA (SUBRAMAL) COM TUBULAÇÃO DE PVC, DN 25 MM, INSTALADO EM RAMAL DE ÁGUA, INCLUSOS RASGO E CHUMBAMENTO EM ALVENARIA. AF_12/2014</t>
  </si>
  <si>
    <t>CHUMBAMENTO LINEAR EM ALVENARIA PARA RAMAIS/DISTRIBUIÇÃO COM DIÂMETROS MENORES OU IGUAIS A 40 MM. AF_05/2015</t>
  </si>
  <si>
    <t>FIXAÇÃO DE TUBOS VERTICAIS DE PPR DIÂMETROS MENORES OU IGUAIS A 40 MM COM ABRAÇADEIRA METÁLICA RÍGIDA TIPO D 1/2", FIXADA EM PERFILADO EM ALVENARIA. AF_05/2015</t>
  </si>
  <si>
    <t>FIXAÇÃO DE TUBOS HORIZONTAIS DE PVC, CPVC OU COBRE DIÂMETROS MENORES OU IGUAIS A 40 MM OU ELETROCALHAS ATÉ 150MM DE LARGURA, COM ABRAÇADEIRA METÁLICA RÍGIDA TIPO D 1/2, FIXADA EM PERFILADO EM LAJE. AF_05/2015</t>
  </si>
  <si>
    <t>ESCAVAÇÃO MANUAL DE VALA COM PROFUNDIDADE MENOR OU IGUAL A 1,30 M. AF_02/2021</t>
  </si>
  <si>
    <t>MOVT - MOVIMENTO DE TERRA</t>
  </si>
  <si>
    <t>REATERRO MANUAL APILOADO COM SOQUETE. AF_10/2017</t>
  </si>
  <si>
    <t>(COMPOSIÇÃO REPRESENTATIVA) DO SERVIÇO DE ALVENARIA DE VEDAÇÃO DE BLOCOS VAZADOS DE CERÂMICA DE 9X19X19CM (ESPESSURA 9CM), PARA EDIFICAÇÃO HABITACIONAL UNIFAMILIAR (CASA) E EDIFICAÇÃO PÚBLICA PADRÃO. AF_11/2014</t>
  </si>
  <si>
    <t>PARE - PAREDES/PAINEIS</t>
  </si>
  <si>
    <t>APLICAÇÃO MANUAL DE PINTURA COM TINTA LÁTEX ACRÍLICA EM PAREDES, DUAS DEMÃOS. AF_06/2014</t>
  </si>
  <si>
    <t>PINT - PINTURAS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</si>
  <si>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</si>
  <si>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>PISO - PISOS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</si>
  <si>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</si>
  <si>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REVE - REVESTIMENTO E TRATAMENTO DE SUPERFÍCIES</t>
  </si>
  <si>
    <t>CHAPISCO APLICADO EM ALVENARIAS E ESTRUTURAS DE CONCRETO INTERNAS, COM ROLO PARA TEXTURA ACRÍLICA.  ARGAMASSA INDUSTRIALIZADA COM PREPARO EM MISTURADOR 300 KG. AF_06/2014</t>
  </si>
  <si>
    <t>MASSA ÚNICA, PARA RECEBIMENTO DE PINTURA, EM ARGAMASSA TRAÇO 1:2:8, PREPARO MANUAL, APLICADA MANUALMENTE EM FACES INTERNAS DE PAREDES, ESPESSURA DE 10MM, COM EXECUÇÃO DE TALISCAS. AF_06/2014</t>
  </si>
  <si>
    <t>EXTINTOR DE INCENDIO PORTATIL COM CARGA DE PO QUIMICO SECO (PQS) DE 4 KG, CLASSE BC</t>
  </si>
  <si>
    <t>EXTINTOR DE INCENDIO PORTATIL COM CARGA DE AGUA PRESSURIZADA DE 10 L, CLASSE A</t>
  </si>
  <si>
    <t>FECHADURA ESPELHO PARA PORTA EXTERNA, EM ACO INOX (MAQUINA, TESTA E CONTRA-TESTA) E EM ZAMAC (MACANETA, LINGUETA E TRINCOS) COM ACABAMENTO CROMADO, MAQUINA DE 40 MM, INCLUINDO CHAVE TIPO CILINDRO</t>
  </si>
  <si>
    <t>FECHADURA ROSETA REDONDA PARA PORTA DE BANHEIRO, EM ACO INOX (MAQUINA, TESTA E CONTRA-TESTA) E EM ZAMAC (MACANETA, LINGUETA E TRINCOS) COM ACABAMENTO CROMADO, MAQUINA DE 40 MM, INCLUINDO CHAVE TIPO TRANQUETA</t>
  </si>
  <si>
    <t>FORRO DE PVC LISO, BRANCO, REGUA DE 10 CM, ESPESSURA DE 8 MM A 10 MM (COM COLOCACAO / SEM ESTRUTURA METALICA)</t>
  </si>
  <si>
    <t xml:space="preserve"> 1.2.4 </t>
  </si>
  <si>
    <t>EXECUÇÃO DE ALMOXARIFADO EM CANTEIRO DE OBRA EM CHAPA DE MADEIRA COMPENSADA, INCLUSO PRATELEIRAS. AF_02/2016</t>
  </si>
  <si>
    <t>QUADRO DE DISTRIBUIÇÃO DE ENERGIA EM PVC, DE EMBUTIR, SEM BARRAMENTO, PARA 6 DISJUNTORES - FORNECIMENTO E INSTALAÇÃO. AF_10/2020</t>
  </si>
  <si>
    <t>INTERRUPTOR SIMPLES (1 MÓDULO) COM 2 TOMADAS DE EMBUTIR 2P+T 10 A,  INCLUINDO SUPORTE E PLACA - FORNECIMENTO E INSTALAÇÃO. AF_12/2015</t>
  </si>
  <si>
    <t>CAIBRO 5 X 5 CM EM PINUS, MISTA OU EQUIVALENTE DA REGIAO - BRUTA</t>
  </si>
  <si>
    <t>FERROLHO COM FECHO / TRINCO REDONDO, EM ACO GALVANIZADO / ZINCADO, DE SOBREPOR, COM COMPRIMENTO DE 8" E ESPESSURA MINIMA DA CHAPA DE 1,50 MM</t>
  </si>
  <si>
    <t>TABUA  NAO  APARELHADA  *2,5 X 20* CM, EM MACARANDUBA, ANGELIM OU EQUIVALENTE DA REGIAO - BRUTA</t>
  </si>
  <si>
    <t xml:space="preserve"> 1.2.5 </t>
  </si>
  <si>
    <t>EXECUÇÃO DE REFEITÓRIO EM CANTEIRO DE OBRA EM CHAPA DE MADEIRA COMPENSADA, NÃO INCLUSO MOBILIÁRIO E EQUIPAMENTOS. AF_02/2016</t>
  </si>
  <si>
    <t>CAIXA DE GORDURA SIMPLES, CIRCULAR, EM CONCRETO PRÉ-MOLDADO, DIÂMETRO INTERNO = 0,4 M, ALTURA INTERNA = 0,4 M. AF_12/2020</t>
  </si>
  <si>
    <t>TELA PLASTICA TECIDA LISTRADA BRANCA E LARANJA, TIPO GUARDA CORPO, EM POLIETILENO MONOFILADO, ROLO 1,20 X 50 M (L X C)</t>
  </si>
  <si>
    <t>Equipamento</t>
  </si>
  <si>
    <t xml:space="preserve"> 1.2.6 </t>
  </si>
  <si>
    <t>EXECUÇÃO DE SANITÁRIO E VESTIÁRIO EM CANTEIRO DE OBRA EM CHAPA DE MADEIRA COMPENSADA, NÃO INCLUSO MOBILIÁRIO. AF_02/2016</t>
  </si>
  <si>
    <t>FECHADURA DE EMBUTIR PARA PORTA DE BANHEIRO, COMPLETA, ACABAMENTO PADRÃO POPULAR, INCLUSO EXECUÇÃO DE FURO - FORNECIMENTO E INSTALAÇÃO. AF_12/2019</t>
  </si>
  <si>
    <t>LUVA PARA ELETRODUTO, PVC, ROSCÁVEL, DN 25 MM (3/4"), PARA CIRCUITOS TERMINAIS, INSTALADA EM FORRO - FORNECIMENTO E INSTALAÇÃO. AF_12/2015</t>
  </si>
  <si>
    <t>LUVA PARA ELETRODUTO, PVC, ROSCÁVEL, DN 20 MM (1/2"), PARA CIRCUITOS TERMINAIS, INSTALADA EM PAREDE - FORNECIMENTO E INSTALAÇÃO. AF_12/2015</t>
  </si>
  <si>
    <t>ELETRODUTO RÍGIDO ROSCÁVEL, PVC, DN 25 MM (3/4"), PARA CIRCUITOS TERMINAIS, INSTALADO EM FORRO - FORNECIMENTO E INSTALAÇÃO. AF_12/2015</t>
  </si>
  <si>
    <t>CURVA 90 GRAUS PARA ELETRODUTO, PVC, ROSCÁVEL, DN 25 MM (3/4"), PARA CIRCUITOS TERMINAIS, INSTALADA EM FORRO - FORNECIMENTO E INSTALAÇÃO. AF_12/2015</t>
  </si>
  <si>
    <t>ELETRODUTO RÍGIDO ROSCÁVEL, PVC, DN 25 MM (3/4"), PARA CIRCUITOS TERMINAIS, INSTALADO EM PAREDE - FORNECIMENTO E INSTALAÇÃO. AF_12/2015</t>
  </si>
  <si>
    <t>INTERRUPTOR SIMPLES (3 MÓDULOS), 10A/250V, INCLUINDO SUPORTE E PLACA - FORNECIMENTO E INSTALAÇÃO. AF_12/2015</t>
  </si>
  <si>
    <t>INTERRUPTOR SIMPLES (2 MÓDULOS), 10A/250V, INCLUINDO SUPORTE E PLACA - FORNECIMENTO E INSTALAÇÃO. AF_12/2015</t>
  </si>
  <si>
    <t>RALO SIFONADO, PVC, DN 100 X 40 MM, JUNTA SOLDÁVEL, FORNECIDO E INSTALADO EM RAMAL DE DESCARGA OU EM RAMAL DE ESGOTO SANITÁRIO. AF_12/2014</t>
  </si>
  <si>
    <t>CHUVEIRO ELÉTRICO COMUM CORPO PLÁSTICO, TIPO DUCHA  FORNECIMENTO E INSTALAÇÃO. AF_01/2020</t>
  </si>
  <si>
    <t>KIT DE REGISTRO DE PRESSÃO BRUTO DE LATÃO ¾", INCLUSIVE CONEXÕES, ROSCÁVEL, INSTALADO EM RAMAL DE ÁGUA FRIA - FORNECIMENTO E INSTALAÇÃO. AF_12/2014</t>
  </si>
  <si>
    <t>PISO CIMENTADO, TRAÇO 1:3 (CIMENTO E AREIA), ACABAMENTO LISO, ESPESSURA 2,0 CM, PREPARO MECÂNICO DA ARGAMASSA. AF_09/2020</t>
  </si>
  <si>
    <t>CHAPISCO APLICADO EM ALVENARIA (COM PRESENÇA DE VÃOS) E ESTRUTURAS DE CONCRETO DE FACHADA, COM ROLO PARA TEXTURA ACRÍLICA.  ARGAMASSA INDUSTRIALIZADA COM PREPARO EM MISTURADOR 300 KG. AF_06/2014</t>
  </si>
  <si>
    <t>EMBOÇO OU MASSA ÚNICA EM ARGAMASSA TRAÇO 1:2:8, PREPARO MANUAL, APLICADA MANUALMENTE EM PANOS DE FACHADA COM PRESENÇA DE VÃOS, ESPESSURA DE 25 MM. AF_06/2014</t>
  </si>
  <si>
    <t>CAIXA SIFONADA PVC, 150 X 150 X 50 MM, COM GRELHA QUADRADA BRANCA (NBR 5688)</t>
  </si>
  <si>
    <t>JUNCAO SIMPLES, PVC, 45 GRAUS, DN 100 X 100 MM, SERIE NORMAL PARA ESGOTO PREDIAL</t>
  </si>
  <si>
    <t>MICTORIO COLETIVO ACO INOX (AISI 304), E = 0,8 MM, DE *100 X 40 X 30* CM (C X A X P)</t>
  </si>
  <si>
    <t>PORTA DE MADEIRA, FOLHA LEVE (NBR 15930), DE 600 X 2100 MM, E = 35 MM, NUCLEO COLMEIA, CAPA LISA EM HDF, ACABAMENTO MELAMINICO EM PADRAO MADEIRA</t>
  </si>
  <si>
    <t>VALVULA DE DESCARGA EM METAL CROMADO PARA MICTORIO COM ACIONAMENTO POR PRESSAO E FECHAMENTO AUTOMATICO</t>
  </si>
  <si>
    <t xml:space="preserve"> 1.2.7 </t>
  </si>
  <si>
    <t>LOCACAO CONVENCIONAL DE OBRA, UTILIZANDO GABARITO DE TÁBUAS CORRIDAS PONTALETADAS A CADA 2,00M -  2 UTILIZAÇÕES. AF_10/2018</t>
  </si>
  <si>
    <t>SERT - SERVIÇOS TÉCNICOS</t>
  </si>
  <si>
    <t>MARCAÇÃO DE PONTOS EM GABARITO OU CAVALETE. AF_10/2018</t>
  </si>
  <si>
    <t>PREGO DE ACO POLIDO COM CABECA 17 X 21 (2 X 11)</t>
  </si>
  <si>
    <t>SARRAFO NAO APARELHADO *2,5 X 7* CM, EM MACARANDUBA, ANGELIM OU EQUIVALENTE DA REGIAO -  BRUTA</t>
  </si>
  <si>
    <t>TABUA *2,5 X 23* CM EM PINUS, MISTA OU EQUIVALENTE DA REGIAO - BRUTA</t>
  </si>
  <si>
    <t>TINTA ACRILICA PREMIUM, COR BRANCO FOSCO</t>
  </si>
  <si>
    <t xml:space="preserve"> 1.3.1 </t>
  </si>
  <si>
    <t>REVOLVIMENTO E LIMPEZA MANUAL DE SOLO. AF_05/2018</t>
  </si>
  <si>
    <t>URBA - URBANIZAÇÃO</t>
  </si>
  <si>
    <t>JARDINEIRO COM ENCARGOS COMPLEMENTARES</t>
  </si>
  <si>
    <t xml:space="preserve"> 1.3.3 </t>
  </si>
  <si>
    <t>DEMOLIÇÃO DE ALVENARIA DE BLOCO FURADO, DE FORMA MANUAL, SEM REAPROVEITAMENTO. AF_12/2017</t>
  </si>
  <si>
    <t>SERP - SERVIÇOS PRELIMINARES</t>
  </si>
  <si>
    <t xml:space="preserve"> 1.3.6 </t>
  </si>
  <si>
    <t>REMOÇÃO DE LOUÇAS, DE FORMA MANUAL, SEM REAPROVEITAMENTO. AF_12/2017</t>
  </si>
  <si>
    <t xml:space="preserve"> 1.3.7 </t>
  </si>
  <si>
    <t>REMOÇÃO DE METAIS SANITÁRIOS, DE FORMA MANUAL, SEM REAPROVEITAMENTO. AF_12/2017</t>
  </si>
  <si>
    <t xml:space="preserve"> 1.3.8 </t>
  </si>
  <si>
    <t>REMOÇÃO DE TELHAS, DE FIBROCIMENTO, METÁLICA E CERÂMICA, DE FORMA MANUAL, SEM REAPROVEITAMENTO. AF_12/2017</t>
  </si>
  <si>
    <t>TELHADISTA COM ENCARGOS COMPLEMENTARES</t>
  </si>
  <si>
    <t xml:space="preserve"> 1.3.9 </t>
  </si>
  <si>
    <t>REMOÇÃO DE TRAMA DE MADEIRA PARA COBERTURA, DE FORMA MANUAL, SEM REAPROVEITAMENTO. AF_12/2017</t>
  </si>
  <si>
    <t xml:space="preserve"> 1.3.10 </t>
  </si>
  <si>
    <t>REMOÇÃO DE LUMINÁRIAS, DE FORMA MANUAL, SEM REAPROVEITAMENTO. AF_12/2017</t>
  </si>
  <si>
    <t xml:space="preserve"> 88264 </t>
  </si>
  <si>
    <t xml:space="preserve"> 1.3.11 </t>
  </si>
  <si>
    <t>REMOÇÃO DE INTERRUPTORES/TOMADAS ELÉTRICAS, DE FORMA MANUAL, SEM REAPROVEITAMENTO. AF_12/2017</t>
  </si>
  <si>
    <t xml:space="preserve"> 1.3.12 </t>
  </si>
  <si>
    <t>REMOÇÃO DE CABOS ELÉTRICOS, DE FORMA MANUAL, SEM REAPROVEITAMENTO. AF_12/2017</t>
  </si>
  <si>
    <t xml:space="preserve"> 1.3.13 </t>
  </si>
  <si>
    <t>CARGA, MANOBRA E DESCARGA DE ENTULHO EM CAMINHÃO BASCULANTE 6 M³ - CARGA COM ESCAVADEIRA HIDRÁULICA  (CAÇAMBA DE 0,80 M³ / 111 HP) E DESCARGA LIVRE (UNIDADE: M3). AF_07/2020</t>
  </si>
  <si>
    <t>TRAN - TRANSPORTES, CARGAS E DESCARGAS</t>
  </si>
  <si>
    <t>CAMINHÃO BASCULANTE 6 M3 TOCO, PESO BRUTO TOTAL 16.000 KG, CARGA ÚTIL MÁXIMA 11.130 KG, DISTÂNCIA ENTRE EIXOS 5,36 M, POTÊNCIA 185 CV, INCLUSIVE CAÇAMBA METÁLICA - CHP DIURNO. AF_06/2014</t>
  </si>
  <si>
    <t>ESCAVADEIRA HIDRÁULICA SOBRE ESTEIRAS, CAÇAMBA 0,80 M3, PESO OPERACIONAL 17 T, POTENCIA BRUTA 111 HP - CHP DIURNO. AF_06/2014</t>
  </si>
  <si>
    <t>ESCAVADEIRA HIDRÁULICA SOBRE ESTEIRAS, CAÇAMBA 0,80 M3, PESO OPERACIONAL 17 T, POTENCIA BRUTA 111 HP - CHI DIURNO. AF_06/2014</t>
  </si>
  <si>
    <t>CAMINHÃO BASCULANTE 6 M3 TOCO, PESO BRUTO TOTAL 16.000 KG, CARGA ÚTIL MÁXIMA 11.130 KG, DISTÂNCIA ENTRE EIXOS 5,36 M, POTÊNCIA 185 CV, INCLUSIVE CAÇAMBA METÁLICA - CHI DIURNO. AF_06/2014</t>
  </si>
  <si>
    <t xml:space="preserve"> 1.3.14 </t>
  </si>
  <si>
    <t>REMOÇÃO DE FORROS DE DRYWALL, PVC E FIBROMINERAL, DE FORMA MANUAL, SEM REAPROVEITAMENTO. AF_12/2017</t>
  </si>
  <si>
    <t>MONTADOR DE ESTRUTURA METÁLICA COM ENCARGOS COMPLEMENTARES</t>
  </si>
  <si>
    <t xml:space="preserve"> 2.1 </t>
  </si>
  <si>
    <t>ESCAVAÇÃO MANUAL PARA BLOCO DE COROAMENTO OU SAPATA, COM PREVISÃO DE FÔRMA. AF_06/2017</t>
  </si>
  <si>
    <t xml:space="preserve"> 2.2 </t>
  </si>
  <si>
    <t>ESCAVAÇÃO MANUAL DE VALA PARA VIGA BALDRAME, COM PREVISÃO DE FÔRMA. AF_06/2017</t>
  </si>
  <si>
    <t xml:space="preserve"> 2.4 </t>
  </si>
  <si>
    <t xml:space="preserve"> 2.7 </t>
  </si>
  <si>
    <t>EXECUÇÃO E COMPACTAÇÃO DE ATERRO COM SOLO PREDOMINANTEMENTE ARENOSO - EXCLUSIVE SOLO, ESCAVAÇÃO, CARGA E TRANSPORTE. AF_11/2019</t>
  </si>
  <si>
    <t>MOTONIVELADORA POTÊNCIA BÁSICA LÍQUIDA (PRIMEIRA MARCHA) 125 HP, PESO BRUTO 13032 KG, LARGURA DA LÂMINA DE 3,7 M - CHI DIURNO. AF_06/2014</t>
  </si>
  <si>
    <t>ROLO COMPACTADOR DE PNEUS, ESTATICO, PRESSAO VARIAVEL, POTENCIA 110 HP, PESO SEM/COM LASTRO 10,8/27 T, LARGURA DE ROLAGEM 2,30 M - CHP DIURNO. AF_06/2017</t>
  </si>
  <si>
    <t>CAMINHÃO PIPA 10.000 L TRUCADO, PESO BRUTO TOTAL 23.000 KG, CARGA ÚTIL MÁXIMA 15.935 KG, DISTÂNCIA ENTRE EIXOS 4,8 M, POTÊNCIA 230 CV, INCLUSIVE TANQUE DE AÇO PARA TRANSPORTE DE ÁGUA - CHI DIURNO. AF_06/2014</t>
  </si>
  <si>
    <t>ROLO COMPACTADOR DE PNEUS, ESTATICO, PRESSAO VARIAVEL, POTENCIA 110 HP, PESO SEM/COM LASTRO 10,8/27 T, LARGURA DE ROLAGEM 2,30 M - CHI DIURNO. AF_06/2017</t>
  </si>
  <si>
    <t>CAMINHÃO PIPA 10.000 L TRUCADO, PESO BRUTO TOTAL 23.000 KG, CARGA ÚTIL MÁXIMA 15.935 KG, DISTÂNCIA ENTRE EIXOS 4,8 M, POTÊNCIA 230 CV, INCLUSIVE TANQUE DE AÇO PARA TRANSPORTE DE ÁGUA - CHP DIURNO. AF_06/2014</t>
  </si>
  <si>
    <t>MOTONIVELADORA POTÊNCIA BÁSICA LÍQUIDA (PRIMEIRA MARCHA) 125 HP, PESO BRUTO 13032 KG, LARGURA DA LÂMINA DE 3,7 M - CHP DIURNO. AF_06/2014</t>
  </si>
  <si>
    <t xml:space="preserve"> 2.8 </t>
  </si>
  <si>
    <t>TRANSPORTE COM CAMINHÃO BASCULANTE DE 6 M³, EM VIA URBANA PAVIMENTADA, DMT ATÉ 30 KM (UNIDADE: M3XKM). AF_07/2020</t>
  </si>
  <si>
    <t>M3XKM</t>
  </si>
  <si>
    <t xml:space="preserve"> 2.9 </t>
  </si>
  <si>
    <t>CARGA, MANOBRA E DESCARGA DE SOLOS E MATERIAIS GRANULARES EM CAMINHÃO BASCULANTE 6 M³ - CARGA COM ESCAVADEIRA HIDRÁULICA (CAÇAMBA DE 1,20 M³ / 155 HP) E DESCARGA LIVRE (UNIDADE: M3). AF_07/2020</t>
  </si>
  <si>
    <t>ESCAVADEIRA HIDRÁULICA SOBRE ESTEIRAS, CAÇAMBA 1,20 M3, PESO OPERACIONAL 21 T, POTÊNCIA BRUTA 155 HP - CHP DIURNO. AF_06/2014</t>
  </si>
  <si>
    <t>ESCAVADEIRA HIDRÁULICA SOBRE ESTEIRAS, CAÇAMBA 1,20 M3, PESO OPERACIONAL 21 T, POTÊNCIA BRUTA 155 HP - CHI DIURNO. AF_06/2014</t>
  </si>
  <si>
    <t xml:space="preserve"> 3.1 </t>
  </si>
  <si>
    <t>LASTRO DE CONCRETO MAGRO, APLICADO EM BLOCOS DE COROAMENTO OU SAPATAS, ESPESSURA DE 5 CM. AF_08/2017</t>
  </si>
  <si>
    <t>CONCRETO MAGRO PARA LASTRO, TRAÇO 1:4,5:4,5 (EM MASSA SECA DE CIMENTO/ AREIA MÉDIA/ BRITA 1) - PREPARO MECÂNICO COM BETONEIRA 600 L. AF_05/2021</t>
  </si>
  <si>
    <t>FABRICAÇÃO, MONTAGEM E DESMONTAGEM DE FÔRMA PARA VIGA BALDRAME, EM MADEIRA SERRADA, E=25 MM, 4 UTILIZAÇÕES. AF_06/2017</t>
  </si>
  <si>
    <t>DESMOLDANTE PROTETOR PARA FORMAS DE MADEIRA, DE BASE OLEOSA EMULSIONADA EM AGUA</t>
  </si>
  <si>
    <t>PREGO DE ACO POLIDO COM CABECA DUPLA 17 X 27 (2 1/2 X 11)</t>
  </si>
  <si>
    <t>PONTALETE *7,5 X 7,5* CM EM PINUS, MISTA OU EQUIVALENTE DA REGIAO - BRUTA</t>
  </si>
  <si>
    <t>PREGO DE ACO POLIDO COM CABECA 17 X 24 (2 1/4 X 11)</t>
  </si>
  <si>
    <t>SARRAFO *2,5 X 7,5* CM EM PINUS, MISTA OU EQUIVALENTE DA REGIAO - BRUTA</t>
  </si>
  <si>
    <t>TABUA NAO APARELHADA *2,5 X 30* CM, EM MACARANDUBA, ANGELIM OU EQUIVALENTE DA REGIAO - BRUTA</t>
  </si>
  <si>
    <t xml:space="preserve"> 3.2 </t>
  </si>
  <si>
    <t>ARGAMASSA TRAÇO 1:2:8 (EM VOLUME DE CIMENTO, CAL E AREIA MÉDIA ÚMIDA) PARA EMBOÇO/MASSA ÚNICA/ASSENTAMENTO DE ALVENARIA DE VEDAÇÃO, PREPARO MECÂNICO COM BETONEIRA 400 L. AF_08/2019</t>
  </si>
  <si>
    <t>BLOCO CERAMICO VAZADO PARA ALVENARIA DE VEDACAO, 6 FUROS, DE 9 X 14 X 19 CM (L X A X C)</t>
  </si>
  <si>
    <t>PINO DE ACO COM FURO, HASTE = 27 MM (ACAO DIRETA)</t>
  </si>
  <si>
    <t>CENTO</t>
  </si>
  <si>
    <t>TELA DE ACO SOLDADA GALVANIZADA/ZINCADA PARA ALVENARIA, FIO  D = *1,20 A 1,70* MM, MALHA 15 X 15 MM, (C X L) *50 X 12* CM</t>
  </si>
  <si>
    <t xml:space="preserve"> 3.3 </t>
  </si>
  <si>
    <t>CONCRETO FCK = 20MPA, TRAÇO 1:2,7:3 (EM MASSA SECA DE CIMENTO/ AREIA MÉDIA/ BRITA 1) - PREPARO MECÂNICO COM BETONEIRA 400 L. AF_05/2021</t>
  </si>
  <si>
    <t>BETONEIRA CAPACIDADE NOMINAL DE 400 L, CAPACIDADE DE MISTURA 280 L, MOTOR ELÉTRICO TRIFÁSICO POTÊNCIA DE 2 CV, SEM CARREGADOR - CHI DIURNO. AF_10/2014</t>
  </si>
  <si>
    <t>BETONEIRA CAPACIDADE NOMINAL DE 400 L, CAPACIDADE DE MISTURA 280 L, MOTOR ELÉTRICO TRIFÁSICO POTÊNCIA DE 2 CV, SEM CARREGADOR - CHP DIURNO. AF_10/2014</t>
  </si>
  <si>
    <t>OPERADOR DE BETONEIRA ESTACIONÁRIA/MISTURADOR COM ENCARGOS COMPLEMENTARES</t>
  </si>
  <si>
    <t xml:space="preserve"> 3.4 </t>
  </si>
  <si>
    <t>ARMAÇÃO DE BLOCO, VIGA BALDRAME OU SAPATA UTILIZANDO AÇO CA-50 DE 6,3 MM - MONTAGEM. AF_06/2017</t>
  </si>
  <si>
    <t>CORTE E DOBRA DE AÇO CA-50, DIÂMETRO DE 6,3 MM, UTILIZADO EM ESTRUTURAS DIVERSAS, EXCETO LAJES. AF_12/2015</t>
  </si>
  <si>
    <t>ARAME RECOZIDO 16 BWG, D = 1,65 MM (0,016 KG/M) OU 18 BWG, D = 1,25 MM (0,01 KG/M)</t>
  </si>
  <si>
    <t>ESPACADOR / DISTANCIADOR CIRCULAR COM ENTRADA LATERAL, EM PLASTICO, PARA VERGALHAO *4,2 A 12,5* MM, COBRIMENTO 20 MM</t>
  </si>
  <si>
    <t xml:space="preserve"> 3.5 </t>
  </si>
  <si>
    <t>ARMAÇÃO DE BLOCO, VIGA BALDRAME OU SAPATA UTILIZANDO AÇO CA-50 DE 8 MM - MONTAGEM. AF_06/2017</t>
  </si>
  <si>
    <t>CORTE E DOBRA DE AÇO CA-50, DIÂMETRO DE 8,0 MM, UTILIZADO EM ESTRUTURAS DIVERSAS, EXCETO LAJES. AF_12/2015</t>
  </si>
  <si>
    <t xml:space="preserve"> 3.6 </t>
  </si>
  <si>
    <t>ARMAÇÃO DE BLOCO, VIGA BALDRAME OU SAPATA UTILIZANDO AÇO CA-50 DE 10 MM - MONTAGEM. AF_06/2017</t>
  </si>
  <si>
    <t>CORTE E DOBRA DE AÇO CA-50, DIÂMETRO DE 10,0 MM, UTILIZADO EM ESTRUTURAS DIVERSAS, EXCETO LAJES. AF_12/2015</t>
  </si>
  <si>
    <t xml:space="preserve"> 3.7 </t>
  </si>
  <si>
    <t>ARMAÇÃO DE BLOCO, VIGA BALDRAME OU SAPATA UTILIZANDO AÇO CA-50 DE 12,5 MM - MONTAGEM. AF_06/2017</t>
  </si>
  <si>
    <t>CORTE E DOBRA DE AÇO CA-50, DIÂMETRO DE 12,5 MM, UTILIZADO EM ESTRUTURAS DIVERSAS, EXCETO LAJES. AF_12/2015</t>
  </si>
  <si>
    <t xml:space="preserve"> 3.8 </t>
  </si>
  <si>
    <t>ARMAÇÃO DE BLOCO, VIGA BALDRAME E SAPATA UTILIZANDO AÇO CA-60 DE 5 MM - MONTAGEM. AF_06/2017</t>
  </si>
  <si>
    <t>CORTE E DOBRA DE AÇO CA-60, DIÂMETRO DE 5,0 MM, UTILIZADO EM ESTRUTURAS DIVERSAS, EXCETO LAJES. AF_12/2015</t>
  </si>
  <si>
    <t xml:space="preserve"> 3.9 </t>
  </si>
  <si>
    <t>FABRICAÇÃO, MONTAGEM E DESMONTAGEM DE FÔRMA PARA SAPATA, EM MADEIRA SERRADA, E=25 MM, 4 UTILIZAÇÕES. AF_06/2017</t>
  </si>
  <si>
    <t>PREGO DE ACO POLIDO COM CABECA 15 X 18 (1 1/2 X 13)</t>
  </si>
  <si>
    <t xml:space="preserve"> 4.1 </t>
  </si>
  <si>
    <t>MONTAGEM E DESMONTAGEM DE FÔRMA DE PILARES RETANGULARES E ESTRUTURAS SIMILARES, PÉ-DIREITO SIMPLES, EM CHAPA DE MADEIRA COMPENSADA PLASTIFICADA, 14 UTILIZAÇÕES. AF_09/2020</t>
  </si>
  <si>
    <t>FABRICAÇÃO DE FÔRMA PARA PILARES E ESTRUTURAS SIMILARES, EM CHAPA DE MADEIRA COMPENSADA PLASTIFICADA, E = 18 MM. AF_09/2020</t>
  </si>
  <si>
    <t>LOCACAO DE APRUMADOR METALICO DE PILAR, COM ALTURA E ANGULO REGULAVEIS, EXTENSAO DE *1,50* A *2,80* M</t>
  </si>
  <si>
    <t>MES</t>
  </si>
  <si>
    <t>LOCACAO DE VIGA SANDUICHE METALICA VAZADA PARA TRAVAMENTO DE PILARES, ALTURA DE *8* CM, LARGURA DE *6* CM E EXTENSAO DE 2 M</t>
  </si>
  <si>
    <t>LOCACAO DE BARRA DE ANCORAGEM DE 0,80 A 1,20 M DE EXTENSAO, COM ROSCA DE 5/8", INCLUINDO PORCA E FLANGE</t>
  </si>
  <si>
    <t>CONCRETO FCK = 25MPA, TRAÇO 1:2,3:2,7 (EM MASSA SECA DE CIMENTO/ AREIA MÉDIA/ BRITA 1) - PREPARO MECÂNICO COM BETONEIRA 400 L. AF_05/2021</t>
  </si>
  <si>
    <t xml:space="preserve"> 4.2 </t>
  </si>
  <si>
    <t>ARMAÇÃO DE PILAR OU VIGA DE UMA ESTRUTURA CONVENCIONAL DE CONCRETO ARMADO EM UMA EDIFICAÇÃO TÉRREA OU SOBRADO UTILIZANDO AÇO CA-50 DE 6,3 MM - MONTAGEM. AF_12/2015</t>
  </si>
  <si>
    <t xml:space="preserve"> 4.3 </t>
  </si>
  <si>
    <t>ARMAÇÃO DE PILAR OU VIGA DE UMA ESTRUTURA CONVENCIONAL DE CONCRETO ARMADO EM UMA EDIFICAÇÃO TÉRREA OU SOBRADO UTILIZANDO AÇO CA-50 DE 8,0 MM - MONTAGEM. AF_12/2015</t>
  </si>
  <si>
    <t xml:space="preserve"> 4.4 </t>
  </si>
  <si>
    <t>ARMAÇÃO DE PILAR OU VIGA DE UMA ESTRUTURA CONVENCIONAL DE CONCRETO ARMADO EM UMA EDIFICAÇÃO TÉRREA OU SOBRADO UTILIZANDO AÇO CA-50 DE 10,0 MM - MONTAGEM. AF_12/2015</t>
  </si>
  <si>
    <t xml:space="preserve"> 4.5 </t>
  </si>
  <si>
    <t>ARMAÇÃO DE PILAR OU VIGA DE UMA ESTRUTURA CONVENCIONAL DE CONCRETO ARMADO EM UMA EDIFICAÇÃO TÉRREA OU SOBRADO UTILIZANDO AÇO CA-50 DE 12,5 MM - MONTAGEM. AF_12/2015</t>
  </si>
  <si>
    <t xml:space="preserve"> 4.6 </t>
  </si>
  <si>
    <t>ARMAÇÃO DE PILAR OU VIGA DE UMA ESTRUTURA CONVENCIONAL DE CONCRETO ARMADO EM UMA EDIFICAÇÃO TÉRREA OU SOBRADO UTILIZANDO AÇO CA-50 DE 20,0 MM - MONTAGEM. AF_12/2015</t>
  </si>
  <si>
    <t>CORTE E DOBRA DE AÇO CA-50, DIÂMETRO DE 20,0 MM, UTILIZADO EM ESTRUTURAS DIVERSAS, EXCETO LAJES. AF_12/2015</t>
  </si>
  <si>
    <t xml:space="preserve"> 4.7 </t>
  </si>
  <si>
    <t>ARMAÇÃO DE LAJE DE UMA ESTRUTURA CONVENCIONAL DE CONCRETO ARMADO EM UMA EDIFICAÇÃO TÉRREA OU SOBRADO UTILIZANDO AÇO CA-50 DE 6,3 MM - MONTAGEM. AF_12/2015</t>
  </si>
  <si>
    <t>CORTE E DOBRA DE AÇO CA-50, DIÂMETRO DE 6,3 MM, UTILIZADO EM LAJE. AF_12/2015</t>
  </si>
  <si>
    <t xml:space="preserve"> 4.8 </t>
  </si>
  <si>
    <t>ARMAÇÃO DE LAJE DE UMA ESTRUTURA CONVENCIONAL DE CONCRETO ARMADO EM UMA EDIFICAÇÃO TÉRREA OU SOBRADO UTILIZANDO AÇO CA-60 DE 5,0 MM - MONTAGEM. AF_12/2015</t>
  </si>
  <si>
    <t>CORTE E DOBRA DE AÇO CA-60, DIÂMETRO DE 5,0 MM, UTILIZADO EM LAJE. AF_12/2015</t>
  </si>
  <si>
    <t xml:space="preserve"> 4.9 </t>
  </si>
  <si>
    <t>ARMAÇÃO DE PILAR OU VIGA DE UMA ESTRUTURA CONVENCIONAL DE CONCRETO ARMADO EM UMA EDIFICAÇÃO TÉRREA OU SOBRADO UTILIZANDO AÇO CA-60 DE 5,0 MM - MONTAGEM. AF_12/2015</t>
  </si>
  <si>
    <t xml:space="preserve"> 4.11 </t>
  </si>
  <si>
    <t>MONTAGEM E DESMONTAGEM DE FÔRMA DE VIGA, ESCORAMENTO METÁLICO, PÉ-DIREITO SIMPLES, EM CHAPA DE MADEIRA PLASTIFICADA, 18 UTILIZAÇÕES. AF_09/2020</t>
  </si>
  <si>
    <t>FABRICAÇÃO DE FÔRMA PARA VIGAS, EM CHAPA DE MADEIRA COMPENSADA PLASTIFICADA, E = 18 MM. AF_09/2020</t>
  </si>
  <si>
    <t>LOCACAO DE CRUZETA PARA ESCORA METALICA</t>
  </si>
  <si>
    <t>LOCACAO DE ESCORA METALICA TELESCOPICA, COM ALTURA REGULAVEL DE *1,80* A *3,20* M, COM CAPACIDADE DE CARGA DE NO MINIMO 1000 KGF (10 KN), INCLUSO TRIPE E FORCADO</t>
  </si>
  <si>
    <t xml:space="preserve"> 4.12 </t>
  </si>
  <si>
    <t>LANÇAMENTO COM USO DE BALDES, ADENSAMENTO E ACABAMENTO DE CONCRETO EM ESTRUTURAS. AF_12/2015</t>
  </si>
  <si>
    <t>VIBRADOR DE IMERSÃO, DIÂMETRO DE PONTEIRA 45MM, MOTOR ELÉTRICO TRIFÁSICO POTÊNCIA DE 2 CV - CHP DIURNO. AF_06/2015</t>
  </si>
  <si>
    <t>VIBRADOR DE IMERSÃO, DIÂMETRO DE PONTEIRA 45MM, MOTOR ELÉTRICO TRIFÁSICO POTÊNCIA DE 2 CV - CHI DIURNO. AF_06/2015</t>
  </si>
  <si>
    <t xml:space="preserve"> 4.14 </t>
  </si>
  <si>
    <t>VERGA PRÉ-MOLDADA PARA JANELAS COM ATÉ 1,5 M DE VÃO. AF_03/2016</t>
  </si>
  <si>
    <t>FABRICAÇÃO DE FÔRMA PARA VIGAS, COM MADEIRA SERRADA, E = 25 MM. AF_09/2020</t>
  </si>
  <si>
    <t>CONCRETO FCK = 20MPA, TRAÇO 1:2,7:3 (EM MASSA SECA DE CIMENTO/ AREIA MÉDIA/ BRITA 1) - PREPARO MECÂNICO COM BETONEIRA 600 L. AF_05/2021</t>
  </si>
  <si>
    <t>ARGAMASSA TRAÇO 1:2:9 (EM VOLUME DE CIMENTO, CAL E AREIA MÉDIA ÚMIDA) PARA EMBOÇO/MASSA ÚNICA/ASSENTAMENTO DE ALVENARIA DE VEDAÇÃO, PREPARO MECÂNICO COM BETONEIRA 600 L. AF_08/2019</t>
  </si>
  <si>
    <t xml:space="preserve"> 4.15 </t>
  </si>
  <si>
    <t>VERGA PRÉ-MOLDADA PARA JANELAS COM MAIS DE 1,5 M DE VÃO. AF_03/2016</t>
  </si>
  <si>
    <t xml:space="preserve"> 4.16 </t>
  </si>
  <si>
    <t>VERGA PRÉ-MOLDADA PARA PORTAS COM ATÉ 1,5 M DE VÃO. AF_03/2016</t>
  </si>
  <si>
    <t xml:space="preserve"> 4.17 </t>
  </si>
  <si>
    <t>VERGA PRÉ-MOLDADA PARA PORTAS COM MAIS DE 1,5 M DE VÃO. AF_03/2016</t>
  </si>
  <si>
    <t xml:space="preserve"> 5.1 </t>
  </si>
  <si>
    <t>ALVENARIA DE VEDAÇÃO DE BLOCOS CERÂMICOS FURADOS NA HORIZONTAL DE 9X14X19CM (ESPESSURA 9CM) DE PAREDES COM ÁREA LÍQUIDA MAIOR OU IGUAL A 6M² COM VÃOS E ARGAMASSA DE ASSENTAMENTO COM PREPARO EM BETONEIRA. AF_06/2014</t>
  </si>
  <si>
    <t>TELA DE ACO SOLDADA GALVANIZADA/ZINCADA PARA ALVENARIA, FIO D = *1,20 A 1,70* MM, MALHA 15 X 15 MM, (C X L) *50 X 7,5* CM</t>
  </si>
  <si>
    <t xml:space="preserve"> 5.3 </t>
  </si>
  <si>
    <t>FORRO EM DRYWALL, PARA AMBIENTES COMERCIAIS, INCLUSIVE ESTRUTURA DE FIXAÇÃO. AF_05/2017_P</t>
  </si>
  <si>
    <t>ARAME GALVANIZADO 6 BWG, D = 5,16 MM (0,157 KG/M), OU 8 BWG, D = 4,19 MM (0,101 KG/M), OU 10 BWG, D = 3,40 MM (0,0713 KG/M)</t>
  </si>
  <si>
    <t>FITA DE PAPEL REFORCADA COM LAMINA DE METAL PARA REFORCO DE CANTOS DE CHAPA DE GESSO PARA DRYWALL</t>
  </si>
  <si>
    <t>MASSA DE REJUNTE EM PO PARA DRYWALL, A BASE DE GESSO, SECAGEM RAPIDA, PARA TRATAMENTO DE JUNTAS DE CHAPA DE GESSO (NECESSITA ADICAO DE AGUA)</t>
  </si>
  <si>
    <t>PARAFUSO DRY WALL, EM ACO ZINCADO, CABECA LENTILHA E PONTA BROCA (LB), LARGURA 4,2 MM, COMPRIMENTO 13 MM</t>
  </si>
  <si>
    <t>PENDURAL OU PRESILHA REGULADORA, EM ACO GALVANIZADO, COM CORPO, MOLA E REBITE, PARA PERFIL TIPO CANALETA DE ESTRUTURA EM FORROS DRYWALL</t>
  </si>
  <si>
    <t>PARAFUSO ZINCADO, AUTOBROCANTE, FLANGEADO, 4,2 MM X 19 MM</t>
  </si>
  <si>
    <t>PERFIL CANALETA, FORMATO C, EM ACO ZINCADO, PARA ESTRUTURA FORRO DRYWALL, E = 0,5 MM, *46 X 18* (L X H), COMPRIMENTO 3 M</t>
  </si>
  <si>
    <t>PARAFUSO DRY WALL, EM ACO FOSFATIZADO, CABECA TROMBETA E PONTA AGULHA (TA), COMPRIMENTO 25 MM</t>
  </si>
  <si>
    <t>PLACA / CHAPA DE GESSO ACARTONADO, STANDARD (ST), COR BRANCA, E = 12,5 MM, 1200 X 2400 MM (L X C)</t>
  </si>
  <si>
    <t xml:space="preserve"> 5.4 </t>
  </si>
  <si>
    <t>PAREDE COM PLACAS DE GESSO ACARTONADO (DRYWALL), PARA USO INTERNO, COM DUAS FACES SIMPLES E ESTRUTURA METÁLICA COM GUIAS DUPLAS, COM VÃOS. AF_06/2017_P</t>
  </si>
  <si>
    <t>FITA DE PAPEL MICROPERFURADO, 50 X 150 MM, PARA TRATAMENTO DE JUNTAS DE CHAPA DE GESSO PARA DRYWALL</t>
  </si>
  <si>
    <t>PINO DE ACO COM ARRUELA CONICA, DIAMETRO ARRUELA = *23* MM E COMP HASTE = *27* MM (ACAO INDIRETA)</t>
  </si>
  <si>
    <t>PERFIL GUIA, FORMATO U, EM ACO ZINCADO, PARA ESTRUTURA PAREDE DRYWALL, E = 0,5 MM, 70 X 3000 MM (L X C)</t>
  </si>
  <si>
    <t>PERFIL MONTANTE, FORMATO C, EM ACO ZINCADO, PARA ESTRUTURA PAREDE DRYWALL, E = 0,5 MM, 70 X 3000 MM (L X C)</t>
  </si>
  <si>
    <t xml:space="preserve"> 6.1 </t>
  </si>
  <si>
    <t>JANELA DE ALUMÍNIO DE CORRER COM 2 FOLHAS PARA VIDROS, COM VIDROS, BATENTE, ACABAMENTO COM ACETATO OU BRILHANTE E FERRAGENS. EXCLUSIVE ALIZAR E CONTRAMARCO. FORNECIMENTO E INSTALAÇÃO. AF_12/2019</t>
  </si>
  <si>
    <t>JANELA DE CORRER EM ALUMINIO, 100 X 120 CM (A X L), 2 FLS,  SEM BANDEIRA,  ACABAMENTO ACET OU BRILHANTE, BATENTE/REQUADRO DE 6 A 14 CM, COM VIDRO, SEM GUARNICAO</t>
  </si>
  <si>
    <t>PARAFUSO DE ACO ZINCADO COM ROSCA SOBERBA, CABECA CHATA E FENDA SIMPLES, DIAMETRO 4,2 MM, COMPRIMENTO * 32 * MM</t>
  </si>
  <si>
    <t>SILICONE ACETICO USO GERAL INCOLOR 280 G</t>
  </si>
  <si>
    <t xml:space="preserve"> 6.2 </t>
  </si>
  <si>
    <t>JANELA DE ALUMÍNIO DE CORRER COM 4 FOLHAS PARA VIDROS, COM VIDROS, BATENTE, ACABAMENTO COM ACETATO OU BRILHANTE E FERRAGENS. EXCLUSIVE ALIZAR E CONTRAMARCO. FORNECIMENTO E INSTALAÇÃO. AF_12/2019</t>
  </si>
  <si>
    <t>JANELA DE CORRER EM ALUMINIO, 120 X 150 CM (A X L), 4 FLS, BANDEIRA COM BASCULA,  ACABAMENTO ACET OU BRILHANTE, BATENTE/REQUADRO DE 6 A 14 CM, COM VIDRO, SEM GUARNICAO/ALIZAR</t>
  </si>
  <si>
    <t xml:space="preserve"> 6.3 </t>
  </si>
  <si>
    <t>JANELA DE ALUMÍNIO TIPO MAXIM-AR, COM VIDROS, BATENTE E FERRAGENS. EXCLUSIVE ALIZAR, ACABAMENTO E CONTRAMARCO. FORNECIMENTO E INSTALAÇÃO. AF_12/2019</t>
  </si>
  <si>
    <t>JANELA MAXIM AR EM ALUMINIO, 80 X 60 CM (A X L), BATENTE/REQUADRO DE 4 A 14 CM, COM VIDRO, SEM GUARNICAO/ALIZAR</t>
  </si>
  <si>
    <t xml:space="preserve"> 6.4 </t>
  </si>
  <si>
    <t>JANELA FIXA DE ALUMÍNIO PARA VIDRO, COM VIDRO, BATENTE E FERRAGENS. EXCLUSIVE ACABAMENTO, ALIZAR E CONTRAMARCO. FORNECIMENTO E INSTALAÇÃO. AF_12/2019</t>
  </si>
  <si>
    <t>JANELA FIXA EM ALUMINIO, 60  X 80 CM (A X L), BATENTE/REQUADRO DE 3 A 14 CM, COM VIDRO, SEM GUARNICAO/ALIZAR</t>
  </si>
  <si>
    <t xml:space="preserve"> 6.6 </t>
  </si>
  <si>
    <t>GRADIL EM FERRO FIXADO EM VÃOS DE JANELAS, FORMADO POR BARRAS CHATAS DE 25X4,8 MM. AF_04/2019</t>
  </si>
  <si>
    <t>ARGAMASSA TRAÇO 1:3 (EM VOLUME DE CIMENTO E AREIA MÉDIA ÚMIDA), PREPARO MANUAL. AF_08/2019</t>
  </si>
  <si>
    <t>AUXILIAR DE SERRALHEIRO COM ENCARGOS COMPLEMENTARES</t>
  </si>
  <si>
    <t>BARRA DE FERRO CHATO, RETANGULAR, 25,4 MM X 4,76 MM (L X E), 1,73 KG/M</t>
  </si>
  <si>
    <t>CANTONEIRA ACO ABAS IGUAIS (QUALQUER BITOLA), ESPESSURA ENTRE 1/8" E 1/4"</t>
  </si>
  <si>
    <t>ELETRODO REVESTIDO AWS - E6013, DIAMETRO IGUAL A 2,50 MM</t>
  </si>
  <si>
    <t xml:space="preserve"> 6.7 </t>
  </si>
  <si>
    <t>PORTA DE ALUMÍNIO DE ABRIR COM LAMBRI, COM GUARNIÇÃO, FIXAÇÃO COM PARAFUSOS - FORNECIMENTO E INSTALAÇÃO. AF_12/2019</t>
  </si>
  <si>
    <t>BUCHA DE NYLON SEM ABA S10, COM PARAFUSO DE 6,10 X 65 MM EM ACO ZINCADO COM ROSCA SOBERBA, CABECA CHATA E FENDA PHILLIPS</t>
  </si>
  <si>
    <t>GUARNICAO/MOLDURA DE ACABAMENTO PARA ESQUADRIA DE ALUMINIO ANODIZADO NATURAL, PARA 1 FACE</t>
  </si>
  <si>
    <t>PORTA DE ABRIR EM ALUMINIO COM LAMBRI HORIZONTAL/LAMINADA, ACABAMENTO ANODIZADO NATURAL, SEM GUARNICAO/ALIZAR/VISTA</t>
  </si>
  <si>
    <t>SELANTE ELASTICO MONOCOMPONENTE A BASE DE POLIURETANO (PU) PARA JUNTAS DIVERSAS</t>
  </si>
  <si>
    <t>310ML</t>
  </si>
  <si>
    <t xml:space="preserve"> 6.8 </t>
  </si>
  <si>
    <t>KIT DE PORTA-PRONTA DE MADEIRA EM ACABAMENTO MELAMÍNICO BRANCO, FOLHA LEVE OU MÉDIA, 80X210CM, EXCLUSIVE FECHADURA, FIXAÇÃO COM PREENCHIMENTO PARCIAL DE ESPUMA EXPANSIVA - FORNECIMENTO E INSTALAÇÃO. AF_12/2019</t>
  </si>
  <si>
    <t>KIT PORTA PRONTA DE MADEIRA, FOLHA MEDIA (NBR 15930) DE 800 X 2100 MM, DE 35 MM A 40 MM DE ESPESSURA, NUCLEO SEMI-SOLIDO (SARRAFEADO), ESTRUTURA USINADA PARA FECHADURA, CAPA LISA EM HDF, ACABAMENTO MELAMINICO BRANCO (INCLUI MARCO, ALIZARES E DOBRADICAS)</t>
  </si>
  <si>
    <t xml:space="preserve"> 6.9 </t>
  </si>
  <si>
    <t>KIT DE PORTA-PRONTA DE MADEIRA EM ACABAMENTO MELAMÍNICO BRANCO, FOLHA LEVE OU MÉDIA, 60X210CM, EXCLUSIVE FECHADURA, FIXAÇÃO COM PREENCHIMENTO PARCIAL DE ESPUMA EXPANSIVA - FORNECIMENTO E INSTALAÇÃO. AF_12/2019</t>
  </si>
  <si>
    <t>KIT PORTA PRONTA DE MADEIRA, FOLHA MEDIA (NBR 15930) DE 600 X 2100 MM OU 700 X 2100 MM, DE 35 MM A 40 MM DE ESPESSURA, NUCLEO SEMI-SOLIDO (SARRAFEADO), ESTRUTURA USINADA PARA FECHADURA, CAPA LISA EM HDF, ACABAMENTO MELAMINICO BRANCO (INCLUI MARCO, ALIZARES E DOBRADICAS)</t>
  </si>
  <si>
    <t xml:space="preserve"> 6.11 </t>
  </si>
  <si>
    <t>FECHADURA ROSETA REDONDA PARA PORTA INTERNA, EM ACO INOX (MAQUINA, TESTA E CONTRA-TESTA) E EM ZAMAC (MACANETA, LINGUETA E TRINCOS) COM ACABAMENTO CROMADO, MAQUINA DE 55 MM, INCLUINDO CHAVE TIPO INTERNA</t>
  </si>
  <si>
    <t xml:space="preserve"> 6.16 </t>
  </si>
  <si>
    <t>ALVENARIA DE VEDAÇÃO DE BLOCOS VAZADOS DE CONCRETO DE 14X19X39CM (ESPESSURA 14CM) DE PAREDES COM ÁREA LÍQUIDA MENOR QUE 6M² SEM VÃOS E ARGAMASSA DE ASSENTAMENTO COM PREPARO EM BETONEIRA. AF_06/2014</t>
  </si>
  <si>
    <t>BLOCO DE VEDACAO DE CONCRETO 14 X 19 X 39 CM (CLASSE C - NBR 6136)</t>
  </si>
  <si>
    <t xml:space="preserve"> 7.1 </t>
  </si>
  <si>
    <t>FABRICAÇÃO E INSTALAÇÃO DE TESOURA INTEIRA EM AÇO, VÃO DE 10 M, PARA TELHA ONDULADA DE FIBROCIMENTO, METÁLICA, PLÁSTICA OU TERMOACÚSTICA, INCLUSO IÇAMENTO. AF_12/2015</t>
  </si>
  <si>
    <t>INSTALAÇÃO DE TESOURA (INTEIRA OU MEIA), EM AÇO, PARA VÃOS MAIORES OU IGUAIS A 10,0 M E MENORES QUE 12,0 M, INCLUSO IÇAMENTO. AF_07/2019</t>
  </si>
  <si>
    <t>PERFIL UDC ("U" DOBRADO DE CHAPA) SIMPLES DE ACO LAMINADO, GALVANIZADO, ASTM A36, 127 X 50 MM, E= 3 MM</t>
  </si>
  <si>
    <t xml:space="preserve"> 7.3 </t>
  </si>
  <si>
    <t>TRAMA DE AÇO COMPOSTA POR TERÇAS PARA TELHADOS DE ATÉ 2 ÁGUAS PARA TELHA ONDULADA DE FIBROCIMENTO, METÁLICA, PLÁSTICA OU TERMOACÚSTICA, INCLUSO TRANSPORTE VERTICAL. AF_07/2019</t>
  </si>
  <si>
    <t>GUINCHO ELÉTRICO DE COLUNA, CAPACIDADE 400 KG, COM MOTO FREIO, MOTOR TRIFÁSICO DE 1,25 CV - CHI DIURNO. AF_03/2016</t>
  </si>
  <si>
    <t>GUINCHO ELÉTRICO DE COLUNA, CAPACIDADE 400 KG, COM MOTO FREIO, MOTOR TRIFÁSICO DE 1,25 CV - CHP DIURNO. AF_03/2016</t>
  </si>
  <si>
    <t>PARAFUSO, COMUM, ASTM A307, SEXTAVADO, DIAMETRO 1/2" (12,7 MM), COMPRIMENTO 1" (25,4 MM)</t>
  </si>
  <si>
    <t>PERFIL "U" ENRIJECIDO DE ACO GALVANIZADO, DOBRADO, 150 X 60 X 20 MM, E = 3,00 MM OU 200 X 75 X 25 MM, E = 3,75 MM</t>
  </si>
  <si>
    <t xml:space="preserve"> 7.4 </t>
  </si>
  <si>
    <t>TELHAMENTO COM TELHA METÁLICA TERMOACÚSTICA E = 30 MM, COM ATÉ 2 ÁGUAS, INCLUSO IÇAMENTO. AF_07/2019</t>
  </si>
  <si>
    <t>HASTE RETA PARA GANCHO DE FERRO GALVANIZADO, COM ROSCA 1/4 " X 30 CM PARA FIXACAO DE TELHA METALICA, INCLUI PORCA E ARRUELAS DE VEDACAO</t>
  </si>
  <si>
    <t>TELHA GALVALUME COM ISOLAMENTO TERMOACUSTICO EM ESPUMA RIGIDA DE POLIURETANO (PU) INJETADO, ESPESSURA DE 30 MM, DENSIDADE DE 35 KG/M3, COM DUAS FACES TRAPEZOIDAIS, ACABAMENTO NATURAL (NAO INCLUI ACESSORIOS DE FIXACAO)</t>
  </si>
  <si>
    <t xml:space="preserve"> 7.5 </t>
  </si>
  <si>
    <t>RUFO EM CHAPA DE AÇO GALVANIZADO NÚMERO 24, CORTE DE 25 CM, INCLUSO TRANSPORTE VERTICAL. AF_07/2019</t>
  </si>
  <si>
    <t>REBITE DE ALUMINIO VAZADO DE REPUXO, 3,2 X 8 MM (1KG = 1025 UNIDADES)</t>
  </si>
  <si>
    <t>RUFO INTERNO/EXTERNO DE CHAPA DE ACO GALVANIZADA NUM 24, CORTE 25 CM</t>
  </si>
  <si>
    <t>SOLDA EM BARRA DE ESTANHO-CHUMBO 50/50</t>
  </si>
  <si>
    <t xml:space="preserve"> 7.6 </t>
  </si>
  <si>
    <t>CALHA EM CHAPA DE AÇO GALVANIZADO NÚMERO 24, DESENVOLVIMENTO DE 100 CM, INCLUSO TRANSPORTE VERTICAL. AF_07/2019</t>
  </si>
  <si>
    <t>CALHA QUADRADA DE CHAPA DE ACO GALVANIZADA NUM 24, CORTE 100 CM</t>
  </si>
  <si>
    <t xml:space="preserve"> 8.1 </t>
  </si>
  <si>
    <t>CHAPISCO APLICADO EM ALVENARIAS E ESTRUTURAS DE CONCRETO INTERNAS, COM COLHER DE PEDREIRO.  ARGAMASSA TRAÇO 1:3 COM PREPARO EM BETONEIRA 400L. AF_06/2014</t>
  </si>
  <si>
    <t>ARGAMASSA TRAÇO 1:3 (EM VOLUME DE CIMENTO E AREIA GROSSA ÚMIDA) PARA CHAPISCO CONVENCIONAL, PREPARO MECÂNICO COM BETONEIRA 400 L. AF_08/2019</t>
  </si>
  <si>
    <t xml:space="preserve"> 8.2 </t>
  </si>
  <si>
    <t>CHAPISCO APLICADO EM ALVENARIA (COM PRESENÇA DE VÃOS) E ESTRUTURAS DE CONCRETO DE FACHADA, COM COLHER DE PEDREIRO.  ARGAMASSA TRAÇO 1:3 COM PREPARO EM BETONEIRA 400L. AF_06/2014</t>
  </si>
  <si>
    <t xml:space="preserve"> 8.3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</si>
  <si>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</si>
  <si>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8.4 </t>
  </si>
  <si>
    <t xml:space="preserve"> 8.5 </t>
  </si>
  <si>
    <t>EMBOÇO OU MASSA ÚNICA EM ARGAMASSA TRAÇO 1:2:8, PREPARO MECÂNICO COM BETONEIRA 400 L, APLICADA MANUALMENTE EM PANOS DE FACHADA COM PRESENÇA DE VÃOS, ESPESSURA DE 25 MM. AF_06/2014</t>
  </si>
  <si>
    <t>TELA DE ACO SOLDADA GALVANIZADA/ZINCADA PARA ALVENARIA, FIO D = *1,24 MM, MALHA 25 X 25 MM</t>
  </si>
  <si>
    <t xml:space="preserve"> 8.6 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</si>
  <si>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</si>
  <si>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 xml:space="preserve"> 9.1 </t>
  </si>
  <si>
    <t>LASTRO DE CONCRETO MAGRO, APLICADO EM PISOS, LAJES SOBRE SOLO OU RADIERS. AF_08/2017</t>
  </si>
  <si>
    <t xml:space="preserve"> 9.2 </t>
  </si>
  <si>
    <t>CONTRAPISO EM ARGAMASSA TRAÇO 1:4 (CIMENTO E AREIA), PREPARO MECÂNICO COM BETONEIRA 400 L, APLICADO EM ÁREAS SECAS SOBRE LAJE, ADERIDO, ESPESSURA 3CM. AF_06/2014</t>
  </si>
  <si>
    <t>ARGAMASSA TRAÇO 1:4 (EM VOLUME DE CIMENTO E AREIA MÉDIA ÚMIDA) PARA CONTRAPISO, PREPARO MECÂNICO COM BETONEIRA 400 L. AF_08/2019</t>
  </si>
  <si>
    <t>ADITIVO ADESIVO LIQUIDO PARA ARGAMASSAS DE REVESTIMENTOS CIMENTICIOS</t>
  </si>
  <si>
    <t xml:space="preserve"> 9.3 </t>
  </si>
  <si>
    <t>REVESTIMENTO CERÂMICO PARA PISO COM PLACAS TIPO PORCELANATO DE DIMENSÕES 60X60 CM APLICADA EM AMBIENTES DE ÁREA MAIOR QUE 10 M². AF_06/2014</t>
  </si>
  <si>
    <t>ARGAMASSA COLANTE TIPO AC III</t>
  </si>
  <si>
    <t>PISO PORCELANATO, BORDA RETA, EXTRA, FORMATO MAIOR QUE 2025 CM2</t>
  </si>
  <si>
    <t xml:space="preserve"> 9.5 </t>
  </si>
  <si>
    <t>RODAPÉ EM POLIESTIRENO, ALTURA 5 CM. AF_09/2020</t>
  </si>
  <si>
    <t>ADESIVO ACRILICO/COLA DE CONTATO</t>
  </si>
  <si>
    <t>RODAPE EM POLIESTIRENO, BRANCO, H = *5* CM, E = *1,5* CM</t>
  </si>
  <si>
    <t xml:space="preserve"> 9.7 </t>
  </si>
  <si>
    <t>PISO VINÍLICO SEMI-FLEXÍVEL EM PLACAS, PADRÃO LISO, ESPESSURA 3,2 MM, FIXADO COM COLA. AF_06/2018</t>
  </si>
  <si>
    <t>POLIDORA DE PISO (POLITRIZ), PESO DE 100KG, DIÂMETRO 450 MM, MOTOR ELÉTRICO, POTÊNCIA 4 HP - CHI DIURNO. AF_09/2016</t>
  </si>
  <si>
    <t>POLIDORA DE PISO (POLITRIZ), PESO DE 100KG, DIÂMETRO 450 MM, MOTOR ELÉTRICO, POTÊNCIA 4 HP - CHP DIURNO. AF_09/2016</t>
  </si>
  <si>
    <t>PLACA VINILICA SEMIFLEXIVEL PARA PISOS, E = 3,2 MM, 30 X 30 CM (SEM COLOCACAO)</t>
  </si>
  <si>
    <t xml:space="preserve"> 9.8 </t>
  </si>
  <si>
    <t>EXECUÇÃO DE PÁTIO/ESTACIONAMENTO EM PISO INTERTRAVADO, COM BLOCO RETANGULAR COR NATURAL DE 20 X 10 CM, ESPESSURA 8 CM. AF_12/2015</t>
  </si>
  <si>
    <t>PAVI - PAVIMENTAÇÃO</t>
  </si>
  <si>
    <t>CORTADORA DE PISO COM MOTOR 4 TEMPOS A GASOLINA, POTÊNCIA DE 13 HP, COM DISCO DE CORTE DIAMANTADO SEGMENTADO PARA CONCRETO, DIÂMETRO DE 350 MM, FURO DE 1" (14 X 1") - CHI DIURNO. AF_08/2015</t>
  </si>
  <si>
    <t>PLACA VIBRATÓRIA REVERSÍVEL COM MOTOR 4 TEMPOS A GASOLINA, FORÇA CENTRÍFUGA DE 25 KN (2500 KGF), POTÊNCIA 5,5 CV - CHP DIURNO. AF_08/2015</t>
  </si>
  <si>
    <t>PLACA VIBRATÓRIA REVERSÍVEL COM MOTOR 4 TEMPOS A GASOLINA, FORÇA CENTRÍFUGA DE 25 KN (2500 KGF), POTÊNCIA 5,5 CV - CHI DIURNO. AF_08/2015</t>
  </si>
  <si>
    <t>CORTADORA DE PISO COM MOTOR 4 TEMPOS A GASOLINA, POTÊNCIA DE 13 HP, COM DISCO DE CORTE DIAMANTADO SEGMENTADO PARA CONCRETO, DIÂMETRO DE 350 MM, FURO DE 1" (14 X 1") - CHP DIURNO. AF_08/2015</t>
  </si>
  <si>
    <t>CALCETEIRO COM ENCARGOS COMPLEMENTARES</t>
  </si>
  <si>
    <t>BLOQUETE/PISO INTERTRAVADO DE CONCRETO - MODELO ONDA/16 FACES/RETANGULAR/TIJOLINHO/PAVER/HOLANDES/PARALELEPIPEDO, *22 CM X 11* CM, E = 8 CM, RESISTENCIA DE 35 MPA (NBR 9781), COR NATURAL</t>
  </si>
  <si>
    <t>PO DE PEDRA (POSTO PEDREIRA/FORNECEDOR, SEM FRETE)</t>
  </si>
  <si>
    <t xml:space="preserve"> 10.1 </t>
  </si>
  <si>
    <t>APLICAÇÃO DE FUNDO SELADOR ACRÍLICO EM PAREDES, UMA DEMÃO. AF_06/2014</t>
  </si>
  <si>
    <t>SELADOR ACRILICO PAREDES INTERNAS/EXTERNAS</t>
  </si>
  <si>
    <t xml:space="preserve"> 10.2 </t>
  </si>
  <si>
    <t>APLICAÇÃO DE FUNDO SELADOR ACRÍLICO EM TETO, UMA DEMÃO. AF_06/2014</t>
  </si>
  <si>
    <t xml:space="preserve"> 10.3 </t>
  </si>
  <si>
    <t>APLICAÇÃO E LIXAMENTO DE MASSA LÁTEX EM PAREDES, DUAS DEMÃOS. AF_06/2014</t>
  </si>
  <si>
    <t>!EM PROCESSO DE DESATIVACAO! MASSA CORRIDA PVA PARA PAREDES INTERNAS</t>
  </si>
  <si>
    <t>GL</t>
  </si>
  <si>
    <t>LIXA EM FOLHA PARA PAREDE OU MADEIRA, NUMERO 120 (COR VERMELHA)</t>
  </si>
  <si>
    <t xml:space="preserve"> 10.4 </t>
  </si>
  <si>
    <t>APLICAÇÃO E LIXAMENTO DE MASSA LÁTEX EM TETO, DUAS DEMÃOS. AF_06/2014</t>
  </si>
  <si>
    <t xml:space="preserve"> 10.5 </t>
  </si>
  <si>
    <t xml:space="preserve"> 10.6 </t>
  </si>
  <si>
    <t>APLICAÇÃO MANUAL DE PINTURA COM TINTA LÁTEX ACRÍLICA EM TETO, DUAS DEMÃOS. AF_06/2014</t>
  </si>
  <si>
    <t xml:space="preserve"> 10.7 </t>
  </si>
  <si>
    <t>APLICAÇÃO MANUAL DE PINTURA COM TINTA TEXTURIZADA ACRÍLICA EM PANOS COM PRESENÇA DE VÃOS DE EDIFÍCIOS DE MÚLTIPLOS PAVIMENTOS, UMA COR. AF_06/2014</t>
  </si>
  <si>
    <t>MASSA PARA TEXTURA LISA DE BASE ACRILICA, USO INTERNO E EXTERNO</t>
  </si>
  <si>
    <t xml:space="preserve"> 10.8 </t>
  </si>
  <si>
    <t xml:space="preserve"> 73924/002 </t>
  </si>
  <si>
    <t xml:space="preserve"> 10.9 </t>
  </si>
  <si>
    <t>PINTURA DE PISO COM TINTA ACRÍLICA, APLICAÇÃO MANUAL, 2 DEMÃOS, INCLUSO FUNDO PREPARADOR. AF_05/2021</t>
  </si>
  <si>
    <t>FITA CREPE ROLO DE 25 MM X 50 M</t>
  </si>
  <si>
    <t>TINTA ACRILICA PREMIUM PARA PISO</t>
  </si>
  <si>
    <t xml:space="preserve"> 11.1 </t>
  </si>
  <si>
    <t>TUBO, PVC, SOLDÁVEL, DN 25MM, INSTALADO EM RAMAL OU SUB-RAMAL DE ÁGUA - FORNECIMENTO E INSTALAÇÃO. AF_12/2014</t>
  </si>
  <si>
    <t>LIXA D'AGUA EM FOLHA, GRAO 100</t>
  </si>
  <si>
    <t>TUBO PVC, SOLDAVEL, DN 25 MM, AGUA FRIA (NBR-5648)</t>
  </si>
  <si>
    <t>TE, PVC, SOLDÁVEL, DN 32MM, INSTALADO EM RAMAL OU SUB-RAMAL DE ÁGUA - FORNECIMENTO E INSTALAÇÃO. AF_12/2014</t>
  </si>
  <si>
    <t>ADESIVO PLASTICO PARA PVC, FRASCO COM 850 GR</t>
  </si>
  <si>
    <t>SOLUCAO LIMPADORA PARA PVC, FRASCO COM 1000 CM3</t>
  </si>
  <si>
    <t>TE SOLDAVEL, PVC, 90 GRAUS, 32 MM, PARA AGUA FRIA PREDIAL (NBR 5648)</t>
  </si>
  <si>
    <t xml:space="preserve"> 11.2 </t>
  </si>
  <si>
    <t>TUBO, PVC, SOLDÁVEL, DN 32MM, INSTALADO EM RAMAL OU SUB-RAMAL DE ÁGUA - FORNECIMENTO E INSTALAÇÃO. AF_12/2014</t>
  </si>
  <si>
    <t>TUBO PVC, SOLDAVEL, DN 32 MM, AGUA FRIA (NBR-5648)</t>
  </si>
  <si>
    <t>BUCHA DE REDUÇÃO, PVC, SOLDÁVEL, DN 40MM X 32MM, INSTALADO EM RAMAL OU SUB-RAMAL DE ÁGUA - FORNECIMENTO E INSTALAÇÃO. AF_03/2015</t>
  </si>
  <si>
    <t>BUCHA DE REDUCAO DE PVC, SOLDAVEL, CURTA, COM 40 X 32 MM, PARA AGUA FRIA PREDIAL</t>
  </si>
  <si>
    <t xml:space="preserve"> 11.2.5 </t>
  </si>
  <si>
    <t>ARMAÇÃO DE ESTRUTURAS DE CONCRETO ARMADO, EXCETO VIGAS, PILARES, LAJES E FUNDAÇÕES, UTILIZANDO AÇO CA-50 DE 6,3 MM - MONTAGEM. AF_12/2015</t>
  </si>
  <si>
    <t xml:space="preserve"> 11.2.6 </t>
  </si>
  <si>
    <t>ARMAÇÃO DE ESTRUTURAS DE CONCRETO ARMADO, EXCETO VIGAS, PILARES, LAJES E FUNDAÇÕES, UTILIZANDO AÇO CA-50 DE 8,0 MM - MONTAGEM. AF_12/2015</t>
  </si>
  <si>
    <t xml:space="preserve"> 11.2.7 </t>
  </si>
  <si>
    <t>ARMAÇÃO DE ESTRUTURAS DE CONCRETO ARMADO, EXCETO VIGAS, PILARES, LAJES E FUNDAÇÕES, UTILIZANDO AÇO CA-50 DE 10,0 MM - MONTAGEM. AF_12/2015</t>
  </si>
  <si>
    <t xml:space="preserve"> 11.2.10 </t>
  </si>
  <si>
    <t>TUBO, PVC, SOLDÁVEL, DN 32MM, INSTALADO EM PRUMADA DE ÁGUA - FORNECIMENTO E INSTALAÇÃO. AF_12/2014</t>
  </si>
  <si>
    <t xml:space="preserve"> 11.2.11 </t>
  </si>
  <si>
    <t>JOELHO 90 GRAUS, PVC, SOLDÁVEL, DN 32MM, INSTALADO EM RAMAL OU SUB-RAMAL DE ÁGUA - FORNECIMENTO E INSTALAÇÃO. AF_12/2014</t>
  </si>
  <si>
    <t>JOELHO PVC, SOLDAVEL, 90 GRAUS, 32 MM, PARA AGUA FRIA PREDIAL</t>
  </si>
  <si>
    <t xml:space="preserve"> 11.2.12 </t>
  </si>
  <si>
    <t>TE, PVC, SOLDÁVEL, DN 32MM, INSTALADO EM RAMAL DE DISTRIBUIÇÃO DE ÁGUA - FORNECIMENTO E INSTALAÇÃO. AF_12/2014</t>
  </si>
  <si>
    <t xml:space="preserve"> 11.2.14 </t>
  </si>
  <si>
    <t>VÁLVULA DE RETENÇÃO HORIZONTAL, DE BRONZE, ROSCÁVEL, 1 1/4" - FORNECIMENTO E INSTALAÇÃO. AF_01/2019</t>
  </si>
  <si>
    <t>FITA VEDA ROSCA EM ROLOS DE 18 MM X 50 M (L X C)</t>
  </si>
  <si>
    <t>VALVULA DE RETENCAO HORIZONTAL, DE BRONZE (PN-25), 1 1/4", 400 PSI, TAMPA DE PORCA DE UNIAO, EXTREMIDADES COM ROSCA</t>
  </si>
  <si>
    <t xml:space="preserve"> 11.2.15 </t>
  </si>
  <si>
    <t>UNIÃO, PVC, SOLDÁVEL, DN 32MM, INSTALADO EM RAMAL OU SUB-RAMAL DE ÁGUA - FORNECIMENTO E INSTALAÇÃO. AF_12/2014</t>
  </si>
  <si>
    <t>UNIAO PVC, SOLDAVEL, 32 MM,  PARA AGUA FRIA PREDIAL</t>
  </si>
  <si>
    <t xml:space="preserve"> 11.3 </t>
  </si>
  <si>
    <t>TUBO, PVC, SOLDÁVEL, DN 40MM, INSTALADO EM PRUMADA DE ÁGUA - FORNECIMENTO E INSTALAÇÃO. AF_12/2014</t>
  </si>
  <si>
    <t>TUBO PVC, SOLDAVEL, DN 40 MM, AGUA FRIA (NBR-5648)</t>
  </si>
  <si>
    <t>BUCHA DE REDUÇÃO, PPR, 32 X 25, CLASSE PN 25, INSTALADO EM PRUMADA DE ÁGUA  FORNECIMENTO E INSTALAÇÃO . AF_06/2015</t>
  </si>
  <si>
    <t>BUCHA DE REDUCAO, PPR, DN 32 X 25 MM, PARA AGUA QUENTE E FRIA PREDIAL</t>
  </si>
  <si>
    <t xml:space="preserve"> 11.4 </t>
  </si>
  <si>
    <t>JOELHO 90 GRAUS, PVC, SOLDÁVEL, DN 25MM, INSTALADO EM RAMAL OU SUB-RAMAL DE ÁGUA - FORNECIMENTO E INSTALAÇÃO. AF_12/2014</t>
  </si>
  <si>
    <t>JOELHO PVC, SOLDAVEL, 90 GRAUS, 25 MM, PARA AGUA FRIA PREDIAL</t>
  </si>
  <si>
    <t xml:space="preserve"> 11.6 </t>
  </si>
  <si>
    <t>JOELHO 90 GRAUS, PVC, SOLDÁVEL, DN 40MM, INSTALADO EM PRUMADA DE ÁGUA - FORNECIMENTO E INSTALAÇÃO. AF_12/2014</t>
  </si>
  <si>
    <t>JOELHO PVC, SOLDAVEL, 90 GRAUS, 40 MM, PARA AGUA FRIA PREDIAL</t>
  </si>
  <si>
    <t xml:space="preserve"> 11.7 </t>
  </si>
  <si>
    <t>JOELHO 90 GRAUS COM BUCHA DE LATÃO, PVC, SOLDÁVEL, DN 25MM, X 3/4 INSTALADO EM RAMAL OU SUB-RAMAL DE ÁGUA - FORNECIMENTO E INSTALAÇÃO. AF_12/2014</t>
  </si>
  <si>
    <t>JOELHO PVC, SOLDAVEL, COM BUCHA DE LATAO, 90 GRAUS, 25 MM X 3/4", PARA AGUA FRIA PREDIAL</t>
  </si>
  <si>
    <t xml:space="preserve"> 11.8 </t>
  </si>
  <si>
    <t>TÊ COM BUCHA DE LATÃO NA BOLSA CENTRAL, PVC, SOLDÁVEL, DN 25MM X 3/4, INSTALADO EM RAMAL OU SUB-RAMAL DE ÁGUA - FORNECIMENTO E INSTALAÇÃO. AF_03/2015</t>
  </si>
  <si>
    <t>TE PVC, SOLDAVEL, COM BUCHA DE LATAO NA BOLSA CENTRAL, 90 GRAUS, 25 MM X 3/4", PARA AGUA FRIA PREDIAL</t>
  </si>
  <si>
    <t xml:space="preserve"> 11.9 </t>
  </si>
  <si>
    <t>TE, PVC, SOLDÁVEL, DN 25MM, INSTALADO EM RAMAL OU SUB-RAMAL DE ÁGUA - FORNECIMENTO E INSTALAÇÃO. AF_12/2014</t>
  </si>
  <si>
    <t>TE SOLDAVEL, PVC, 90 GRAUS, 25 MM, PARA AGUA FRIA PREDIAL (NBR 5648)</t>
  </si>
  <si>
    <t xml:space="preserve"> 11.11 </t>
  </si>
  <si>
    <t>TE, PVC, SOLDÁVEL, DN 40MM, INSTALADO EM PRUMADA DE ÁGUA - FORNECIMENTO E INSTALAÇÃO. AF_12/2014</t>
  </si>
  <si>
    <t>TE SOLDAVEL, PVC, 90 GRAUS, 40 MM, PARA AGUA FRIA PREDIAL (NBR 5648)</t>
  </si>
  <si>
    <t xml:space="preserve"> 11.12 </t>
  </si>
  <si>
    <t>LUVA, PVC, SOLDÁVEL, DN 25MM, INSTALADO EM RAMAL OU SUB-RAMAL DE ÁGUA - FORNECIMENTO E INSTALAÇÃO. AF_12/2014</t>
  </si>
  <si>
    <t>LUVA PVC SOLDAVEL, 25 MM, PARA AGUA FRIA PREDIAL</t>
  </si>
  <si>
    <t xml:space="preserve"> 11.13 </t>
  </si>
  <si>
    <t>LUVA, PVC, SOLDÁVEL, DN 32MM, INSTALADO EM RAMAL OU SUB-RAMAL DE ÁGUA - FORNECIMENTO E INSTALAÇÃO. AF_12/2014</t>
  </si>
  <si>
    <t>LUVA PVC SOLDAVEL, 32 MM, PARA AGUA FRIA PREDIAL</t>
  </si>
  <si>
    <t xml:space="preserve"> 11.14 </t>
  </si>
  <si>
    <t>LUVA, PVC, SOLDÁVEL, DN 40MM, INSTALADO EM PRUMADA DE ÁGUA - FORNECIMENTO E INSTALAÇÃO. AF_12/2014</t>
  </si>
  <si>
    <t>LUVA PVC SOLDAVEL, 40 MM, PARA AGUA FRIA PREDIAL</t>
  </si>
  <si>
    <t xml:space="preserve"> 11.15 </t>
  </si>
  <si>
    <t>LUVA COM BUCHA DE LATÃO, PVC, SOLDÁVEL, DN 20MM X 1/2, INSTALADO EM RAMAL DE DISTRIBUIÇÃO DE ÁGUA - FORNECIMENTO E INSTALAÇÃO. AF_12/2014</t>
  </si>
  <si>
    <t>LUVA SOLDAVEL COM BUCHA DE LATAO, PVC, 20 MM X 1/2"</t>
  </si>
  <si>
    <t xml:space="preserve"> 11.16 </t>
  </si>
  <si>
    <t>LUVA SOLDÁVEL E COM ROSCA, PVC, SOLDÁVEL, DN 25MM X 3/4, INSTALADO EM PRUMADA DE ÁGUA - FORNECIMENTO E INSTALAÇÃO. AF_12/2014</t>
  </si>
  <si>
    <t>LUVA SOLDAVEL COM ROSCA, PVC, 25 MM X 3/4", PARA AGUA FRIA PREDIAL</t>
  </si>
  <si>
    <t xml:space="preserve"> 11.17 </t>
  </si>
  <si>
    <t>ADAPTADOR CURTO COM BOLSA E ROSCA PARA REGISTRO, PVC, SOLDÁVEL, DN 32MM X 1, INSTALADO EM RAMAL OU SUB-RAMAL DE ÁGUA - FORNECIMENTO E INSTALAÇÃO. AF_12/2014</t>
  </si>
  <si>
    <t>ADAPTADOR PVC SOLDAVEL CURTO COM BOLSA E ROSCA, 32 MM X 1", PARA AGUA FRIA</t>
  </si>
  <si>
    <t xml:space="preserve"> 11.18 </t>
  </si>
  <si>
    <t>ADAPTADOR CURTO COM BOLSA E ROSCA PARA REGISTRO, PVC, SOLDÁVEL, DN 25MM X 3/4, INSTALADO EM RAMAL OU SUB-RAMAL DE ÁGUA - FORNECIMENTO E INSTALAÇÃO. AF_12/2014</t>
  </si>
  <si>
    <t>ADAPTADOR PVC SOLDAVEL CURTO COM BOLSA E ROSCA, 25 MM X 3/4", PARA AGUA FRIA</t>
  </si>
  <si>
    <t xml:space="preserve"> 11.19 </t>
  </si>
  <si>
    <t>ADAPTADOR CURTO COM BOLSA E ROSCA PARA REGISTRO, PVC, SOLDÁVEL, DN 40MM X 1.1/2, INSTALADO EM PRUMADA DE ÁGUA - FORNECIMENTO E INSTALAÇÃO. AF_12/2014</t>
  </si>
  <si>
    <t>ADAPTADOR PVC SOLDAVEL CURTO COM BOLSA E ROSCA, 40 MM X 1 1/2", PARA AGUA FRIA</t>
  </si>
  <si>
    <t xml:space="preserve"> 11.22 </t>
  </si>
  <si>
    <t>REGISTRO DE GAVETA BRUTO, LATÃO, ROSCÁVEL, 1 1/2, INSTALADO EM RESERVAÇÃO DE ÁGUA DE EDIFICAÇÃO QUE POSSUA RESERVATÓRIO DE FIBRA/FIBROCIMENTO  FORNECIMENTO E INSTALAÇÃO. AF_06/2016</t>
  </si>
  <si>
    <t>REGISTRO GAVETA BRUTO EM LATAO FORJADO, BITOLA 1 1/2 " (REF 1509)</t>
  </si>
  <si>
    <t xml:space="preserve"> 11.23 </t>
  </si>
  <si>
    <t>REGISTRO DE GAVETA BRUTO, LATÃO, ROSCÁVEL, 1 1/4, COM ACABAMENTO E CANOPLA CROMADOS, INSTALADO EM RESERVAÇÃO DE ÁGUA DE EDIFICAÇÃO QUE POSSUA RESERVATÓRIO DE FIBRA/FIBROCIMENTO  FORNECIMENTO E INSTALAÇÃO. AF_06/2016</t>
  </si>
  <si>
    <t>REGISTRO GAVETA COM ACABAMENTO E CANOPLA CROMADOS, SIMPLES, BITOLA 1 1/4 " (REF 1509)</t>
  </si>
  <si>
    <t xml:space="preserve"> 11.24 </t>
  </si>
  <si>
    <t xml:space="preserve"> 11.26 </t>
  </si>
  <si>
    <t>LUVA DE REDUÇÃO, PVC, SOLDÁVEL, DN 25MM X 20MM, INSTALADO EM RAMAL OU SUB-RAMAL DE ÁGUA - FORNECIMENTO E INSTALAÇÃO. AF_12/2014</t>
  </si>
  <si>
    <t>LUVA DE REDUCAO SOLDAVEL, PVC, 25 MM X 20 MM, PARA AGUA FRIA PREDIAL</t>
  </si>
  <si>
    <t xml:space="preserve"> 11.28 </t>
  </si>
  <si>
    <t>CAIXA D´ÁGUA EM POLIETILENO, 1000 LITROS - FORNECIMENTO E INSTALAÇÃO. AF_06/2021</t>
  </si>
  <si>
    <t>CAIXA D'AGUA EM POLIETILENO 1000 LITROS, COM TAMPA</t>
  </si>
  <si>
    <t xml:space="preserve"> 11.29 </t>
  </si>
  <si>
    <t>TORNEIRA CROMADA DE MESA, 1/2 OU 3/4, PARA LAVATÓRIO, PADRÃO POPULAR - FORNECIMENTO E INSTALAÇÃO. AF_01/2020</t>
  </si>
  <si>
    <t>TORNEIRA CROMADA DE MESA PARA LAVATORIO, PADRAO POPULAR, 1/2 " OU 3/4 " (REF 1193)</t>
  </si>
  <si>
    <t xml:space="preserve"> 11.31 </t>
  </si>
  <si>
    <t>BOMBA CENTRÍFUGA, TRIFÁSICA, 1,5 CV OU 1,48 HP, HM 10 A 24 M, Q 6,1 A 21,9 M3/H - FORNECIMENTO E INSTALAÇÃO. AF_12/2020</t>
  </si>
  <si>
    <t xml:space="preserve"> 88247 </t>
  </si>
  <si>
    <t>ARRUELA LISA, REDONDA, DE LATAO POLIDO, DIAMETRO NOMINAL 5/8", DIAMETRO EXTERNO = 34 MM, DIAMETRO DO FURO = 17 MM, ESPESSURA = *2,5* MM</t>
  </si>
  <si>
    <t>BOMBA CENTRIFUGA,  MOTOR ELETRICO TRIFASICO 1,48HP  DIAMETRO DE SUCCAO X ELEVACAO 1 1/2" X 1", DIAMETRO DO ROTOR 117 MM, HM/Q: 10 M / 21,9 M3/H A 24 M / 6,1 M3/H</t>
  </si>
  <si>
    <t>PORCA ZINCADA, SEXTAVADA, DIAMETRO 1/4"</t>
  </si>
  <si>
    <t>VERGALHAO ZINCADO ROSCA TOTAL, 1/4 " (6,3 MM)</t>
  </si>
  <si>
    <t xml:space="preserve"> 11.33 </t>
  </si>
  <si>
    <t>KIT CAVALETE PARA MEDIÇÃO DE ÁGUA - ENTRADA INDIVIDUALIZADA, EM PVC DN 32 (1), PARA 1 MEDIDOR  FORNECIMENTO E INSTALAÇÃO (EXCLUSIVE HIDRÔMETRO). AF_11/2016</t>
  </si>
  <si>
    <t>ADESIVO PLASTICO PARA PVC, FRASCO COM 175 GR</t>
  </si>
  <si>
    <t>BUCHA DE REDUCAO DE PVC, SOLDAVEL, LONGA, COM 50 X 32 MM, PARA AGUA FRIA PREDIAL</t>
  </si>
  <si>
    <t>JOELHO PVC, SOLDAVEL, 90 GRAUS, 50 MM, PARA AGUA FRIA PREDIAL</t>
  </si>
  <si>
    <t>REGISTRO GAVETA BRUTO EM LATAO FORJADO, BITOLA 1 " (REF 1509)</t>
  </si>
  <si>
    <t>TUBO PVC, SOLDAVEL, DN 50 MM, PARA AGUA FRIA (NBR-5648)</t>
  </si>
  <si>
    <t xml:space="preserve"> 12.1 </t>
  </si>
  <si>
    <t>TUBO PVC  SERIE NORMAL, DN 40 MM, PARA ESGOTO  PREDIAL (NBR 5688)</t>
  </si>
  <si>
    <t>TE, PVC, SERIE NORMAL, ESGOTO PREDIAL, DN 50 X 50 MM, JUNTA ELÁSTICA, FORNECIDO E INSTALADO EM PRUMADA DE ESGOTO SANITÁRIO OU VENTILAÇÃO. AF_12/2014</t>
  </si>
  <si>
    <t>ANEL BORRACHA PARA TUBO ESGOTO PREDIAL DN 50 MM (NBR 5688)</t>
  </si>
  <si>
    <t>PASTA LUBRIFICANTE PARA TUBOS E CONEXOES COM JUNTA ELASTICA (USO EM PVC, ACO, POLIETILENO E OUTROS) ( DE *400* G)</t>
  </si>
  <si>
    <t>TE SANITARIO, PVC, DN 50 X 50 MM, SERIE NORMAL, PARA ESGOTO PREDIAL</t>
  </si>
  <si>
    <t xml:space="preserve"> 12.2 </t>
  </si>
  <si>
    <t>TUBO PVC, SERIE NORMAL, ESGOTO PREDIAL, DN 50 MM, FORNECIDO E INSTALADO EM PRUMADA DE ESGOTO SANITÁRIO OU VENTILAÇÃO. AF_12/2014</t>
  </si>
  <si>
    <t>TUBO PVC SERIE NORMAL, DN 50 MM, PARA ESGOTO PREDIAL (NBR 5688)</t>
  </si>
  <si>
    <t xml:space="preserve"> 12.3 </t>
  </si>
  <si>
    <t>TUBO PVC  SERIE NORMAL, DN 100 MM, PARA ESGOTO  PREDIAL (NBR 5688)</t>
  </si>
  <si>
    <t>PORTA TOALHA BANHO EM METAL CROMADO, TIPO BARRA, INCLUSO FIXAÇÃO. AF_01/2020</t>
  </si>
  <si>
    <t>PORTA TOALHA BANHO EM METAL CROMADO, TIPO BARRA</t>
  </si>
  <si>
    <t xml:space="preserve"> 12.4 </t>
  </si>
  <si>
    <t>JOELHO PVC, SOLDAVEL, BB, 45 GRAUS, DN 40 MM, PARA ESGOTO PREDIAL</t>
  </si>
  <si>
    <t xml:space="preserve"> 12.5 </t>
  </si>
  <si>
    <t>JOELHO 45 GRAUS, PVC, SERIE NORMAL, ESGOTO PREDIAL, DN 50 MM, JUNTA ELÁSTICA, FORNECIDO E INSTALADO EM RAMAL DE DESCARGA OU RAMAL DE ESGOTO SANITÁRIO. AF_12/2014</t>
  </si>
  <si>
    <t>JOELHO PVC, SOLDAVEL, PB, 45 GRAUS, DN 50 MM, PARA ESGOTO PREDIAL</t>
  </si>
  <si>
    <t xml:space="preserve"> 12.6 </t>
  </si>
  <si>
    <t>JOELHO PVC, SOLDAVEL, BB, 90 GRAUS, DN 40 MM, PARA ESGOTO PREDIAL</t>
  </si>
  <si>
    <t xml:space="preserve"> 12.7 </t>
  </si>
  <si>
    <t>JOELHO PVC, SOLDAVEL, PB, 90 GRAUS, DN 50 MM, PARA ESGOTO PREDIAL</t>
  </si>
  <si>
    <t xml:space="preserve"> 12.8 </t>
  </si>
  <si>
    <t>JOELHO 90 GRAUS, PVC, SERIE NORMAL, ESGOTO PREDIAL, DN 100 MM, JUNTA ELÁSTICA, FORNECIDO E INSTALADO EM RAMAL DE DESCARGA OU RAMAL DE ESGOTO SANITÁRIO. AF_12/2014</t>
  </si>
  <si>
    <t>ANEL BORRACHA PARA TUBO ESGOTO PREDIAL, DN 100 MM (NBR 5688)</t>
  </si>
  <si>
    <t>JOELHO PVC, SOLDAVEL, PB, 90 GRAUS, DN 100 MM, PARA ESGOTO PREDIAL</t>
  </si>
  <si>
    <t xml:space="preserve"> 12.11 </t>
  </si>
  <si>
    <t>TE, PVC, SERIE NORMAL, ESGOTO PREDIAL, DN 100 X 100 MM, JUNTA ELÁSTICA, FORNECIDO E INSTALADO EM PRUMADA DE ESGOTO SANITÁRIO OU VENTILAÇÃO. AF_12/2014</t>
  </si>
  <si>
    <t>TE SANITARIO, PVC, DN 100 X 100 MM, SERIE NORMAL, PARA ESGOTO PREDIAL</t>
  </si>
  <si>
    <t xml:space="preserve"> 12.14 </t>
  </si>
  <si>
    <t>CAIXA SIFONADA, PVC, DN 150 X 185 X 75 MM, JUNTA ELÁSTICA, FORNECIDA E INSTALADA EM RAMAL DE DESCARGA OU EM RAMAL DE ESGOTO SANITÁRIO. AF_12/2014</t>
  </si>
  <si>
    <t>ANEL BORRACHA PARA TUBO ESGOTO PREDIAL DN 75 MM (NBR 5688)</t>
  </si>
  <si>
    <t>CAIXA SIFONADA PVC, 150 X 185 X 75 MM, COM GRELHA QUADRADA BRANCA</t>
  </si>
  <si>
    <t xml:space="preserve"> 12.15 </t>
  </si>
  <si>
    <t>LUVA SIMPLES, PVC, SERIE NORMAL, ESGOTO PREDIAL, DN 40 MM, JUNTA SOLDÁVEL, FORNECIDO E INSTALADO EM RAMAL DE DESCARGA OU RAMAL DE ESGOTO SANITÁRIO. AF_12/2014</t>
  </si>
  <si>
    <t>LUVA SIMPLES, PVC, SOLDAVEL, DN 40 MM, SERIE NORMAL, PARA ESGOTO PREDIAL</t>
  </si>
  <si>
    <t xml:space="preserve"> 12.16 </t>
  </si>
  <si>
    <t>LUVA SIMPLES, PVC, SERIE NORMAL, ESGOTO PREDIAL, DN 50 MM, JUNTA ELÁSTICA, FORNECIDO E INSTALADO EM RAMAL DE DESCARGA OU RAMAL DE ESGOTO SANITÁRIO. AF_12/2014</t>
  </si>
  <si>
    <t>LUVA SIMPLES, PVC, SOLDAVEL, DN 50 MM, SERIE NORMAL, PARA ESGOTO PREDIAL</t>
  </si>
  <si>
    <t xml:space="preserve"> 12.17 </t>
  </si>
  <si>
    <t>LUVA SIMPLES, PVC, SERIE NORMAL, ESGOTO PREDIAL, DN 100 MM, JUNTA ELÁSTICA, FORNECIDO E INSTALADO EM RAMAL DE DESCARGA OU RAMAL DE ESGOTO SANITÁRIO. AF_12/2014</t>
  </si>
  <si>
    <t>LUVA SIMPLES, PVC, SOLDAVEL, DN 100 MM, SERIE NORMAL, PARA ESGOTO PREDIAL</t>
  </si>
  <si>
    <t xml:space="preserve"> 12.19 </t>
  </si>
  <si>
    <t>TANQUE SÉPTICO RETANGULAR, EM ALVENARIA COM TIJOLOS CERÂMICOS MACIÇOS, DIMENSÕES INTERNAS: 1,6 X 4,4 X 1,8 M, VOLUME ÚTIL: 9856 L (PARA 68 CONTRIBUINTES). AF_12/2020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</si>
  <si>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</si>
  <si>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</si>
  <si>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ARMAÇÃO DE CINTA DE ALVENARIA ESTRUTURAL; DIÂMETRO DE 10,0 MM. AF_01/2015</t>
  </si>
  <si>
    <t>ARMAÇÃO DE LAJE DE UMA ESTRUTURA CONVENCIONAL DE CONCRETO ARMADO EM UMA EDIFICAÇÃO TÉRREA OU SOBRADO UTILIZANDO AÇO CA-60 DE 4,2 MM - MONTAGEM. AF_12/2015</t>
  </si>
  <si>
    <t>GRAUTEAMENTO DE CINTA SUPERIOR OU DE VERGA EM ALVENARIA ESTRUTURAL. AF_01/2015</t>
  </si>
  <si>
    <t>PEÇA RETANGULAR PRÉ-MOLDADA, VOLUME DE CONCRETO DE 30 A 100 LITROS, TAXA DE AÇO APROXIMADA DE 30KG/M³. AF_01/2018</t>
  </si>
  <si>
    <t>PREPARO DE FUNDO DE VALA COM LARGURA MAIOR OU IGUAL A 1,5 M E MENOR QUE 2,5 M, COM CAMADA DE AREIA, LANÇAMENTO MECANIZADO. AF_08/2020</t>
  </si>
  <si>
    <t>ARGAMASSA TRAÇO 1:4 (EM VOLUME DE CIMENTO E AREIA GROSSA ÚMIDA) PARA CHAPISCO CONVENCIONAL, PREPARO MECÂNICO COM BETONEIRA 400 L. AF_08/2019</t>
  </si>
  <si>
    <t>ARGAMASSA TRAÇO 1:3 (EM VOLUME DE CIMENTO E AREIA MÉDIA ÚMIDA) COM ADIÇÃO DE IMPERMEABILIZANTE, PREPARO MECÂNICO COM BETONEIRA 400 L. AF_08/2019</t>
  </si>
  <si>
    <t>TIJOLO CERAMICO MACICO COMUM *5 X 10 X 20* CM (L X A X C)</t>
  </si>
  <si>
    <t xml:space="preserve"> 12.24 </t>
  </si>
  <si>
    <t>VASO SANITARIO SIFONADO CONVENCIONAL PARA PCD SEM FURO FRONTAL COM LOUÇA BRANCA SEM ASSENTO, INCLUSO CONJUNTO DE LIGAÇÃO PARA BACIA SANITÁRIA AJUSTÁVEL - FORNECIMENTO E INSTALAÇÃO. AF_01/2020</t>
  </si>
  <si>
    <t>VASO SANITARIO SIFONADO CONVENCIONAL PARA PCD SEM FURO FRONTAL COM  LOUÇA BRANCA SEM ASSENTO -  FORNECIMENTO E INSTALAÇÃO. AF_01/2020</t>
  </si>
  <si>
    <t>CONJUNTO DE LIGACAO PARA BACIA SANITARIA AJUSTAVEL, EM PLASTICO BRANCO, COM TUBO, CANOPLA E ESPUDE</t>
  </si>
  <si>
    <t xml:space="preserve"> 12.25 </t>
  </si>
  <si>
    <t>CUBA DE EMBUTIR RETANGULAR DE AÇO INOXIDÁVEL, 46 X 30 X 12 CM - FORNECIMENTO E INSTALAÇÃO. AF_01/2020</t>
  </si>
  <si>
    <t>MARMORISTA/GRANITEIRO COM ENCARGOS COMPLEMENTARES</t>
  </si>
  <si>
    <t>CUBA ACO INOX (AISI 304) DE EMBUTIR COM VALVULA 3 1/2 ", DE *46 X 30 X 12* CM</t>
  </si>
  <si>
    <t>MASSA PLASTICA PARA MARMORE/GRANITO</t>
  </si>
  <si>
    <t xml:space="preserve"> 12.26 </t>
  </si>
  <si>
    <t>VASO SANITÁRIO SIFONADO COM CAIXA ACOPLADA LOUÇA BRANCA - PADRÃO MÉDIO, INCLUSO ENGATE FLEXÍVEL EM METAL CROMADO, 1/2  X 40CM - FORNECIMENTO E INSTALAÇÃO. AF_01/2020</t>
  </si>
  <si>
    <t>ENGATE FLEXÍVEL EM INOX, 1/2  X 40CM - FORNECIMENTO E INSTALAÇÃO. AF_01/2020</t>
  </si>
  <si>
    <t xml:space="preserve"> 12.28 </t>
  </si>
  <si>
    <t>PAPELEIRA DE PAREDE EM METAL CROMADO SEM TAMPA, INCLUSO FIXAÇÃO. AF_01/2020</t>
  </si>
  <si>
    <t>PAPELEIRA DE PAREDE EM METAL CROMADO SEM TAMPA</t>
  </si>
  <si>
    <t xml:space="preserve"> 12.29 </t>
  </si>
  <si>
    <t>SABONETEIRA PLASTICA TIPO DISPENSER PARA SABONETE LIQUIDO COM RESERVATORIO 800 A 1500 ML, INCLUSO FIXAÇÃO. AF_01/2020</t>
  </si>
  <si>
    <t>SABONETEIRA PLASTICA TIPO DISPENSER PARA SABONETE LIQUIDO COM RESERVATORIO 800 A 1500 ML</t>
  </si>
  <si>
    <t xml:space="preserve"> 12.31 </t>
  </si>
  <si>
    <t>ASSENTO SANITÁRIO CONVENCIONAL - FORNECIMENTO E INSTALACAO. AF_01/2020</t>
  </si>
  <si>
    <t>ASSENTO SANITARIO DE PLASTICO, TIPO CONVENCIONAL</t>
  </si>
  <si>
    <t xml:space="preserve"> 13.1 </t>
  </si>
  <si>
    <t>TUBO PVC, SÉRIE R, ÁGUA PLUVIAL, DN 100 MM, FORNECIDO E INSTALADO EM CONDUTORES VERTICAIS DE ÁGUAS PLUVIAIS. AF_12/2014</t>
  </si>
  <si>
    <t>TUBO PVC, SERIE R, DN 100 MM, PARA ESGOTO OU AGUAS PLUVIAIS PREDIAIS (NBR 5688)</t>
  </si>
  <si>
    <t xml:space="preserve"> 13.2 </t>
  </si>
  <si>
    <t>JOELHO 90 GRAUS, PVC, SERIE R, ÁGUA PLUVIAL, DN 100 MM, JUNTA ELÁSTICA, FORNECIDO E INSTALADO EM CONDUTORES VERTICAIS DE ÁGUAS PLUVIAIS. AF_12/2014</t>
  </si>
  <si>
    <t>JOELHO, PVC SERIE R, 90 GRAUS, DN 100 MM, PARA ESGOTO OU AGUAS PLUVIAIS PREDIAIS</t>
  </si>
  <si>
    <t xml:space="preserve"> 13.3 </t>
  </si>
  <si>
    <t>JOELHO 45 GRAUS, PVC, SERIE R, ÁGUA PLUVIAL, DN 100 MM, JUNTA ELÁSTICA, FORNECIDO E INSTALADO EM CONDUTORES VERTICAIS DE ÁGUAS PLUVIAIS. AF_12/2014</t>
  </si>
  <si>
    <t>JOELHO, PVC SERIE R, 45 GRAUS, DN 100 MM, PARA ESGOTO OU AGUAS PLUVIAIS PREDIAIS</t>
  </si>
  <si>
    <t xml:space="preserve"> 13.4 </t>
  </si>
  <si>
    <t>LUVA DE CORRER, PVC, SERIE R, ÁGUA PLUVIAL, DN 100 MM, JUNTA ELÁSTICA, FORNECIDO E INSTALADO EM CONDUTORES VERTICAIS DE ÁGUAS PLUVIAIS. AF_12/2014</t>
  </si>
  <si>
    <t>LUVA DE CORRER, PVC SERIE R, 100 MM, PARA ESGOTO OU AGUAS PLUVIAIS PREDIAIS</t>
  </si>
  <si>
    <t xml:space="preserve"> 14.1 </t>
  </si>
  <si>
    <t>CABO DE COBRE FLEXÍVEL ISOLADO, 4 MM², ANTI-CHAMA 0,6/1,0 KV, PARA CIRCUITOS TERMINAIS - FORNECIMENTO E INSTALAÇÃO. AF_12/2015</t>
  </si>
  <si>
    <t>CABO DE COBRE, FLEXIVEL, CLASSE 4 OU 5, ISOLACAO EM PVC/A, ANTICHAMA BWF-B, COBERTURA PVC-ST1, ANTICHAMA BWF-B, 1 CONDUTOR, 0,6/1 KV, SECAO NOMINAL 4 MM2</t>
  </si>
  <si>
    <t>FITA ISOLANTE ADESIVA ANTICHAMA, USO ATE 750 V, EM ROLO DE 19 MM X 5 M</t>
  </si>
  <si>
    <t>CAIXA RETANGULAR 4" X 2" BAIXA (0,30 M DO PISO), PVC, INSTALADA EM PAREDE - FORNECIMENTO E INSTALAÇÃO. AF_12/2015</t>
  </si>
  <si>
    <t>CAIXA DE PASSAGEM, EM PVC, DE 4" X 2", PARA ELETRODUTO FLEXIVEL CORRUGADO</t>
  </si>
  <si>
    <t xml:space="preserve"> 14.2 </t>
  </si>
  <si>
    <t>CAIXA OCTOGONAL DE FUNDO MOVEL, EM PVC, DE 3" X 3", PARA ELETRODUTO FLEXIVEL CORRUGADO</t>
  </si>
  <si>
    <t xml:space="preserve"> 14.3 </t>
  </si>
  <si>
    <t>LUVA EM PVC RIGIDO ROSCAVEL, DE 3/4", PARA ELETRODUTO</t>
  </si>
  <si>
    <t>ELETRODUTO DE PVC RIGIDO ROSCAVEL DE 3/4 ", SEM LUVA</t>
  </si>
  <si>
    <t xml:space="preserve"> 14.4 </t>
  </si>
  <si>
    <t>LUVA PARA ELETRODUTO, PVC, ROSCÁVEL, DN 32 MM (1"), PARA CIRCUITOS TERMINAIS, INSTALADA EM FORRO - FORNECIMENTO E INSTALAÇÃO. AF_12/2015</t>
  </si>
  <si>
    <t>LUVA EM PVC RIGIDO ROSCAVEL, DE 1", PARA ELETRODUTO</t>
  </si>
  <si>
    <t>LUMINÁRIA ARANDELA TIPO TARTARUGA, DE SOBREPOR, COM 1 LÂMPADA LED DE 6 W, SEM REATOR - FORNECIMENTO E INSTALAÇÃO. AF_02/2020</t>
  </si>
  <si>
    <t>LAMPADA LED 6 W BIVOLT BRANCA, FORMATO TRADICIONAL (BASE E27)</t>
  </si>
  <si>
    <t>LUMINARIA TIPO TARTARUGA PARA AREA EXTERNA EM ALUMINIO, COM GRADE, PARA 1 LAMPADA, BASE E27, POTENCIA MAXIMA 40/60 W (NAO INCLUI LAMPADA)</t>
  </si>
  <si>
    <t xml:space="preserve"> 14.5 </t>
  </si>
  <si>
    <t>LUVA PARA ELETRODUTO, PVC, ROSCÁVEL, DN 50 MM (1 1/2") - FORNECIMENTO E INSTALAÇÃO. AF_12/2015</t>
  </si>
  <si>
    <t>LUVA EM PVC RIGIDO ROSCAVEL, DE 1 1/2", PARA ELETRODUTO</t>
  </si>
  <si>
    <t xml:space="preserve"> 14.6 </t>
  </si>
  <si>
    <t>LUVA PARA ELETRODUTO, PVC, ROSCÁVEL, DN 40 MM (1 1/4"), PARA CIRCUITOS TERMINAIS, INSTALADA EM FORRO - FORNECIMENTO E INSTALAÇÃO. AF_12/2015</t>
  </si>
  <si>
    <t>LUVA EM PVC RIGIDO ROSCAVEL, DE 1 1/4", PARA ELETRODUTO</t>
  </si>
  <si>
    <t xml:space="preserve"> 14.7 </t>
  </si>
  <si>
    <t>LUVA PARA ELETRODUTO, PVC, ROSCÁVEL, DN 20 MM (1/2"), PARA CIRCUITOS TERMINAIS, INSTALADA EM FORRO - FORNECIMENTO E INSTALAÇÃO. AF_12/2015</t>
  </si>
  <si>
    <t>LUVA EM PVC RIGIDO ROSCAVEL, DE 1/2", PARA ELETRODUTO</t>
  </si>
  <si>
    <t xml:space="preserve"> 14.8 </t>
  </si>
  <si>
    <t>LUVA PARA ELETRODUTO, PVC, ROSCÁVEL, DN 110 MM (4") - FORNECIMENTO E INSTALAÇÃO. AF_12/2015</t>
  </si>
  <si>
    <t>LUVA EM PVC RIGIDO ROSCAVEL, DE 4", PARA ELETRODUTO</t>
  </si>
  <si>
    <t xml:space="preserve"> 14.9 </t>
  </si>
  <si>
    <t>CABO DE COBRE FLEXÍVEL ISOLADO, 10 MM², ANTI-CHAMA 0,6/1,0 KV, PARA DISTRIBUIÇÃO - FORNECIMENTO E INSTALAÇÃO. AF_12/2015</t>
  </si>
  <si>
    <t>CABO DE COBRE, FLEXIVEL, CLASSE 4 OU 5, ISOLACAO EM PVC/A, ANTICHAMA BWF-B, COBERTURA PVC-ST1, ANTICHAMA BWF-B, 1 CONDUTOR, 0,6/1 KV, SECAO NOMINAL 10 MM2</t>
  </si>
  <si>
    <t xml:space="preserve"> 14.11 </t>
  </si>
  <si>
    <t>CABO DE COBRE FLEXÍVEL ISOLADO, 35 MM², ANTI-CHAMA 0,6/1,0 KV, PARA DISTRIBUIÇÃO - FORNECIMENTO E INSTALAÇÃO. AF_12/2015</t>
  </si>
  <si>
    <t>CABO DE COBRE, FLEXIVEL, CLASSE 4 OU 5, ISOLACAO EM PVC/A, ANTICHAMA BWF-B, COBERTURA PVC-ST1, ANTICHAMA BWF-B, 1 CONDUTOR, 0,6/1 KV, SECAO NOMINAL 35 MM2</t>
  </si>
  <si>
    <t xml:space="preserve"> 14.12 </t>
  </si>
  <si>
    <t>CABO DE COBRE, FLEXIVEL, CLASSE 4 OU 5, ISOLACAO EM PVC/A, ANTICHAMA BWF-B, 1 CONDUTOR, 450/750 V, SECAO NOMINAL 2,5 MM2</t>
  </si>
  <si>
    <t xml:space="preserve"> 14.13 </t>
  </si>
  <si>
    <t>CABO DE COBRE, FLEXIVEL, CLASSE 4 OU 5, ISOLACAO EM PVC/A, ANTICHAMA BWF-B, 1 CONDUTOR, 450/750 V, SECAO NOMINAL 4 MM2</t>
  </si>
  <si>
    <t xml:space="preserve"> 14.14 </t>
  </si>
  <si>
    <t>CAIXA ENTERRADA ELÉTRICA RETANGULAR, EM ALVENARIA COM TIJOLOS CERÂMICOS MACIÇOS, FUNDO COM BRITA, DIMENSÕES INTERNAS: 0,4X0,4X0,4 M. AF_12/2020</t>
  </si>
  <si>
    <t>PEÇA RETANGULAR PRÉ-MOLDADA, VOLUME DE CONCRETO DE 10 A 30 LITROS, TAXA DE AÇO APROXIMADA DE 30KG/M³. AF_01/2018</t>
  </si>
  <si>
    <t>PREPARO DE FUNDO DE VALA COM LARGURA MENOR QUE 1,5 M, COM CAMADA DE BRITA, LANÇAMENTO MANUAL. AF_08/2020</t>
  </si>
  <si>
    <t>ARGAMASSA TRAÇO 1:3 (EM VOLUME DE CIMENTO E AREIA MÉDIA ÚMIDA), PREPARO MECÂNICO COM BETONEIRA 400 L. AF_08/2019</t>
  </si>
  <si>
    <t xml:space="preserve"> 14.15 </t>
  </si>
  <si>
    <t>INTERRUPTOR SIMPLES (1 MÓDULO), 10A/250V, INCLUINDO SUPORTE E PLACA - FORNECIMENTO E INSTALAÇÃO. AF_12/2015</t>
  </si>
  <si>
    <t>SUPORTE PARAFUSADO COM PLACA DE ENCAIXE 4" X 2" MÉDIO (1,30 M DO PISO) PARA PONTO ELÉTRICO - FORNECIMENTO E INSTALAÇÃO. AF_12/2015</t>
  </si>
  <si>
    <t>INTERRUPTOR SIMPLES (1 MÓDULO), 10A/250V, SEM SUPORTE E SEM PLACA - FORNECIMENTO E INSTALAÇÃO. AF_12/2015</t>
  </si>
  <si>
    <t xml:space="preserve"> 14.16 </t>
  </si>
  <si>
    <t>INTERRUPTOR SIMPLES (2 MÓDULOS), 10A/250V, SEM SUPORTE E SEM PLACA - FORNECIMENTO E INSTALAÇÃO. AF_12/2015</t>
  </si>
  <si>
    <t xml:space="preserve"> 14.17 </t>
  </si>
  <si>
    <t>INTERRUPTOR SIMPLES (3 MÓDULOS), 10A/250V, SEM SUPORTE E SEM PLACA - FORNECIMENTO E INSTALAÇÃO. AF_12/2015</t>
  </si>
  <si>
    <t xml:space="preserve"> 14.18 </t>
  </si>
  <si>
    <t>TOMADA BAIXA DE EMBUTIR (2 MÓDULOS), 2P+T 10 A, SEM SUPORTE E SEM PLACA - FORNECIMENTO E INSTALAÇÃO. AF_12/2015</t>
  </si>
  <si>
    <t xml:space="preserve"> 14.19 </t>
  </si>
  <si>
    <t>TOMADA BAIXA DE EMBUTIR (2 MÓDULOS), 2P+T 20 A, INCLUINDO SUPORTE E PLACA - FORNECIMENTO E INSTALAÇÃO. AF_12/2015</t>
  </si>
  <si>
    <t>TOMADA BAIXA DE EMBUTIR (2 MÓDULOS), 2P+T 20 A, SEM SUPORTE E SEM PLACA - FORNECIMENTO E INSTALAÇÃO. AF_12/2015</t>
  </si>
  <si>
    <t xml:space="preserve"> 14.21 </t>
  </si>
  <si>
    <t>DISJUNTOR TERMOMAGNÉTICO TRIPOLAR , CORRENTE NOMINAL DE 125A - FORNECIMENTO E INSTALAÇÃO. AF_10/2020</t>
  </si>
  <si>
    <t>DISJUNTOR TERMOMAGNETICO TRIPOLAR 125A</t>
  </si>
  <si>
    <t>TERMINAL A COMPRESSAO EM COBRE ESTANHADO PARA CABO 50 MM2, 1 FURO E 1 COMPRESSAO, PARA PARAFUSO DE FIXACAO M8</t>
  </si>
  <si>
    <t xml:space="preserve"> 14.22 </t>
  </si>
  <si>
    <t>DISJUNTOR TRIPOLAR TIPO DIN, CORRENTE NOMINAL DE 32A - FORNECIMENTO E INSTALAÇÃO. AF_10/2020</t>
  </si>
  <si>
    <t>DISJUNTOR TIPO DIN/IEC, TRIPOLAR DE 10 ATE 50A</t>
  </si>
  <si>
    <t>TERMINAL A COMPRESSAO EM COBRE ESTANHADO PARA CABO 6 MM2, 1 FURO E 1 COMPRESSAO, PARA PARAFUSO DE FIXACAO M6</t>
  </si>
  <si>
    <t xml:space="preserve"> 14.23 </t>
  </si>
  <si>
    <t>DISJUNTOR TRIPOLAR TIPO NEMA, CORRENTE NOMINAL DE 60 ATÉ 100A - FORNECIMENTO E INSTALAÇÃO. AF_10/2020</t>
  </si>
  <si>
    <t>DISJUNTOR TIPO NEMA, TRIPOLAR 60 ATE 100 A, TENSAO MAXIMA DE 415 V</t>
  </si>
  <si>
    <t>TERMINAL A COMPRESSAO EM COBRE ESTANHADO PARA CABO 25 MM2, 1 FURO E 1 COMPRESSAO, PARA PARAFUSO DE FIXACAO M8</t>
  </si>
  <si>
    <t xml:space="preserve"> 14.24 </t>
  </si>
  <si>
    <t>DISJUNTOR TRIPOLAR TIPO DIN, CORRENTE NOMINAL DE 50A - FORNECIMENTO E INSTALAÇÃO. AF_10/2020</t>
  </si>
  <si>
    <t>TERMINAL A COMPRESSAO EM COBRE ESTANHADO PARA CABO 16 MM2, 1 FURO E 1 COMPRESSAO, PARA PARAFUSO DE FIXACAO M6</t>
  </si>
  <si>
    <t xml:space="preserve"> 14.25 </t>
  </si>
  <si>
    <t>DISJUNTOR MONOPOLAR TIPO DIN, CORRENTE NOMINAL DE 32A - FORNECIMENTO E INSTALAÇÃO. AF_10/2020</t>
  </si>
  <si>
    <t>DISJUNTOR TIPO DIN/IEC, MONOPOLAR DE 6  ATE  32A</t>
  </si>
  <si>
    <t xml:space="preserve"> 14.26 </t>
  </si>
  <si>
    <t>DISJUNTOR MONOPOLAR TIPO DIN, CORRENTE NOMINAL DE 20A - FORNECIMENTO E INSTALAÇÃO. AF_10/2020</t>
  </si>
  <si>
    <t>TERMINAL A COMPRESSAO EM COBRE ESTANHADO PARA CABO 4 MM2, 1 FURO E 1 COMPRESSAO, PARA PARAFUSO DE FIXACAO M5</t>
  </si>
  <si>
    <t xml:space="preserve"> 14.29 </t>
  </si>
  <si>
    <t>ELETRODUTO RÍGIDO ROSCÁVEL, PVC, DN 32 MM (1"), PARA CIRCUITOS TERMINAIS, INSTALADO EM FORRO - FORNECIMENTO E INSTALAÇÃO. AF_12/2015</t>
  </si>
  <si>
    <t>ELETRODUTO DE PVC RIGIDO ROSCAVEL DE 1 ", SEM LUVA</t>
  </si>
  <si>
    <t xml:space="preserve"> 14.31 </t>
  </si>
  <si>
    <t>ELETRODUTO RÍGIDO ROSCÁVEL, PVC, DN 50 MM (1 1/2") - FORNECIMENTO E INSTALAÇÃO. AF_12/2015</t>
  </si>
  <si>
    <t>ELETRODUTO DE PVC RIGIDO ROSCAVEL DE 1 1/2 ", SEM LUVA</t>
  </si>
  <si>
    <t xml:space="preserve"> 14.32 </t>
  </si>
  <si>
    <t>ELETRODUTO RÍGIDO ROSCÁVEL, PVC, DN 60 MM (2") - FORNECIMENTO E INSTALAÇÃO. AF_12/2015</t>
  </si>
  <si>
    <t>ELETRODUTO DE PVC RIGIDO ROSCAVEL DE 2 ", SEM LUVA</t>
  </si>
  <si>
    <t xml:space="preserve"> 14.33 </t>
  </si>
  <si>
    <t>ELETRODUTO RÍGIDO ROSCÁVEL, PVC, DN 110 MM (4") - FORNECIMENTO E INSTALAÇÃO. AF_12/2015</t>
  </si>
  <si>
    <t>ELETRODUTO DE PVC RIGIDO ROSCAVEL DE 4 ", SEM LUVA</t>
  </si>
  <si>
    <t xml:space="preserve"> 14.34 </t>
  </si>
  <si>
    <t>ELETRODUTO RÍGIDO ROSCÁVEL, PVC, DN 40 MM (1 1/4"), PARA CIRCUITOS TERMINAIS, INSTALADO EM PAREDE - FORNECIMENTO E INSTALAÇÃO. AF_12/2015</t>
  </si>
  <si>
    <t>ELETRODUTO DE PVC RIGIDO ROSCAVEL DE 1 1/4 ", SEM LUVA</t>
  </si>
  <si>
    <t xml:space="preserve"> 14.35 </t>
  </si>
  <si>
    <t>ELETRODUTO DE PVC RIGIDO ROSCAVEL DE 1/2 ", SEM LUVA</t>
  </si>
  <si>
    <t xml:space="preserve"> 14.38 </t>
  </si>
  <si>
    <t>SENSOR DE PRESENÇA COM FOTOCÉLULA, FIXAÇÃO EM TETO - FORNECIMENTO E INSTALAÇÃO. AF_02/2020</t>
  </si>
  <si>
    <t>SENSOR DE PRESENCA BIVOLT DE TETO COM FOTOCELULA PARA QUALQUER TIPO DE LAMPADA POTENCIA MAXIMA *1000* W, USO INTERNO</t>
  </si>
  <si>
    <t xml:space="preserve"> 14.39 </t>
  </si>
  <si>
    <t>LUMINÁRIA TIPO CALHA, DE SOBREPOR, COM 2 LÂMPADAS TUBULARES FLUORESCENTES DE 18 W, COM REATOR DE PARTIDA RÁPIDA - FORNECIMENTO E INSTALAÇÃO. AF_02/2020</t>
  </si>
  <si>
    <t>LUMINARIA DE SOBREPOR EM CHAPA DE ACO PARA 2 LAMPADAS FLUORESCENTES DE *18* W, ALETADA, COMPLETA (LAMPADAS E REATOR INCLUSOS)</t>
  </si>
  <si>
    <t xml:space="preserve"> 14.41 </t>
  </si>
  <si>
    <t>QUADRO DE DISTRIBUIÇÃO DE ENERGIA EM CHAPA DE AÇO GALVANIZADO, DE EMBUTIR, COM BARRAMENTO TRIFÁSICO, PARA 18 DISJUNTORES DIN 100A - FORNECIMENTO E INSTALAÇÃO. AF_10/2020</t>
  </si>
  <si>
    <t>ARGAMASSA TRAÇO 1:1:6 (EM VOLUME DE CIMENTO, CAL E AREIA MÉDIA ÚMIDA) PARA EMBOÇO/MASSA ÚNICA/ASSENTAMENTO DE ALVENARIA DE VEDAÇÃO, PREPARO MANUAL. AF_08/2019</t>
  </si>
  <si>
    <t>QUADRO DE DISTRIBUICAO COM BARRAMENTO TRIFASICO, DE EMBUTIR, EM CHAPA DE ACO GALVANIZADO, PARA 18 DISJUNTORES DIN, 100 A, INCLUINDO BARRAMENTO</t>
  </si>
  <si>
    <t xml:space="preserve"> 14.42 </t>
  </si>
  <si>
    <t>QUADRO DE DISTRIBUIÇÃO DE ENERGIA EM CHAPA DE AÇO GALVANIZADO, DE EMBUTIR, COM BARRAMENTO TRIFÁSICO, PARA 24 DISJUNTORES DIN 100A - FORNECIMENTO E INSTALAÇÃO. AF_10/2020</t>
  </si>
  <si>
    <t>QUADRO DE DISTRIBUICAO COM BARRAMENTO TRIFASICO, DE EMBUTIR, EM CHAPA DE ACO GALVANIZADO, PARA 24 DISJUNTORES DIN, 100 A</t>
  </si>
  <si>
    <t xml:space="preserve"> 15.1 </t>
  </si>
  <si>
    <t>TUBO EM COBRE FLEXÍVEL, DN 1/4, COM ISOLAMENTO, INSTALADO EM RAMAL DE ALIMENTAÇÃO DE AR CONDICIONADO COM CONDENSADORA INDIVIDUAL   FORNECIMENTO E INSTALAÇÃO. AF_12/2015</t>
  </si>
  <si>
    <t>TUBO DE BORRACHA ELASTOMERICA FLEXIVEL, PRETA, PARA ISOLAMENTO TERMICO DE TUBULACAO, DN 1/4" (6 MM), E= 9 MM, COEFICIENTE DE CONDUTIVIDADE TERMICA 0,036W/mK, VAPOR DE AGUA MAIOR OU IGUAL A 10.000</t>
  </si>
  <si>
    <t>TUBO DE COBRE FLEXIVEL, D = 1/4 ", E = 0,79 MM, PARA AR-CONDICIONADO/ INSTALACOES GAS RESIDENCIAIS E COMERCIAIS</t>
  </si>
  <si>
    <t xml:space="preserve"> 15.2 </t>
  </si>
  <si>
    <t>TUBO EM COBRE FLEXÍVEL, DN 3/8", COM ISOLAMENTO, INSTALADO EM RAMAL DE ALIMENTAÇÃO DE AR CONDICIONADO COM CONDENSADORA INDIVIDUAL  FORNECIMENTO E INSTALAÇÃO. AF_12/2015</t>
  </si>
  <si>
    <t>TUBO DE BORRACHA ELASTOMERICA FLEXIVEL, PRETA, PARA ISOLAMENTO TERMICO DE TUBULACAO, DN 3/8" (10 MM), E= 19 MM, COEFICIENTE DE CONDUTIVIDADE TERMICA 0,036W/mK, VAPOR DE AGUA MAIOR OU IGUAL A 10.000</t>
  </si>
  <si>
    <t>TUBO DE COBRE FLEXIVEL, D = 3/8 ", E = 0,79 MM, PARA AR-CONDICIONADO/ INSTALACOES GAS RESIDENCIAIS E COMERCIAIS</t>
  </si>
  <si>
    <t xml:space="preserve"> 15.3 </t>
  </si>
  <si>
    <t>TUBO EM COBRE FLEXÍVEL, DN 1/2", COM ISOLAMENTO, INSTALADO EM RAMAL DE ALIMENTAÇÃO DE AR CONDICIONADO COM CONDENSADORA INDIVIDUAL  FORNECIMENTO E INSTALAÇÃO. AF_12/2015</t>
  </si>
  <si>
    <t>TUBO DE BORRACHA ELASTOMERICA FLEXIVEL, PRETA, PARA ISOLAMENTO TERMICO DE TUBULACAO, DN 1/2" (12 MM), E= 19 MM, COEFICIENTE DE CONDUTIVIDADE TERMICA 0,036W/mK, VAPOR DE AGUA MAIOR OU IGUAL A 10.000</t>
  </si>
  <si>
    <t>TUBO DE COBRE FLEXIVEL, D = 1/2 ", E = 0,79 MM, PARA AR-CONDICIONADO/ INSTALACOES GAS RESIDENCIAIS E COMERCIAIS</t>
  </si>
  <si>
    <t xml:space="preserve"> 15.4 </t>
  </si>
  <si>
    <t>TUBO EM COBRE FLEXÍVEL, DN 5/8", COM ISOLAMENTO, INSTALADO EM RAMAL DE ALIMENTAÇÃO DE AR CONDICIONADO COM CONDENSADORA INDIVIDUAL  FORNECIMENTO E INSTALAÇÃO. AF_12/2015</t>
  </si>
  <si>
    <t>TUBO DE BORRACHA ELASTOMERICA FLEXIVEL, PRETA, PARA ISOLAMENTO TERMICO DE TUBULACAO, DN 5/8" (15 MM), E= 19 MM, COEFICIENTE DE CONDUTIVIDADE TERMICA 0,036W/MK, VAPOR DE AGUA MAIOR OU IGUAL A 10.000</t>
  </si>
  <si>
    <t>TUBO DE COBRE FLEXIVEL, D = 5/8 ", E = 0,79 MM, PARA AR-CONDICIONADO/ INSTALACOES GAS RESIDENCIAIS E COMERCIAIS</t>
  </si>
  <si>
    <t xml:space="preserve"> 15.8 </t>
  </si>
  <si>
    <t>CURVA 90 GRAUS, PVC, SOLDÁVEL, DN 32MM, INSTALADO EM RAMAL OU SUB-RAMAL DE ÁGUA - FORNECIMENTO E INSTALAÇÃO. AF_12/2014</t>
  </si>
  <si>
    <t>CURVA DE PVC 90 GRAUS, SOLDAVEL, 32 MM, PARA AGUA FRIA PREDIAL (NBR 5648)</t>
  </si>
  <si>
    <t xml:space="preserve"> 15.9 </t>
  </si>
  <si>
    <t>CURVA 45 GRAUS, PVC, SOLDÁVEL, DN 32MM, INSTALADO EM RAMAL OU SUB-RAMAL DE ÁGUA - FORNECIMENTO E INSTALAÇÃO. AF_12/2014</t>
  </si>
  <si>
    <t>CURVA DE PVC 45 GRAUS, SOLDAVEL, 32 MM, PARA AGUA FRIA PREDIAL (NBR 5648)</t>
  </si>
  <si>
    <t xml:space="preserve"> 16.2 </t>
  </si>
  <si>
    <t>CABO ELETRÔNICO CATEGORIA 6, INSTALADO EM EDIFICAÇÃO INSTITUCIONAL - FORNECIMENTO E INSTALAÇÃO. AF_11/2019</t>
  </si>
  <si>
    <t>CABO DE PAR TRANCADO UTP, 4 PARES, CATEGORIA 6</t>
  </si>
  <si>
    <t>PATCH PANEL 48 PORTAS, CATEGORIA 6 - FORNECIMENTO E INSTALAÇÃO. AF_11/2019</t>
  </si>
  <si>
    <t>PATCH PANEL, 48 PORTAS, CATEGORIA 6, COM RACKS DE 19" E 2 U DE ALTURA</t>
  </si>
  <si>
    <t>CAIXA ENTERRADA ELÉTRICA RETANGULAR, EM CONCRETO PRÉ-MOLDADO, FUNDO COM BRITA, DIMENSÕES INTERNAS: 0,3X0,3X0,3 M. AF_12/2020</t>
  </si>
  <si>
    <t>PEÇA RETANGULAR PRÉ-MOLDADA, VOLUME DE CONCRETO DE ATÉ 10 LITROS, TAXA DE AÇO APROXIMADA DE 30KG/M³. AF_01/2018</t>
  </si>
  <si>
    <t>CAIXA DE CONCRETO ARMADO PRE-MOLDADO, SEM FUNDO, QUADRADA, DIMENSOES DE 0,30 X 0,30 X 0,30 M</t>
  </si>
  <si>
    <t xml:space="preserve"> 16.5 </t>
  </si>
  <si>
    <t>LUVA PARA ELETRODUTO, PVC, ROSCÁVEL, DN 32 MM (1"), PARA CIRCUITOS TERMINAIS, INSTALADA EM PAREDE - FORNECIMENTO E INSTALAÇÃO. AF_12/2015</t>
  </si>
  <si>
    <t xml:space="preserve"> 16.6 </t>
  </si>
  <si>
    <t>LUVA PARA ELETRODUTO, PVC, ROSCÁVEL, DN 25 MM (3/4"), PARA CIRCUITOS TERMINAIS, INSTALADA EM PAREDE - FORNECIMENTO E INSTALAÇÃO. AF_12/2015</t>
  </si>
  <si>
    <t xml:space="preserve"> 16.13 </t>
  </si>
  <si>
    <t>ELETRODUTO RÍGIDO ROSCÁVEL, PVC, DN 40 MM (1 1/4"), PARA CIRCUITOS TERMINAIS, INSTALADO EM FORRO - FORNECIMENTO E INSTALAÇÃO. AF_12/2015</t>
  </si>
  <si>
    <t xml:space="preserve"> 16.19 </t>
  </si>
  <si>
    <t>PATCH PANEL 24 PORTAS, CATEGORIA 6 - FORNECIMENTO E INSTALAÇÃO. AF_11/2019</t>
  </si>
  <si>
    <t>PATCH PANEL, 24 PORTAS, CATEGORIA 6, COM RACKS DE 19" E 1 U DE ALTURA</t>
  </si>
  <si>
    <t xml:space="preserve"> 16.26 </t>
  </si>
  <si>
    <t>QUADRO DE DISTRIBUICAO PARA TELEFONE N.4, 60X60X12CM EM CHAPA METALICA, DE EMBUTIR, SEM ACESSORIOS, PADRAO TELEBRAS, FORNECIMENTO E INSTALAÇÃO. AF_11/2019</t>
  </si>
  <si>
    <t>CAIXA DE PASSAGEM/ LUZ / TELEFONIA, DE EMBUTIR,  EM CHAPA DE ACO GALVANIZADO, DIMENSOES 60 X 60 X *12* CM (PADRAO CONCESSIONARIA LOCAL)</t>
  </si>
  <si>
    <t xml:space="preserve"> 16.31 </t>
  </si>
  <si>
    <t>TOMADA MÉDIA DE EMBUTIR (1 MÓDULO), 2P+T 10 A, INCLUINDO SUPORTE E PLACA - FORNECIMENTO E INSTALAÇÃO. AF_12/2015</t>
  </si>
  <si>
    <t>TOMADA MÉDIA DE EMBUTIR (1 MÓDULO), 2P+T 10 A, SEM SUPORTE E SEM PLACA - FORNECIMENTO E INSTALAÇÃO. AF_12/2015</t>
  </si>
  <si>
    <t xml:space="preserve"> 16.32 </t>
  </si>
  <si>
    <t>CABO TELEFÔNICO CI-50 10 PARES INSTALADO EM ENTRADA DE EDIFICAÇÃO - FORNECIMENTO E INSTALAÇÃO. AF_11/2019</t>
  </si>
  <si>
    <t>CABO TELEFONICO CI 50, 10 PARES, USO INTERNO</t>
  </si>
  <si>
    <t xml:space="preserve"> 16.34 </t>
  </si>
  <si>
    <t>CAIXA ENTERRADA PARA INSTALAÇÕES TELEFÔNICAS TIPO R1, EM ALVENARIA COM BLOCOS DE CONCRETO, DIMENSÕES INTERNAS: 0,35X0,60X0,60 M, EXCLUINDO TAMPÃO. AF_12/2020</t>
  </si>
  <si>
    <t>PREPARO DE FUNDO DE VALA COM LARGURA MENOR QUE 1,5 M (ACERTO DO SOLO NATURAL). AF_08/2020</t>
  </si>
  <si>
    <t>BLOCO DE CONCRETO ESTRUTURAL 19 X 19 X 39 CM, FBK 4,5 MPA (NBR 6136)</t>
  </si>
  <si>
    <t>CANALETA DE CONCRETO 19 X 19 X 19 CM (CLASSE C - NBR 6136)</t>
  </si>
  <si>
    <t>PREGO DE ACO POLIDO COM CABECA 17 X 27 (2 1/2 X 11)</t>
  </si>
  <si>
    <t xml:space="preserve"> 16.35 </t>
  </si>
  <si>
    <t>TAMPA PARA CAIXA TIPO R1, EM FERRO FUNDIDO, DIMENSÕES INTERNAS: 0,40 X 0,60 M - FORNECIMENTO E INSTALAÇÃO. AF_12/2020</t>
  </si>
  <si>
    <t>TAMPAO FOFO SIMPLES COM BASE, CLASSE A15 CARGA MAX 1,5 T, *400 X 600* MM, REDE TELEFONE</t>
  </si>
  <si>
    <t xml:space="preserve"> 17.3 </t>
  </si>
  <si>
    <t xml:space="preserve"> 18.1 </t>
  </si>
  <si>
    <t>EXTINTOR DE INCÊNDIO PORTÁTIL COM CARGA DE PQS DE 4 KG, CLASSE BC - FORNECIMENTO E INSTALAÇÃO. AF_10/2020_P</t>
  </si>
  <si>
    <t>BUCHA DE NYLON, DIAMETRO DO FURO 8 MM, COMPRIMENTO 40 MM, COM PARAFUSO DE ROSCA SOBERBA, CABECA CHATA, FENDA SIMPLES, 4,8 X 50 MM</t>
  </si>
  <si>
    <t xml:space="preserve"> 18.2 </t>
  </si>
  <si>
    <t>LUMINÁRIA DE EMERGÊNCIA, COM 30 LÂMPADAS LED DE 2 W, SEM REATOR - FORNECIMENTO E INSTALAÇÃO. AF_02/2020</t>
  </si>
  <si>
    <t>LUMINARIA DE EMERGENCIA 30 LEDS, POTENCIA 2 W, BATERIA DE LITIO, AUTONOMIA DE 6 HORAS</t>
  </si>
  <si>
    <t xml:space="preserve"> 19.1 </t>
  </si>
  <si>
    <t>CAIXA RETANGULAR 4" X 4" MÉDIA (1,30 M DO PISO), PVC, INSTALADA EM PAREDE - FORNECIMENTO E INSTALAÇÃO. AF_12/2015</t>
  </si>
  <si>
    <t>CAIXA DE PASSAGEM, EM PVC, DE 4" X 4", PARA ELETRODUTO FLEXIVEL CORRUGADO</t>
  </si>
  <si>
    <t>!EM PROCESSO DE DESATIVACAO! HASTE DE ATERRAMENTO EM ACO COM 3,00 M DE COMPRIMENTO E DN = 5/8", REVESTIDA COM BAIXA CAMADA DE COBRE, SEM CONECTOR</t>
  </si>
  <si>
    <t xml:space="preserve"> 19.3 </t>
  </si>
  <si>
    <t>CAIXA DE INSPEÇÃO PARA ATERRAMENTO, CIRCULAR, EM POLIETILENO, DIÂMETRO INTERNO = 0,3 M. AF_12/2020</t>
  </si>
  <si>
    <t>PREPARO DE FUNDO DE VALA COM LARGURA MENOR QUE 1,5 M, COM CAMADA DE AREIA, LANÇAMENTO MANUAL. AF_08/2020</t>
  </si>
  <si>
    <t>CAIXA INSPECAO EM POLIETILENO PARA ATERRAMENTO E PARA RAIOS DIAMETRO = 300 MM</t>
  </si>
  <si>
    <t xml:space="preserve"> 19.4 </t>
  </si>
  <si>
    <t>CORDOALHA DE COBRE NU 35 MM², NÃO ENTERRADA, COM ISOLADOR - FORNECIMENTO E INSTALAÇÃO. AF_12/2017</t>
  </si>
  <si>
    <t>SUPORTE ISOLADOR PARA CORDOALHA DE COBRE - FORNECIMENTO E INSTALAÇÃO. AF_12/2017</t>
  </si>
  <si>
    <t>CABO DE COBRE NU 35 MM2 MEIO-DURO</t>
  </si>
  <si>
    <t xml:space="preserve"> 19.5 </t>
  </si>
  <si>
    <t>CORDOALHA DE COBRE NU 50 MM², NÃO ENTERRADA, COM ISOLADOR - FORNECIMENTO E INSTALAÇÃO. AF_12/2017</t>
  </si>
  <si>
    <t>CABO DE COBRE NU 50 MM2 MEIO-DURO</t>
  </si>
  <si>
    <t xml:space="preserve"> 19.6 </t>
  </si>
  <si>
    <t>MASTRO 1 ½  PARA SPDA - FORNECIMENTO E INSTALAÇÃO. AF_12/2017</t>
  </si>
  <si>
    <t>MASTRO SIMPLES GALVANIZADO DIAMETRO NOMINAL 1 1/2", COMPRIMENTO 3 M</t>
  </si>
  <si>
    <t xml:space="preserve"> 19.7 </t>
  </si>
  <si>
    <t>BASE METÁLICA PARA MASTRO 1 ½  PARA SPDA - FORNECIMENTO E INSTALAÇÃO. AF_12/2017</t>
  </si>
  <si>
    <t>BASE PARA MASTRO DE PARA-RAIOS DIAMETRO NOMINAL 1 1/2"</t>
  </si>
  <si>
    <t xml:space="preserve"> 19.8 </t>
  </si>
  <si>
    <t>CAPTOR TIPO FRANKLIN PARA SPDA - FORNECIMENTO E INSTALAÇÃO. AF_12/2017</t>
  </si>
  <si>
    <t>PARA-RAIOS TIPO FRANKLIN 350 MM, EM LATAO CROMADO, DUAS DESCIDAS, PARA PROTECAO DE EDIFICACOES CONTRA DESCARGAS ATMOSFERICAS</t>
  </si>
  <si>
    <t xml:space="preserve"> 21.8 </t>
  </si>
  <si>
    <t>SOLEIRA EM GRANITO, LARGURA 15 CM, ESPESSURA 2,0 CM. AF_09/2020</t>
  </si>
  <si>
    <t>SOLEIRA EM GRANITO, POLIDO, TIPO ANDORINHA/ QUARTZ/ CASTELO/ CORUMBA OU OUTROS EQUIVALENTES DA REGIAO, L= *15* CM, E=  *2,0* CM</t>
  </si>
  <si>
    <t xml:space="preserve"> 21.9 </t>
  </si>
  <si>
    <t>PEITORIL LINEAR EM GRANITO OU MÁRMORE, L = 15CM, COMPRIMENTO DE ATÉ 2M, ASSENTADO COM ARGAMASSA 1:6 COM ADITIVO. AF_11/2020</t>
  </si>
  <si>
    <t>ARGAMASSA TRAÇO 1:6 (EM VOLUME DE CIMENTO E AREIA MÉDIA ÚMIDA) COM ADIÇÃO DE PLASTIFICANTE PARA EMBOÇO/MASSA ÚNICA/ASSENTAMENTO DE ALVENARIA DE VEDAÇÃO, PREPARO MECÂNICO COM BETONEIRA 400 L. AF_08/2019</t>
  </si>
  <si>
    <t>PEITORIL EM MARMORE, POLIDO, BRANCO COMUM, L= *15* CM, E=  *2,0* CM, COM PINGADEIRA</t>
  </si>
  <si>
    <t xml:space="preserve"> 21.16 </t>
  </si>
  <si>
    <t>IMPERMEABILIZAÇÃO DE SUPERFÍCIE COM MANTA ASFÁLTICA, UMA CAMADA, INCLUSIVE APLICAÇÃO DE PRIMER ASFÁLTICO, E=3MM. AF_06/2018</t>
  </si>
  <si>
    <t>IMPE - IMPERMEABILIZAÇÕES E PROTEÇÕES DIVERSAS</t>
  </si>
  <si>
    <t>IMPERMEABILIZADOR COM ENCARGOS COMPLEMENTARES</t>
  </si>
  <si>
    <t>GAS DE COZINHA - GLP</t>
  </si>
  <si>
    <t>MANTA ASFALTICA ELASTOMERICA EM POLIESTER 3 MM, TIPO III, CLASSE B, ACABAMENTO PP (NBR 9952)</t>
  </si>
  <si>
    <t>PRIMER PARA MANTA ASFALTICA A BASE DE ASFALTO MODIFICADO DILUIDO EM SOLVENTE, APLICACAO A FRIO</t>
  </si>
  <si>
    <t xml:space="preserve"> 21.18 </t>
  </si>
  <si>
    <t>APARELHO SINALIZADOR DE SAÍDA DE GARAGEM, COM CÉLULA FOTOELÉTRICA - FORNECIMENTO E INSTALAÇÃO. AF_07/2020</t>
  </si>
  <si>
    <t xml:space="preserve"> 00004814 </t>
  </si>
  <si>
    <t>APARELHO SINALIZADOR LUMINOSO COM LED, PARA SAIDA GARAGEM, COM 2 LENTES EM POLICARBONATO, BIVOLT (INCLUI SUPORTE DE FIXACAO)</t>
  </si>
  <si>
    <t xml:space="preserve">Reforma e Ampliação do Fórum da Comarca de Itaueira - PI </t>
  </si>
  <si>
    <t>AR CONDICIONADO SPLIT ON/OFF, HI-WALL (PAREDE), 9000 BTUS/H, CICLO FRIO, 60 HZ, CLASSIFICACAO ENERGETICA A - SELO PROCEL, GAS HFC, CONTROLE S/ FIO</t>
  </si>
  <si>
    <t>15.18</t>
  </si>
  <si>
    <t>AR CONDICIONADO SPLIT ON/OFF, PISO TETO, 36.000 BTU/H, CICLO FRIO, 60HZ, CLASSIFICACAO ENERGETICA C - SELO PROCEL, GAS HFC, CONTROLE S/FIO</t>
  </si>
  <si>
    <t>15.17</t>
  </si>
  <si>
    <t>AR CONDICIONADO SPLIT ON/OFF, HI-WALL (PAREDE), 24000 BTUS/H, CICLO FRIO, 60 HZ, CLASSIFICACAO ENERGETICA A - SELO PROCEL, GAS HFC, CONTROLE S/ FIO</t>
  </si>
  <si>
    <t>15.16</t>
  </si>
  <si>
    <t>AR CONDICIONADO SPLIT ON/OFF, HI-WALL (PAREDE), 18000 BTUS/H, CICLO FRIO, 60 HZ, CLASSIFICACAO ENERGETICA A - SELO PROCEL, GAS HFC, CONTROLE S/ FIO</t>
  </si>
  <si>
    <t>15.15</t>
  </si>
  <si>
    <t>AR CONDICIONADO SPLIT ON/OFF, HI-WALL (PAREDE), 12000 BTUS/H, CICLO QUENTE/FRIO, 60 HZ, CLASSIFICACAO ENERGETICA A - SELO PROCEL, GAS HFC, CONTROLE S/ FIO</t>
  </si>
  <si>
    <t>15.14</t>
  </si>
  <si>
    <t>GRUPO GERADOR DIESEL, COM CARENAGEM, POTENCIA STANDART ENTRE 100 E 110 KVA, VELOCIDADE DE 1800 RPM, FREQUENCIA DE 60 HZ</t>
  </si>
  <si>
    <t>14.48</t>
  </si>
  <si>
    <t>PISO EM GRANILITE, MARMORITE OU GRANITINA, AGREGADO COR PRETO, CINZA, PALHA OU BRANCO, E=  *8* MM (INCLUSO EXECUCAO)</t>
  </si>
  <si>
    <t>9.4</t>
  </si>
  <si>
    <t xml:space="preserve"> 3.10</t>
  </si>
  <si>
    <t xml:space="preserve"> 4.10</t>
  </si>
  <si>
    <t xml:space="preserve"> 11.10</t>
  </si>
  <si>
    <t xml:space="preserve"> 11.20</t>
  </si>
  <si>
    <t xml:space="preserve"> 11.30</t>
  </si>
  <si>
    <t xml:space="preserve"> 12.30</t>
  </si>
  <si>
    <t xml:space="preserve"> 14.10</t>
  </si>
  <si>
    <t xml:space="preserve"> 14.30</t>
  </si>
  <si>
    <t xml:space="preserve"> 16.20</t>
  </si>
  <si>
    <t xml:space="preserve"> 16.30</t>
  </si>
  <si>
    <t>V. TOTAL</t>
  </si>
  <si>
    <t>VALOR</t>
  </si>
  <si>
    <t>ACRÉSCIMO</t>
  </si>
  <si>
    <t>SUPRESSÃO</t>
  </si>
  <si>
    <t>REAJUSTE</t>
  </si>
  <si>
    <t>ACRESCIMO</t>
  </si>
  <si>
    <t>SUPRESSAO</t>
  </si>
  <si>
    <t>INCC 02/2022</t>
  </si>
  <si>
    <t>INCC 02/2023</t>
  </si>
  <si>
    <t>V. UNIT. ATUAL</t>
  </si>
  <si>
    <r>
      <rPr>
        <b/>
        <sz val="12"/>
        <rFont val="Arial"/>
        <family val="2"/>
      </rPr>
      <t>V. UNIT.
COM BDI</t>
    </r>
  </si>
  <si>
    <t>DIF.</t>
  </si>
  <si>
    <t>REEQUILIBRIO</t>
  </si>
  <si>
    <t>REFLEXO FINANCEIRO</t>
  </si>
  <si>
    <t>VALOR REEQUI.</t>
  </si>
  <si>
    <t>V. UNIT. REAJ.</t>
  </si>
  <si>
    <t>1º TERMO ADITIVO</t>
  </si>
  <si>
    <t xml:space="preserve"> RESERVATÓRIO ELEVADO C/ CAIXA D'ÁGUA EM FIBRA DE VIDRO DE 5.000 L APOIADO EM ESTRUTURA PRÉ-MOLDADA DE CONCRETO, COMPOSTA DE CAPITEL P/APOIO DA CAIXA E PILAR CILÍNDRICO C/ ALTURA ÚTIL = 6,00 M (10203 - ORSE ABR/21)</t>
  </si>
  <si>
    <t>DESTOCAMENTO DE ÁRVORES DE PORTE MÉDIO E RAÍZES PROFUNDAS, SEM
AUXÍLIO MECÂNICO</t>
  </si>
  <si>
    <t>TRANSPORTE DE ENTULHO COM CAMINHAO BASCULANTE 6 M3, RODOVIA
PAVIMENTADA, DMT 0,5 A 1,0 KM</t>
  </si>
  <si>
    <t>ESCAVAÇÃO MANUAL PARA BLOCO DE COROAMENTO OU SAPATA, COM
PREVISÃO DE FÔRMA</t>
  </si>
  <si>
    <t>ESCAVAÇÃO MANUAL DE VALA PARA VIGA BALDRAME, COM PREVISÃO DE
FÔRMA</t>
  </si>
  <si>
    <t>ATERRO DE CAIXÃO DE EDIFICAÇÃO, COM FORNEC. DE AREIA, ADENSADA COM
ÁGUA</t>
  </si>
  <si>
    <t>ATERRO DE ÁREAS,COM MATERIAL ADQUIRIDO EM DEPÓSITO, COM
ESPALHAMENTO MANUAL, SEM COMPACTAÇÃO.</t>
  </si>
  <si>
    <t>ALVENARIA DE VEDAÇÃO DE BLOCOS CERÂMICOS FURADOS NA HORIZONTAL DE 14X9X19CM (ESPESSURA 14CM, BLOCO DEITADO) DE PAREDES COM ÁREA LÍQUIDA MENOR QUE 6M² SEM VÃOS E ARGAMASSA DE ASSENTAMENTO COM
PREPARO EM BETONEIRA</t>
  </si>
  <si>
    <t>CONCRETO FCK = 20MPA, TRAÇO 1:2,7:3 (CIMENTO/ AREIA MÉDIA/ BRITA 1) -
PREPARO MECÂNICO COM BETONEIRA 400 L</t>
  </si>
  <si>
    <t>ARMAÇÃO DE BLOCO, VIGA BALDRAME OU SAPATA UTILIZANDO AÇO CA-50 DE
6,3MM - MONTAGEM</t>
  </si>
  <si>
    <t>ARMAÇÃO DE BLOCO, VIGA BALDRAME OU SAPATA UTILIZANDO AÇO CA-50 DE 8
MM - MONTAGEM.</t>
  </si>
  <si>
    <t>ARMAÇÃO DE BLOCO, VIGA BALDRAME OU SAPATA UTILIZANDO AÇO CA-50 DE
10 MM - MONTAGEM.</t>
  </si>
  <si>
    <t>ARMAÇÃO DE BLOCO, VIGA BALDRAME E SAPATA UTILIZANDO AÇO CA-60 DE 5
MM - MONTAGEM</t>
  </si>
  <si>
    <t>FABRICAÇÃO, MONTAGEM E DESMONTAGEM DE FÔRMA PARA SAPATA, EM
MADEIRA SERRADA, E=25 MM, 4 UTILIZAÇÕES.</t>
  </si>
  <si>
    <t>IMPERMEABILIZACAO DE ESTRUTURAS ENTERRADAS, COM TINTA ASFALTICA,
DUAS DEMAOS.</t>
  </si>
  <si>
    <t>ARMAÇÃO DE PILAR OU VIGA DE UMA ESTRUTURA CONVENCIONAL DE
CONCRETO ARMADO EM UMA EDIFICAÇÃO TÉRREA OU SOBRADO UTILIZANDO AÇO CA-50 DE 6,3 MM -MONTAGEM</t>
  </si>
  <si>
    <t>ARMAÇÃO DE PILAR OU VIGA DE UMA ESTRUTURA CONVENCIONAL DE CONCRETO ARMADO EM UMA EDIFICAÇÃO TÉRREA OU SOBRADO UTILIZANDO
AÇO CA-50 DE 10,0 MM -MONTAGEM</t>
  </si>
  <si>
    <t>ARMAÇÃO DE LAJE DE UMA ESTRUTURA CONVENCIONAL DE CONCRETO ARMADO EM UMA EDIFICAÇÃO TÉRREA OU SOBRADO UTILIZANDO AÇO CA-50 DE
6,3 MM - MONTAGEM</t>
  </si>
  <si>
    <t>ARMAÇÃO DE LAJE DE UMA ESTRUTURA CONVENCIONAL DE CONCRETO ARMADO EM UMA EDIFICAÇÃO TÉRREA OU SOBRADO UTILIZANDO AÇO CA-60 DE
5,0 MM - MONTAGEM</t>
  </si>
  <si>
    <t>TRAMA DE AÇO COMPOSTA POR TERÇAS PARA TELHADOS DE ATÉ 2 ÁGUAS PARA TELHA ONDULADA DE FIBROCIMENTO, METÁLICA, PLÁSTICA OU
TERMOACÚSTICA, INCLUSO TRANSPORTE VERTICAL</t>
  </si>
  <si>
    <t>FABRICAÇÃO E INSTALAÇÃO DE TESOURA INTEIRA EM AÇO, VÃO DE 10 M, PARA
TELHA ONDULADA DE FIBROCIMENTO, METÁLICA, PLÁSTICA OU TERMOACÚSTICA, INCLUSO IÇAMENTO</t>
  </si>
  <si>
    <t>TELHAMENTO COM TELHA METÁLICA TERMOACÚSTICA E = 30 MM, COM ATÉ 2
ÁGUAS, INCLUSO IÇAMENTO</t>
  </si>
  <si>
    <t>RUFO EM CHAPA DE AÇO GALVANIZADO NÚMERO 24, CORTE DE 25 CM, INCLUSO
TRANSPORTE VERTICAL</t>
  </si>
  <si>
    <t>CHAPISCO APLICADO EM ALVENARIAS E ESTRUTURAS DE CONCRETO  INTERNAS, COM COLHER DE PEDREIRO.  ARGAMASSA TRAÇO 1:3 COM PREPARO
EM BETONEIRA 400L</t>
  </si>
  <si>
    <t>CHAPISCO APLICADO EM ALVENARIA (COM PRESENÇA DE VÃOS) E ESTRUTURAS
DE CONCRETO DE FACHADA, COM COLHER DE PEDREIRO.  ARGAMASSA TRAÇO 1:3 COM PREPARO EM BETONEIRA 400L</t>
  </si>
  <si>
    <t>MASSA ÚNICA, PARA RECEBIMENTO DE PINTURA, EM ARGAMASSA TRAÇO 1:2:8, PREPARO MECÂNICO COM BETONEIRA 400L, APLICADA MANUALMENTE EM FACES INTERNAS DE PAREDES, ESPESSURA DE 20MM, COM EXECUÇÃO DE
TALISCAS</t>
  </si>
  <si>
    <t>APLICAÇÃO MANUAL DE PINTURA COM TINTA LÁTEX ACRÍLICA EM PAREDES,
DUAS DEMÃOS.</t>
  </si>
  <si>
    <t>GUARDA-CORPO EM TUBO DE AÇO INOX Ø=1 1/2", DUPLO, COM MONTANTES E FECHAMENTO EM TUBO INOX Ø=1 1/2", H=96CM, C/ACABAMENTO POLIDO,
P/FIXAÇÃO EM PISO</t>
  </si>
  <si>
    <t>ALVENARIA DE VEDAÇÃO DE BLOCOS CERÂMICOS FURADOS NA HORIZONTAL DE 9X14X19CM (ESPESSURA 9CM) DE PAREDES COM ÁREA LÍQUIDA MAIOR OU IGUAL A 6M² COM VÃOS E ARGAMASSA DE ASSENTAMENTO COM PREPARO EM
BETONEIRA</t>
  </si>
  <si>
    <t>V. REAJ. COM BDI</t>
  </si>
  <si>
    <t>TOTAL</t>
  </si>
  <si>
    <t>VALOR UNIT. BDI</t>
  </si>
  <si>
    <t>CONTRATO 60/2022</t>
  </si>
  <si>
    <t>REFLEXO</t>
  </si>
  <si>
    <t>DESCONTO</t>
  </si>
  <si>
    <t>BDI REF.</t>
  </si>
  <si>
    <t>BDI DIF.</t>
  </si>
  <si>
    <t>270 DIAS</t>
  </si>
  <si>
    <t>300 DIAS</t>
  </si>
  <si>
    <t>330 DIAS</t>
  </si>
  <si>
    <t>360 DIAS</t>
  </si>
  <si>
    <t>390 DIAS</t>
  </si>
  <si>
    <t>CRONOGRAMA FÍSICO - FINANCEIRO - 1º TERMO ADITIVO</t>
  </si>
</sst>
</file>

<file path=xl/styles.xml><?xml version="1.0" encoding="utf-8"?>
<styleSheet xmlns="http://schemas.openxmlformats.org/spreadsheetml/2006/main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m\.d\.yy;@"/>
    <numFmt numFmtId="166" formatCode="yy\.m\.d;@"/>
    <numFmt numFmtId="167" formatCode="mm\.d\.yy;@"/>
    <numFmt numFmtId="168" formatCode="0.000"/>
    <numFmt numFmtId="169" formatCode="0.0000"/>
    <numFmt numFmtId="170" formatCode="#,##0.0000000"/>
    <numFmt numFmtId="171" formatCode="0.0000%"/>
    <numFmt numFmtId="172" formatCode="#,##0.0000"/>
    <numFmt numFmtId="173" formatCode="#,##0.000"/>
  </numFmts>
  <fonts count="3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Times New Roman"/>
      <family val="1"/>
    </font>
    <font>
      <b/>
      <sz val="14"/>
      <name val="Arial"/>
      <family val="2"/>
    </font>
    <font>
      <sz val="14"/>
      <name val="Arial MT"/>
    </font>
    <font>
      <sz val="14"/>
      <name val="Arial MT"/>
      <family val="2"/>
    </font>
    <font>
      <b/>
      <sz val="14"/>
      <color rgb="FF000000"/>
      <name val="Arial"/>
      <family val="2"/>
    </font>
    <font>
      <sz val="14"/>
      <color rgb="FF000000"/>
      <name val="Arial MT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C0000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242">
    <xf numFmtId="0" fontId="0" fillId="0" borderId="0" xfId="0" applyAlignment="1">
      <alignment horizontal="left" vertical="top"/>
    </xf>
    <xf numFmtId="4" fontId="9" fillId="0" borderId="1" xfId="0" applyNumberFormat="1" applyFont="1" applyBorder="1" applyAlignment="1">
      <alignment horizontal="center" vertical="center" shrinkToFit="1"/>
    </xf>
    <xf numFmtId="10" fontId="9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shrinkToFit="1"/>
    </xf>
    <xf numFmtId="10" fontId="8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/>
    </xf>
    <xf numFmtId="0" fontId="16" fillId="0" borderId="1" xfId="1" applyNumberFormat="1" applyFont="1" applyFill="1" applyBorder="1" applyAlignment="1">
      <alignment horizontal="center" vertical="center" shrinkToFit="1"/>
    </xf>
    <xf numFmtId="44" fontId="12" fillId="0" borderId="1" xfId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10" fontId="13" fillId="0" borderId="0" xfId="2" applyNumberFormat="1" applyFont="1" applyFill="1" applyBorder="1" applyAlignment="1">
      <alignment horizontal="left" vertical="center"/>
    </xf>
    <xf numFmtId="10" fontId="13" fillId="0" borderId="0" xfId="0" applyNumberFormat="1" applyFont="1" applyAlignment="1">
      <alignment horizontal="left" vertical="center"/>
    </xf>
    <xf numFmtId="44" fontId="12" fillId="0" borderId="1" xfId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right" vertical="center" wrapText="1"/>
    </xf>
    <xf numFmtId="0" fontId="12" fillId="0" borderId="1" xfId="1" applyNumberFormat="1" applyFont="1" applyFill="1" applyBorder="1" applyAlignment="1">
      <alignment horizontal="right" vertical="center" wrapText="1"/>
    </xf>
    <xf numFmtId="44" fontId="15" fillId="0" borderId="1" xfId="1" applyFont="1" applyFill="1" applyBorder="1" applyAlignment="1">
      <alignment horizontal="right" vertical="center" shrinkToFit="1"/>
    </xf>
    <xf numFmtId="2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0" xfId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44" fontId="17" fillId="0" borderId="0" xfId="0" applyNumberFormat="1" applyFont="1" applyAlignment="1">
      <alignment horizontal="left" vertical="center"/>
    </xf>
    <xf numFmtId="2" fontId="15" fillId="0" borderId="1" xfId="1" applyNumberFormat="1" applyFont="1" applyFill="1" applyBorder="1" applyAlignment="1">
      <alignment horizontal="right" vertical="center" shrinkToFit="1"/>
    </xf>
    <xf numFmtId="2" fontId="13" fillId="0" borderId="0" xfId="1" applyNumberFormat="1" applyFont="1" applyFill="1" applyBorder="1" applyAlignment="1">
      <alignment horizontal="left" vertical="center"/>
    </xf>
    <xf numFmtId="2" fontId="16" fillId="0" borderId="1" xfId="1" applyNumberFormat="1" applyFont="1" applyFill="1" applyBorder="1" applyAlignment="1">
      <alignment horizontal="right" vertical="center" shrinkToFit="1"/>
    </xf>
    <xf numFmtId="2" fontId="18" fillId="0" borderId="0" xfId="0" applyNumberFormat="1" applyFont="1" applyAlignment="1">
      <alignment horizontal="left" vertical="center"/>
    </xf>
    <xf numFmtId="0" fontId="20" fillId="4" borderId="0" xfId="3" applyFont="1" applyFill="1" applyAlignment="1">
      <alignment horizontal="left" vertical="top" wrapText="1"/>
    </xf>
    <xf numFmtId="0" fontId="20" fillId="4" borderId="0" xfId="3" applyFont="1" applyFill="1" applyAlignment="1">
      <alignment horizontal="center" vertical="top" wrapText="1"/>
    </xf>
    <xf numFmtId="2" fontId="19" fillId="4" borderId="0" xfId="3" applyNumberFormat="1" applyFill="1"/>
    <xf numFmtId="0" fontId="19" fillId="4" borderId="0" xfId="3" applyFill="1"/>
    <xf numFmtId="171" fontId="19" fillId="4" borderId="0" xfId="2" applyNumberFormat="1" applyFont="1" applyFill="1" applyAlignment="1">
      <alignment vertical="top"/>
    </xf>
    <xf numFmtId="0" fontId="21" fillId="4" borderId="0" xfId="3" applyFont="1" applyFill="1" applyAlignment="1">
      <alignment horizontal="left" vertical="top" wrapText="1"/>
    </xf>
    <xf numFmtId="0" fontId="21" fillId="4" borderId="0" xfId="3" applyFont="1" applyFill="1" applyAlignment="1">
      <alignment horizontal="center" vertical="top" wrapText="1"/>
    </xf>
    <xf numFmtId="0" fontId="20" fillId="4" borderId="13" xfId="3" applyFont="1" applyFill="1" applyBorder="1" applyAlignment="1">
      <alignment horizontal="left" vertical="top" wrapText="1"/>
    </xf>
    <xf numFmtId="0" fontId="20" fillId="4" borderId="13" xfId="3" applyFont="1" applyFill="1" applyBorder="1" applyAlignment="1">
      <alignment horizontal="center" vertical="top" wrapText="1"/>
    </xf>
    <xf numFmtId="0" fontId="20" fillId="4" borderId="13" xfId="3" applyFont="1" applyFill="1" applyBorder="1" applyAlignment="1">
      <alignment horizontal="right" vertical="top" wrapText="1"/>
    </xf>
    <xf numFmtId="0" fontId="22" fillId="4" borderId="13" xfId="3" applyFont="1" applyFill="1" applyBorder="1" applyAlignment="1">
      <alignment horizontal="left" vertical="top" wrapText="1"/>
    </xf>
    <xf numFmtId="0" fontId="22" fillId="4" borderId="13" xfId="3" applyFont="1" applyFill="1" applyBorder="1" applyAlignment="1">
      <alignment horizontal="center" vertical="top" wrapText="1"/>
    </xf>
    <xf numFmtId="170" fontId="22" fillId="4" borderId="13" xfId="3" applyNumberFormat="1" applyFont="1" applyFill="1" applyBorder="1" applyAlignment="1">
      <alignment horizontal="right" vertical="top" wrapText="1"/>
    </xf>
    <xf numFmtId="4" fontId="22" fillId="4" borderId="13" xfId="3" applyNumberFormat="1" applyFont="1" applyFill="1" applyBorder="1" applyAlignment="1">
      <alignment horizontal="right" vertical="top" wrapText="1"/>
    </xf>
    <xf numFmtId="2" fontId="19" fillId="4" borderId="0" xfId="3" applyNumberFormat="1" applyFill="1" applyAlignment="1">
      <alignment horizontal="left" vertical="top"/>
    </xf>
    <xf numFmtId="0" fontId="23" fillId="4" borderId="13" xfId="3" applyFont="1" applyFill="1" applyBorder="1" applyAlignment="1">
      <alignment horizontal="left" vertical="top" wrapText="1"/>
    </xf>
    <xf numFmtId="0" fontId="23" fillId="4" borderId="13" xfId="3" applyFont="1" applyFill="1" applyBorder="1" applyAlignment="1">
      <alignment horizontal="center" vertical="top" wrapText="1"/>
    </xf>
    <xf numFmtId="170" fontId="23" fillId="4" borderId="13" xfId="3" applyNumberFormat="1" applyFont="1" applyFill="1" applyBorder="1" applyAlignment="1">
      <alignment horizontal="right" vertical="top" wrapText="1"/>
    </xf>
    <xf numFmtId="4" fontId="23" fillId="4" borderId="13" xfId="3" applyNumberFormat="1" applyFont="1" applyFill="1" applyBorder="1" applyAlignment="1">
      <alignment horizontal="right" vertical="top" wrapText="1"/>
    </xf>
    <xf numFmtId="0" fontId="19" fillId="4" borderId="0" xfId="3" applyFill="1" applyAlignment="1">
      <alignment vertical="top"/>
    </xf>
    <xf numFmtId="0" fontId="22" fillId="4" borderId="14" xfId="3" applyFont="1" applyFill="1" applyBorder="1" applyAlignment="1">
      <alignment horizontal="left" vertical="top" wrapText="1"/>
    </xf>
    <xf numFmtId="0" fontId="22" fillId="4" borderId="14" xfId="3" applyFont="1" applyFill="1" applyBorder="1" applyAlignment="1">
      <alignment horizontal="center" vertical="top" wrapText="1"/>
    </xf>
    <xf numFmtId="173" fontId="23" fillId="4" borderId="13" xfId="3" applyNumberFormat="1" applyFont="1" applyFill="1" applyBorder="1" applyAlignment="1">
      <alignment horizontal="right" vertical="top" wrapText="1"/>
    </xf>
    <xf numFmtId="172" fontId="23" fillId="4" borderId="13" xfId="3" applyNumberFormat="1" applyFont="1" applyFill="1" applyBorder="1" applyAlignment="1">
      <alignment horizontal="right" vertical="top" wrapText="1"/>
    </xf>
    <xf numFmtId="2" fontId="0" fillId="4" borderId="0" xfId="0" applyNumberForma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19" fillId="4" borderId="0" xfId="3" applyFill="1" applyAlignment="1">
      <alignment horizontal="center"/>
    </xf>
    <xf numFmtId="44" fontId="12" fillId="4" borderId="1" xfId="1" applyFont="1" applyFill="1" applyBorder="1" applyAlignment="1">
      <alignment horizontal="center" vertical="center" wrapText="1"/>
    </xf>
    <xf numFmtId="0" fontId="16" fillId="4" borderId="1" xfId="1" applyNumberFormat="1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left" vertical="center"/>
    </xf>
    <xf numFmtId="2" fontId="13" fillId="4" borderId="0" xfId="0" applyNumberFormat="1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44" fontId="15" fillId="4" borderId="1" xfId="1" applyFont="1" applyFill="1" applyBorder="1" applyAlignment="1">
      <alignment horizontal="right" vertical="center" shrinkToFit="1"/>
    </xf>
    <xf numFmtId="0" fontId="23" fillId="4" borderId="14" xfId="3" applyFont="1" applyFill="1" applyBorder="1" applyAlignment="1">
      <alignment horizontal="left" vertical="top" wrapText="1"/>
    </xf>
    <xf numFmtId="0" fontId="24" fillId="4" borderId="0" xfId="0" applyFont="1" applyFill="1" applyAlignment="1">
      <alignment horizontal="left" vertical="top"/>
    </xf>
    <xf numFmtId="0" fontId="13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shrinkToFit="1"/>
    </xf>
    <xf numFmtId="168" fontId="15" fillId="4" borderId="1" xfId="0" applyNumberFormat="1" applyFont="1" applyFill="1" applyBorder="1" applyAlignment="1">
      <alignment horizontal="center" vertical="center" shrinkToFit="1"/>
    </xf>
    <xf numFmtId="164" fontId="15" fillId="4" borderId="1" xfId="0" applyNumberFormat="1" applyFont="1" applyFill="1" applyBorder="1" applyAlignment="1">
      <alignment horizontal="center" vertical="center" shrinkToFit="1"/>
    </xf>
    <xf numFmtId="169" fontId="15" fillId="4" borderId="1" xfId="0" applyNumberFormat="1" applyFont="1" applyFill="1" applyBorder="1" applyAlignment="1">
      <alignment horizontal="center" vertical="center" shrinkToFit="1"/>
    </xf>
    <xf numFmtId="43" fontId="10" fillId="0" borderId="0" xfId="4" applyFont="1" applyFill="1" applyBorder="1" applyAlignment="1">
      <alignment horizontal="center" vertical="center"/>
    </xf>
    <xf numFmtId="43" fontId="0" fillId="4" borderId="0" xfId="4" applyFont="1" applyFill="1" applyAlignment="1">
      <alignment horizontal="left" vertical="top"/>
    </xf>
    <xf numFmtId="43" fontId="19" fillId="4" borderId="0" xfId="4" applyFont="1" applyFill="1"/>
    <xf numFmtId="44" fontId="2" fillId="0" borderId="0" xfId="1" applyFont="1" applyBorder="1" applyAlignment="1">
      <alignment horizontal="center" vertical="center" wrapText="1"/>
    </xf>
    <xf numFmtId="2" fontId="2" fillId="6" borderId="15" xfId="0" applyNumberFormat="1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5" borderId="15" xfId="1" applyFont="1" applyFill="1" applyBorder="1" applyAlignment="1">
      <alignment horizontal="center" vertical="center" wrapText="1"/>
    </xf>
    <xf numFmtId="2" fontId="2" fillId="7" borderId="15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10" fontId="10" fillId="0" borderId="0" xfId="2" applyNumberFormat="1" applyFont="1" applyFill="1" applyBorder="1" applyAlignment="1">
      <alignment horizontal="center" vertical="center"/>
    </xf>
    <xf numFmtId="10" fontId="10" fillId="0" borderId="15" xfId="2" applyNumberFormat="1" applyFont="1" applyFill="1" applyBorder="1" applyAlignment="1">
      <alignment horizontal="center" vertical="center"/>
    </xf>
    <xf numFmtId="43" fontId="2" fillId="0" borderId="15" xfId="4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2" fillId="8" borderId="18" xfId="1" applyFont="1" applyFill="1" applyBorder="1" applyAlignment="1">
      <alignment horizontal="center" vertical="center" wrapText="1"/>
    </xf>
    <xf numFmtId="44" fontId="3" fillId="8" borderId="18" xfId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/>
    </xf>
    <xf numFmtId="0" fontId="0" fillId="0" borderId="15" xfId="0" applyBorder="1"/>
    <xf numFmtId="4" fontId="0" fillId="0" borderId="15" xfId="0" applyNumberFormat="1" applyBorder="1"/>
    <xf numFmtId="0" fontId="0" fillId="0" borderId="21" xfId="0" applyBorder="1"/>
    <xf numFmtId="0" fontId="0" fillId="0" borderId="0" xfId="0"/>
    <xf numFmtId="10" fontId="0" fillId="0" borderId="15" xfId="0" applyNumberFormat="1" applyBorder="1"/>
    <xf numFmtId="4" fontId="25" fillId="0" borderId="15" xfId="0" applyNumberFormat="1" applyFont="1" applyBorder="1"/>
    <xf numFmtId="168" fontId="2" fillId="4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3" fontId="11" fillId="0" borderId="15" xfId="4" applyFont="1" applyFill="1" applyBorder="1" applyAlignment="1">
      <alignment horizontal="center" vertical="center" wrapText="1"/>
    </xf>
    <xf numFmtId="43" fontId="11" fillId="0" borderId="17" xfId="4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43" fontId="11" fillId="0" borderId="1" xfId="4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10" fontId="3" fillId="0" borderId="15" xfId="2" applyNumberFormat="1" applyFont="1" applyFill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3" fontId="2" fillId="0" borderId="15" xfId="4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43" fontId="2" fillId="0" borderId="17" xfId="4" applyFont="1" applyFill="1" applyBorder="1" applyAlignment="1">
      <alignment horizontal="center" vertical="center" wrapText="1"/>
    </xf>
    <xf numFmtId="44" fontId="2" fillId="0" borderId="15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4" fontId="10" fillId="0" borderId="0" xfId="0" applyNumberFormat="1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44" fontId="11" fillId="0" borderId="15" xfId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shrinkToFit="1"/>
    </xf>
    <xf numFmtId="165" fontId="10" fillId="0" borderId="1" xfId="0" applyNumberFormat="1" applyFont="1" applyFill="1" applyBorder="1" applyAlignment="1">
      <alignment horizontal="center" vertical="center" shrinkToFit="1"/>
    </xf>
    <xf numFmtId="43" fontId="2" fillId="0" borderId="1" xfId="4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shrinkToFit="1"/>
    </xf>
    <xf numFmtId="164" fontId="27" fillId="0" borderId="1" xfId="0" applyNumberFormat="1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shrinkToFit="1"/>
    </xf>
    <xf numFmtId="44" fontId="27" fillId="0" borderId="1" xfId="1" applyFont="1" applyFill="1" applyBorder="1" applyAlignment="1">
      <alignment horizontal="center" vertical="center" wrapText="1"/>
    </xf>
    <xf numFmtId="43" fontId="27" fillId="0" borderId="15" xfId="4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shrinkToFit="1"/>
    </xf>
    <xf numFmtId="2" fontId="27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shrinkToFit="1"/>
    </xf>
    <xf numFmtId="43" fontId="26" fillId="0" borderId="15" xfId="4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shrinkToFit="1"/>
    </xf>
    <xf numFmtId="10" fontId="11" fillId="0" borderId="15" xfId="2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3" fontId="2" fillId="0" borderId="15" xfId="4" applyFont="1" applyFill="1" applyBorder="1" applyAlignment="1">
      <alignment horizontal="center" vertical="center" wrapText="1"/>
    </xf>
    <xf numFmtId="44" fontId="29" fillId="7" borderId="16" xfId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shrinkToFit="1"/>
    </xf>
    <xf numFmtId="4" fontId="8" fillId="0" borderId="1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0" fillId="4" borderId="13" xfId="3" applyFont="1" applyFill="1" applyBorder="1" applyAlignment="1">
      <alignment horizontal="left" vertical="top" wrapText="1"/>
    </xf>
    <xf numFmtId="0" fontId="22" fillId="4" borderId="13" xfId="3" applyFont="1" applyFill="1" applyBorder="1" applyAlignment="1">
      <alignment horizontal="left" vertical="top" wrapText="1"/>
    </xf>
    <xf numFmtId="0" fontId="23" fillId="4" borderId="13" xfId="3" applyFont="1" applyFill="1" applyBorder="1" applyAlignment="1">
      <alignment horizontal="left" vertical="top" wrapText="1"/>
    </xf>
    <xf numFmtId="0" fontId="20" fillId="4" borderId="0" xfId="3" applyFont="1" applyFill="1" applyAlignment="1">
      <alignment horizontal="left" vertical="top" wrapText="1"/>
    </xf>
    <xf numFmtId="0" fontId="20" fillId="4" borderId="0" xfId="3" applyFont="1" applyFill="1" applyAlignment="1">
      <alignment horizontal="center" wrapText="1"/>
    </xf>
    <xf numFmtId="0" fontId="19" fillId="4" borderId="0" xfId="3" applyFill="1"/>
    <xf numFmtId="0" fontId="21" fillId="4" borderId="0" xfId="3" applyFont="1" applyFill="1" applyAlignment="1">
      <alignment horizontal="left" vertical="top" wrapText="1"/>
    </xf>
  </cellXfs>
  <cellStyles count="5">
    <cellStyle name="Moeda" xfId="1" builtinId="4"/>
    <cellStyle name="Normal" xfId="0" builtinId="0"/>
    <cellStyle name="Normal 2" xfId="3"/>
    <cellStyle name="Porcentagem" xfId="2" builtinId="5"/>
    <cellStyle name="Separador de milhares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106974</xdr:colOff>
      <xdr:row>0</xdr:row>
      <xdr:rowOff>111695</xdr:rowOff>
    </xdr:from>
    <xdr:to>
      <xdr:col>1</xdr:col>
      <xdr:colOff>439126</xdr:colOff>
      <xdr:row>0</xdr:row>
      <xdr:rowOff>720459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8C649B4E-0FF5-48D0-9EDB-36F7BD1BA0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515" t="19919" r="25873" b="17951"/>
        <a:stretch/>
      </xdr:blipFill>
      <xdr:spPr>
        <a:xfrm>
          <a:off x="106974" y="111695"/>
          <a:ext cx="1072985" cy="6087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761999</xdr:colOff>
      <xdr:row>1</xdr:row>
      <xdr:rowOff>153143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6953C8D7-C6CD-427F-A486-909B5A675F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515" t="19919" r="25873" b="17951"/>
        <a:stretch/>
      </xdr:blipFill>
      <xdr:spPr>
        <a:xfrm>
          <a:off x="0" y="0"/>
          <a:ext cx="1654968" cy="9389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257463</xdr:colOff>
      <xdr:row>1</xdr:row>
      <xdr:rowOff>63789</xdr:rowOff>
    </xdr:from>
    <xdr:to>
      <xdr:col>20</xdr:col>
      <xdr:colOff>421112</xdr:colOff>
      <xdr:row>42</xdr:row>
      <xdr:rowOff>278774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D0B662AE-5F4E-4B5D-A249-9E27A5315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463" y="222539"/>
          <a:ext cx="10958649" cy="67237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245918</xdr:colOff>
      <xdr:row>1</xdr:row>
      <xdr:rowOff>52532</xdr:rowOff>
    </xdr:from>
    <xdr:to>
      <xdr:col>13</xdr:col>
      <xdr:colOff>285129</xdr:colOff>
      <xdr:row>41</xdr:row>
      <xdr:rowOff>281581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BC21CEC-0D54-41D2-9E71-CB6C30168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918" y="195407"/>
          <a:ext cx="7055961" cy="6579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10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  <sheetName val="BDI"/>
      <sheetName val="ENCARGOS"/>
      <sheetName val="COMP"/>
      <sheetName val="CPUs"/>
    </sheetNames>
    <sheetDataSet>
      <sheetData sheetId="0">
        <row r="11">
          <cell r="C11" t="str">
            <v>COMP1</v>
          </cell>
          <cell r="D11" t="str">
            <v>ART DE EXECUÇÃO - CREA -PI</v>
          </cell>
          <cell r="E11" t="str">
            <v>und</v>
          </cell>
          <cell r="F11" t="str">
            <v>1,00</v>
          </cell>
          <cell r="G11" t="str">
            <v>233,94</v>
          </cell>
        </row>
        <row r="12">
          <cell r="C12" t="str">
            <v>COMP2</v>
          </cell>
          <cell r="D12" t="str">
            <v>ADMINISTRAÇÃO LOCAL DA OBRA</v>
          </cell>
          <cell r="E12" t="str">
            <v>mês</v>
          </cell>
          <cell r="F12" t="str">
            <v>8,00</v>
          </cell>
          <cell r="G12" t="str">
            <v>12.419,35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 t="str">
            <v>INSTALAÇÃO DO CANTEIRO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51</v>
          </cell>
          <cell r="D15" t="str">
            <v>PLACA DE OBRA EM CHAPA DE ACO GALVANIZADO</v>
          </cell>
          <cell r="E15" t="str">
            <v>m²</v>
          </cell>
          <cell r="F15" t="str">
            <v>3,60</v>
          </cell>
          <cell r="G15">
            <v>247.76868000000002</v>
          </cell>
        </row>
        <row r="16">
          <cell r="C16">
            <v>98459</v>
          </cell>
          <cell r="D16" t="str">
            <v>TAPUME COM TELHA METÁLICA</v>
          </cell>
          <cell r="E16" t="str">
            <v>m²</v>
          </cell>
          <cell r="F16" t="str">
            <v>151,29</v>
          </cell>
          <cell r="G16">
            <v>74.128800000000012</v>
          </cell>
        </row>
        <row r="17">
          <cell r="C17">
            <v>93207</v>
          </cell>
          <cell r="D17" t="str">
            <v>EXECUÇÃO DE ESCRITÓRIO EM CANTEIRO DE OBRA EM CHAPA DE MADEIRACOMPENSADA, NÃO INCLUSO MOBILIÁRIO E EQUIPAMENTOS</v>
          </cell>
          <cell r="E17" t="str">
            <v>m²</v>
          </cell>
          <cell r="F17" t="str">
            <v>9,00</v>
          </cell>
          <cell r="G17">
            <v>749.54507999999998</v>
          </cell>
        </row>
        <row r="18">
          <cell r="C18">
            <v>93208</v>
          </cell>
          <cell r="D18" t="str">
            <v>EXECUÇÃO DE ALMOXARIFADO EM CANTEIRO DE OBRA EM CHAPA DE MADEIRACOMPENSADA, INCLUSO PRATELEIRAS</v>
          </cell>
          <cell r="E18" t="str">
            <v>m²</v>
          </cell>
          <cell r="F18" t="str">
            <v>9,00</v>
          </cell>
          <cell r="G18">
            <v>606.21600000000001</v>
          </cell>
        </row>
        <row r="19">
          <cell r="C19">
            <v>93210</v>
          </cell>
          <cell r="D19" t="str">
            <v>EXECUÇÃO DE REFEITÓRIO EM CANTEIRO DE OBRA EM CHAPA DE MADEIRACOMPENSADA, NÃO INCLUSO MOBILIÁRIO E EQUIPAMENTOS</v>
          </cell>
          <cell r="E19" t="str">
            <v>m²</v>
          </cell>
          <cell r="F19" t="str">
            <v>15,00</v>
          </cell>
          <cell r="G19">
            <v>423.07284000000004</v>
          </cell>
        </row>
        <row r="20">
          <cell r="C20">
            <v>93212</v>
          </cell>
          <cell r="D20" t="str">
            <v>EXECUÇÃO DE SANITÁRIO E VESTIÁRIO EM CANTEIRO DE OBRA EM CHAPA DEMADEIRA COMPENSADA, NÃO INCLUSO MOBILIÁRIO</v>
          </cell>
          <cell r="E20" t="str">
            <v>m²</v>
          </cell>
          <cell r="F20" t="str">
            <v>9,00</v>
          </cell>
          <cell r="G20">
            <v>677.31371999999999</v>
          </cell>
        </row>
        <row r="21">
          <cell r="C21">
            <v>99059</v>
          </cell>
          <cell r="D21" t="str">
            <v>LOCACAO CONVENCIONAL DE OBRA, UTILIZANDO GABARITO DE TÁBUASCORRIDAS PONTALETADAS A CADA 2,00M -  2 UTILIZAÇÕES</v>
          </cell>
          <cell r="E21" t="str">
            <v>m</v>
          </cell>
          <cell r="F21" t="str">
            <v>85,00</v>
          </cell>
          <cell r="G21">
            <v>32.62632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D23" t="str">
            <v>DEMOLIÇÕES E RETIRADAS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98519</v>
          </cell>
          <cell r="D24" t="str">
            <v>LIMPEZA MANUAL DO TERRENO</v>
          </cell>
          <cell r="E24" t="str">
            <v>m²</v>
          </cell>
          <cell r="F24" t="str">
            <v>658,90</v>
          </cell>
          <cell r="G24">
            <v>1.1014800000000002</v>
          </cell>
        </row>
        <row r="25">
          <cell r="C25">
            <v>5029</v>
          </cell>
          <cell r="D25" t="str">
            <v>DESTOCAMENTO DE ÁRVORES DE PORTE MÉDIO E RAÍZES PROFUNDAS, SEMAUXÍLIO MECÂNICO</v>
          </cell>
          <cell r="E25" t="str">
            <v>und</v>
          </cell>
          <cell r="F25" t="str">
            <v>4,00</v>
          </cell>
          <cell r="G25">
            <v>138.37644000000003</v>
          </cell>
        </row>
        <row r="26">
          <cell r="C26">
            <v>97622</v>
          </cell>
          <cell r="D26" t="str">
            <v>DEMOLIÇÃO DE ALVENARIA DE BLOCO FURADO, DE FORMA MANUAL, SEMREAPROVEITAMENTO</v>
          </cell>
          <cell r="E26" t="str">
            <v>m³</v>
          </cell>
          <cell r="F26" t="str">
            <v>22,69</v>
          </cell>
          <cell r="G26">
            <v>29.153040000000001</v>
          </cell>
        </row>
        <row r="27">
          <cell r="C27" t="str">
            <v>C1066</v>
          </cell>
          <cell r="D27" t="str">
            <v>DEMOLIÇÃO DE PISO CIMENTADO</v>
          </cell>
          <cell r="E27" t="str">
            <v>m³</v>
          </cell>
          <cell r="F27" t="str">
            <v>19,00</v>
          </cell>
          <cell r="G27">
            <v>16.361400000000003</v>
          </cell>
        </row>
        <row r="28">
          <cell r="C28" t="str">
            <v>C1065</v>
          </cell>
          <cell r="D28" t="str">
            <v>DEMOLIÇÃO DE PISO CERÂMICO SOBRE LASTRO DE CONCRETO</v>
          </cell>
          <cell r="E28" t="str">
            <v>m²</v>
          </cell>
          <cell r="F28" t="str">
            <v>283,12</v>
          </cell>
          <cell r="G28">
            <v>17.623680000000004</v>
          </cell>
        </row>
        <row r="29">
          <cell r="C29">
            <v>97663</v>
          </cell>
          <cell r="D29" t="str">
            <v>REMOÇÃO DE LOUÇAS, DE FORMA MANUAL, SEM REAPROVEITAMENTO</v>
          </cell>
          <cell r="E29" t="str">
            <v>und</v>
          </cell>
          <cell r="F29" t="str">
            <v>6,00</v>
          </cell>
          <cell r="G29">
            <v>6.2792399999999997</v>
          </cell>
        </row>
        <row r="30">
          <cell r="C30">
            <v>97666</v>
          </cell>
          <cell r="D30" t="str">
            <v>REMOÇÃO DE METAIS SANITÁRIOS, DE FORMA MANUAL, SEMREAPROVEITAMENTO.</v>
          </cell>
          <cell r="E30" t="str">
            <v>und</v>
          </cell>
          <cell r="F30" t="str">
            <v>6,00</v>
          </cell>
          <cell r="G30">
            <v>4.5747600000000004</v>
          </cell>
        </row>
        <row r="31">
          <cell r="C31">
            <v>97647</v>
          </cell>
          <cell r="D31" t="str">
            <v>REMOÇÃO DE TELHAS, DE FIBROCIMENTO, METÁLICA E CERÂMICA, DE FORMAMANUAL, SEM REAPROVEITAMENTO</v>
          </cell>
          <cell r="E31" t="str">
            <v>m²</v>
          </cell>
          <cell r="F31" t="str">
            <v>340,00</v>
          </cell>
          <cell r="G31">
            <v>1.8733200000000001</v>
          </cell>
        </row>
        <row r="32">
          <cell r="C32">
            <v>97650</v>
          </cell>
          <cell r="D32" t="str">
            <v>REMOÇÃO DE TRAMA DE MADEIRA PARA COBERTURA, DE FORMA MANUAL, SEMREAPROVEITAMENTO</v>
          </cell>
          <cell r="E32" t="str">
            <v>m²</v>
          </cell>
          <cell r="F32" t="str">
            <v>340,00</v>
          </cell>
          <cell r="G32">
            <v>4.0360800000000001</v>
          </cell>
        </row>
        <row r="33">
          <cell r="C33">
            <v>97665</v>
          </cell>
          <cell r="D33" t="str">
            <v>REMOÇÃO DE LUMINÁRIAS, DE FORMA MANUAL, SEM REAPROVEITAMENTO</v>
          </cell>
          <cell r="E33" t="str">
            <v>und</v>
          </cell>
          <cell r="F33" t="str">
            <v>51,00</v>
          </cell>
          <cell r="G33">
            <v>0.65124000000000004</v>
          </cell>
        </row>
        <row r="34">
          <cell r="C34">
            <v>97660</v>
          </cell>
          <cell r="D34" t="str">
            <v>REMOÇÃO DE INTERRUPTORES/TOMADAS ELÉTRICAS, DE FORMA MANUAL, SEMREAPROVEITAMENTO</v>
          </cell>
          <cell r="E34" t="str">
            <v>und</v>
          </cell>
          <cell r="F34" t="str">
            <v>21,00</v>
          </cell>
          <cell r="G34">
            <v>0.33767999999999998</v>
          </cell>
        </row>
        <row r="35">
          <cell r="C35">
            <v>97661</v>
          </cell>
          <cell r="D35" t="str">
            <v>REMOÇÃO DE CABOS ELÉTRICOS, DE FORMA MANUAL, SEMREAPROVEITAMENTO</v>
          </cell>
          <cell r="E35" t="str">
            <v>m</v>
          </cell>
          <cell r="F35" t="str">
            <v>2.700,00</v>
          </cell>
          <cell r="G35">
            <v>0.34572000000000003</v>
          </cell>
        </row>
        <row r="36">
          <cell r="C36">
            <v>100981</v>
          </cell>
          <cell r="D36" t="str">
            <v>CARGA, MANOBRA E DESCARGA DE ENTULHO EM CAMINHÃO BASCULANTE 6 M³</v>
          </cell>
          <cell r="E36" t="str">
            <v>m³</v>
          </cell>
          <cell r="F36" t="str">
            <v>94,94</v>
          </cell>
          <cell r="G36">
            <v>5.1536400000000002</v>
          </cell>
        </row>
        <row r="37">
          <cell r="C37">
            <v>72900</v>
          </cell>
          <cell r="D37" t="str">
            <v>TRANSPORTE DE ENTULHO COM CAMINHAO BASCULANTE 6 M3, RODOVIAPAVIMENTADA, DMT 0,5 A 1,0 KM</v>
          </cell>
          <cell r="E37" t="str">
            <v>m³</v>
          </cell>
          <cell r="F37" t="str">
            <v>94,94</v>
          </cell>
          <cell r="G37">
            <v>4.3094400000000004</v>
          </cell>
        </row>
        <row r="38">
          <cell r="C38">
            <v>97640</v>
          </cell>
          <cell r="D38" t="str">
            <v>REMOÇÃO DE FORROS DE DRYWALL, PVC E FIBROMINERAL, DE FORMAMANUAL, SEM REAPROVEITAMENTO</v>
          </cell>
          <cell r="E38" t="str">
            <v>m²</v>
          </cell>
          <cell r="F38" t="str">
            <v>283,12</v>
          </cell>
          <cell r="G38">
            <v>0.94067999999999996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 t="str">
            <v>MOVIMENTO DE TERRA</v>
          </cell>
          <cell r="E40">
            <v>0</v>
          </cell>
          <cell r="F40">
            <v>0</v>
          </cell>
          <cell r="G40">
            <v>0</v>
          </cell>
        </row>
        <row r="41">
          <cell r="C41">
            <v>96523</v>
          </cell>
          <cell r="D41" t="str">
            <v>ESCAVAÇÃO MANUAL PARA BLOCO DE COROAMENTO OU SAPATA, COMPREVISÃO DE FÔRMA</v>
          </cell>
          <cell r="E41" t="str">
            <v>m³</v>
          </cell>
          <cell r="F41" t="str">
            <v>223,00</v>
          </cell>
          <cell r="G41">
            <v>51.070080000000004</v>
          </cell>
        </row>
        <row r="42">
          <cell r="C42">
            <v>96527</v>
          </cell>
          <cell r="D42" t="str">
            <v>ESCAVAÇÃO MANUAL DE VALA PARA VIGA BALDRAME, COM PREVISÃO DEFÔRMA</v>
          </cell>
          <cell r="E42" t="str">
            <v>m³</v>
          </cell>
          <cell r="F42" t="str">
            <v>7,59</v>
          </cell>
          <cell r="G42">
            <v>67.037520000000001</v>
          </cell>
        </row>
        <row r="43">
          <cell r="C43" t="str">
            <v>C0095</v>
          </cell>
          <cell r="D43" t="str">
            <v>APILOAMENTO DE PISO OU FUNDO DE VALAS C/MAÇO DE 30 A 60 KG</v>
          </cell>
          <cell r="E43" t="str">
            <v>m²</v>
          </cell>
          <cell r="F43" t="str">
            <v>110,35</v>
          </cell>
          <cell r="G43">
            <v>18.974400000000003</v>
          </cell>
        </row>
        <row r="44">
          <cell r="C44">
            <v>96995</v>
          </cell>
          <cell r="D44" t="str">
            <v>REATERRO MANUAL APILOADO COM SOQUETE</v>
          </cell>
          <cell r="E44" t="str">
            <v>m³</v>
          </cell>
          <cell r="F44" t="str">
            <v>158,11</v>
          </cell>
          <cell r="G44">
            <v>26.765160000000002</v>
          </cell>
        </row>
        <row r="45">
          <cell r="C45">
            <v>77</v>
          </cell>
          <cell r="D45" t="str">
            <v>ATERRO DE CAIXÃO DE EDIFICAÇÃO, COM FORNEC. DE AREIA, ADENSADA COMÁGUA</v>
          </cell>
          <cell r="E45" t="str">
            <v>m³</v>
          </cell>
          <cell r="F45" t="str">
            <v>281,89</v>
          </cell>
          <cell r="G45">
            <v>65.638559999999998</v>
          </cell>
        </row>
        <row r="46">
          <cell r="C46">
            <v>4350</v>
          </cell>
          <cell r="D46" t="str">
            <v>ATERRO DE ÁREAS,COM MATERIAL ADQUIRIDO EM DEPÓSITO, COMESPALHAMENTO MANUAL, SEM COMPACTAÇÃO.</v>
          </cell>
          <cell r="E46" t="str">
            <v>m³</v>
          </cell>
          <cell r="F46" t="str">
            <v>212,50</v>
          </cell>
          <cell r="G46">
            <v>68.098800000000011</v>
          </cell>
        </row>
        <row r="47">
          <cell r="C47">
            <v>96386</v>
          </cell>
          <cell r="D47" t="str">
            <v>EXECUÇÃO E COMPACTAÇÃO DE ATERRO COM SOLO PREDOMINANTEMENTE ARENOSO - EXCLUSIVE ESCAVAÇÃO, CARGA E TRANSPORTE E SOLO</v>
          </cell>
          <cell r="E47" t="str">
            <v>m³</v>
          </cell>
          <cell r="F47" t="str">
            <v>212,50</v>
          </cell>
          <cell r="G47">
            <v>4.4380800000000002</v>
          </cell>
        </row>
        <row r="48">
          <cell r="C48">
            <v>97914</v>
          </cell>
          <cell r="D48" t="str">
            <v>TRANSPORTE DE MATERIAL DE BOTA FORA COM CAMINHAO BASCULANTE 6 M3</v>
          </cell>
          <cell r="E48" t="str">
            <v>m³xkm</v>
          </cell>
          <cell r="F48" t="str">
            <v>678,80</v>
          </cell>
          <cell r="G48">
            <v>1.6401600000000001</v>
          </cell>
        </row>
        <row r="49">
          <cell r="C49">
            <v>100977</v>
          </cell>
          <cell r="D49" t="str">
            <v>CARGA, MANOBRA E DESCARGA DE MATERIAL DE BOTA FORA EM CAMINHÃOBASCULANTE 6 M³</v>
          </cell>
          <cell r="E49" t="str">
            <v>m³</v>
          </cell>
          <cell r="F49" t="str">
            <v>33,94</v>
          </cell>
          <cell r="G49">
            <v>4.2129600000000007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 t="str">
            <v>FUNDAÇÕES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96619</v>
          </cell>
          <cell r="D52" t="str">
            <v>LASTRO DE CONCRETO MAGRO, APLICADO EM BLOCOS DE COROAMENTO OUSAPATAS, ESPESSURA DE 5 CM</v>
          </cell>
          <cell r="E52" t="str">
            <v>m²</v>
          </cell>
          <cell r="F52" t="str">
            <v>134,64</v>
          </cell>
          <cell r="G52">
            <v>19.231680000000001</v>
          </cell>
        </row>
        <row r="53">
          <cell r="C53">
            <v>87501</v>
          </cell>
          <cell r="D53" t="str">
            <v>ALVENARIA DE VEDAÇÃO DE BLOCOS CERÂMICOS FURADOS NA HORIZONTAL DE 14X9X19CM (ESPESSURA 14CM, BLOCO DEITADO) DE PAREDES COM ÁREA LÍQUIDA MENOR QUE 6M² SEM VÃOS E ARGAMASSA DE ASSENTAMENTO COMPREPARO EM BETONEIRA</v>
          </cell>
          <cell r="E53" t="str">
            <v>m²</v>
          </cell>
          <cell r="F53" t="str">
            <v>66,05</v>
          </cell>
          <cell r="G53">
            <v>102.07584</v>
          </cell>
        </row>
        <row r="54">
          <cell r="C54">
            <v>94964</v>
          </cell>
          <cell r="D54" t="str">
            <v>CONCRETO FCK = 20MPA, TRAÇO 1:2,7:3 (CIMENTO/ AREIA MÉDIA/ BRITA 1) -PREPARO MECÂNICO COM BETONEIRA 400 L</v>
          </cell>
          <cell r="E54" t="str">
            <v>m³</v>
          </cell>
          <cell r="F54" t="str">
            <v>32,75</v>
          </cell>
          <cell r="G54">
            <v>310.40832</v>
          </cell>
        </row>
        <row r="55">
          <cell r="C55">
            <v>96544</v>
          </cell>
          <cell r="D55" t="str">
            <v>ARMAÇÃO DE BLOCO, VIGA BALDRAME OU SAPATA UTILIZANDO AÇO CA-50 DE6,3MM - MONTAGEM</v>
          </cell>
          <cell r="E55" t="str">
            <v>kg</v>
          </cell>
          <cell r="F55" t="str">
            <v>230,80</v>
          </cell>
          <cell r="G55">
            <v>13.032840000000002</v>
          </cell>
        </row>
        <row r="56">
          <cell r="C56">
            <v>96545</v>
          </cell>
          <cell r="D56" t="str">
            <v>ARMAÇÃO DE BLOCO, VIGA BALDRAME OU SAPATA UTILIZANDO AÇO CA-50 DE 8MM - MONTAGEM.</v>
          </cell>
          <cell r="E56" t="str">
            <v>kg</v>
          </cell>
          <cell r="F56" t="str">
            <v>613,43</v>
          </cell>
          <cell r="G56">
            <v>12.405720000000001</v>
          </cell>
        </row>
        <row r="57">
          <cell r="C57">
            <v>96546</v>
          </cell>
          <cell r="D57" t="str">
            <v>ARMAÇÃO DE BLOCO, VIGA BALDRAME OU SAPATA UTILIZANDO AÇO CA-50 DE10 MM - MONTAGEM.</v>
          </cell>
          <cell r="E57" t="str">
            <v>kg</v>
          </cell>
          <cell r="F57" t="str">
            <v>283,30</v>
          </cell>
          <cell r="G57">
            <v>11.18364</v>
          </cell>
        </row>
        <row r="58">
          <cell r="C58">
            <v>96547</v>
          </cell>
          <cell r="D58" t="str">
            <v>ARMAÇÃO DE BLOCO, VIGA BALDRAME OU SAPATA UTILIZANDO AÇO CA-50 DE12,5MM - MONTAGEM</v>
          </cell>
          <cell r="E58" t="str">
            <v>kg</v>
          </cell>
          <cell r="F58" t="str">
            <v>416,30</v>
          </cell>
          <cell r="G58">
            <v>9.5193600000000007</v>
          </cell>
        </row>
        <row r="59">
          <cell r="C59">
            <v>96543</v>
          </cell>
          <cell r="D59" t="str">
            <v>ARMAÇÃO DE BLOCO, VIGA BALDRAME E SAPATA UTILIZANDO AÇO CA-60 DE 5MM - MONTAGEM</v>
          </cell>
          <cell r="E59" t="str">
            <v>kg</v>
          </cell>
          <cell r="F59" t="str">
            <v>233,41</v>
          </cell>
          <cell r="G59">
            <v>13.57152</v>
          </cell>
        </row>
        <row r="60">
          <cell r="C60">
            <v>96535</v>
          </cell>
          <cell r="D60" t="str">
            <v>FABRICAÇÃO, MONTAGEM E DESMONTAGEM DE FÔRMA PARA SAPATA, EMMADEIRA SERRADA, E=25 MM, 4 UTILIZAÇÕES.</v>
          </cell>
          <cell r="E60" t="str">
            <v>m²</v>
          </cell>
          <cell r="F60" t="str">
            <v>153,81</v>
          </cell>
          <cell r="G60">
            <v>84.444120000000012</v>
          </cell>
        </row>
        <row r="61">
          <cell r="C61">
            <v>96536</v>
          </cell>
          <cell r="D61" t="str">
            <v>FABRICAÇÃO, MONTAGEM E DESMONTAGEM DE FÔRMA PARA VIGA BALDRAME,EM MADEIRA SERRADA, E=25 MM, 4 UTILIZAÇÕES.</v>
          </cell>
          <cell r="E61" t="str">
            <v>m²</v>
          </cell>
          <cell r="F61" t="str">
            <v>138,34</v>
          </cell>
          <cell r="G61">
            <v>43.729560000000006</v>
          </cell>
        </row>
        <row r="62">
          <cell r="C62" t="str">
            <v>74106/001</v>
          </cell>
          <cell r="D62" t="str">
            <v>IMPERMEABILIZACAO DE ESTRUTURAS ENTERRADAS, COM TINTA ASFALTICA,DUAS DEMAOS.</v>
          </cell>
          <cell r="E62" t="str">
            <v>m²</v>
          </cell>
          <cell r="F62" t="str">
            <v>342,57</v>
          </cell>
          <cell r="G62">
            <v>8.5947600000000008</v>
          </cell>
        </row>
        <row r="63">
          <cell r="C63" t="str">
            <v>74157/004</v>
          </cell>
          <cell r="D63" t="str">
            <v>LANCAMENTO/APLICACAO MANUAL DE CONCRETO EM FUNDACOES</v>
          </cell>
          <cell r="E63" t="str">
            <v>m³</v>
          </cell>
          <cell r="F63" t="str">
            <v>32,75</v>
          </cell>
          <cell r="G63">
            <v>74.225279999999998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 t="str">
            <v>ESTRUTURA</v>
          </cell>
          <cell r="E65">
            <v>0</v>
          </cell>
          <cell r="F65">
            <v>0</v>
          </cell>
          <cell r="G65">
            <v>0</v>
          </cell>
        </row>
        <row r="66">
          <cell r="C66">
            <v>94965</v>
          </cell>
          <cell r="D66" t="str">
            <v>CONCRETO FCK = 25MPA, TRAÇO 1:2,3:2,7 (CIMENTO/ AREIA MÉDIA/ BRITA 1) -PREPARO MECÂNICO COM BETONEIRA 400 L.</v>
          </cell>
          <cell r="E66" t="str">
            <v>m³</v>
          </cell>
          <cell r="F66" t="str">
            <v>55,57</v>
          </cell>
          <cell r="G66">
            <v>327.17976000000004</v>
          </cell>
        </row>
        <row r="67">
          <cell r="C67">
            <v>92776</v>
          </cell>
          <cell r="D67" t="str">
            <v>ARMAÇÃO DE PILAR OU VIGA DE UMA ESTRUTURA CONVENCIONAL DECONCRETO ARMADO EM UMA EDIFICAÇÃO TÉRREA OU SOBRADO UTILIZANDO AÇO CA-50 DE 6,3 MM -MONTAGEM</v>
          </cell>
          <cell r="E67" t="str">
            <v>kg</v>
          </cell>
          <cell r="F67" t="str">
            <v>99,10</v>
          </cell>
          <cell r="G67">
            <v>13.05696</v>
          </cell>
        </row>
        <row r="68">
          <cell r="C68">
            <v>92777</v>
          </cell>
          <cell r="D68" t="str">
            <v>ARMAÇÃO DE PILAR OU VIGA DE UMA ESTRUTURA CONVENCIONAL DE CONCRETO ARMADO EM UMA EDIFICAÇÃO TÉRREA OU SOBRADO UTILIZANDOAÇO CA-50 DE 8 MM -MONTAGEM</v>
          </cell>
          <cell r="E68" t="str">
            <v>kg</v>
          </cell>
          <cell r="F68" t="str">
            <v>1.246,87</v>
          </cell>
          <cell r="G68">
            <v>12.397680000000001</v>
          </cell>
        </row>
        <row r="69">
          <cell r="C69">
            <v>92778</v>
          </cell>
          <cell r="D69" t="str">
            <v>ARMAÇÃO DE PILAR OU VIGA DE UMA ESTRUTURA CONVENCIONAL DE CONCRETO ARMADO EM UMA EDIFICAÇÃO TÉRREA OU SOBRADO UTILIZANDOAÇO CA-50 DE 10,0 MM -MONTAGEM</v>
          </cell>
          <cell r="E69" t="str">
            <v>kg</v>
          </cell>
          <cell r="F69" t="str">
            <v>627,59</v>
          </cell>
          <cell r="G69">
            <v>11.151479999999999</v>
          </cell>
        </row>
        <row r="70">
          <cell r="C70">
            <v>92779</v>
          </cell>
          <cell r="D70" t="str">
            <v>ARMAÇÃO DE PILAR OU VIGA DE UMA ESTRUTURA CONVENCIONAL DE CONCRETO ARMADO EM UMA EDIFICAÇÃO TÉRREA OU SOBRADO UTILIZANDOAÇO CA-50 DE 12,5 MM -MONTAGEM</v>
          </cell>
          <cell r="E70" t="str">
            <v>kg</v>
          </cell>
          <cell r="F70" t="str">
            <v>618,20</v>
          </cell>
          <cell r="G70">
            <v>9.4309200000000004</v>
          </cell>
        </row>
        <row r="71">
          <cell r="C71">
            <v>92781</v>
          </cell>
          <cell r="D71" t="str">
            <v>ARMAÇÃO DE PILAR OU VIGA DE UMA ESTRUTURA CONVENCIONAL DECONCRETO ARMADO EM UMA EDIFICAÇÃO TÉRREA OU SOBRADO UTILIZANDO AÇO CA-50 DE 20,0 MM - MONTAGEM</v>
          </cell>
          <cell r="E71" t="str">
            <v>kg</v>
          </cell>
          <cell r="F71" t="str">
            <v>186,00</v>
          </cell>
          <cell r="G71">
            <v>10.114320000000001</v>
          </cell>
        </row>
        <row r="72">
          <cell r="C72">
            <v>92785</v>
          </cell>
          <cell r="D72" t="str">
            <v>ARMAÇÃO DE LAJE DE UMA ESTRUTURA CONVENCIONAL DE CONCRETO ARMADO EM UMA EDIFICAÇÃO TÉRREA OU SOBRADO UTILIZANDO AÇO CA-50 DE6,3 MM - MONTAGEM</v>
          </cell>
          <cell r="E72" t="str">
            <v>kg</v>
          </cell>
          <cell r="F72" t="str">
            <v>77,10</v>
          </cell>
          <cell r="G72">
            <v>12.06</v>
          </cell>
        </row>
        <row r="73">
          <cell r="C73">
            <v>92784</v>
          </cell>
          <cell r="D73" t="str">
            <v>ARMAÇÃO DE LAJE DE UMA ESTRUTURA CONVENCIONAL DE CONCRETO ARMADO EM UMA EDIFICAÇÃO TÉRREA OU SOBRADO UTILIZANDO AÇO CA-60 DE5,0 MM - MONTAGEM</v>
          </cell>
          <cell r="E73" t="str">
            <v>kg</v>
          </cell>
          <cell r="F73" t="str">
            <v>41,80</v>
          </cell>
          <cell r="G73">
            <v>12.301200000000001</v>
          </cell>
        </row>
        <row r="74">
          <cell r="C74">
            <v>92775</v>
          </cell>
          <cell r="D74" t="str">
            <v>ARMAÇÃO DE PILAR OU VIGA DE UMA ESTRUTURA CONVENCIONAL DECONCRETO ARMADO EM UMA EDIFICAÇÃO TÉRREA OU SOBRADO UTILIZANDO AÇO CA-60 DE 5,0 MM - MONTAGEM</v>
          </cell>
          <cell r="E74" t="str">
            <v>kg</v>
          </cell>
          <cell r="F74" t="str">
            <v>842,61</v>
          </cell>
          <cell r="G74">
            <v>13.563480000000002</v>
          </cell>
        </row>
        <row r="75">
          <cell r="C75">
            <v>92439</v>
          </cell>
          <cell r="D75" t="str">
            <v>MONTAGEM E DESMONTAGEM DE FÔRMA DE PILARES RETANGULARES EESTRUTURAS SIMILARES, PÉ-DIREITO SIMPLES, EM CHAPA DE MADEIRA COMPENSADA PLASTIFICADA, 14 UTILIZAÇÕES</v>
          </cell>
          <cell r="E75" t="str">
            <v>m²</v>
          </cell>
          <cell r="F75" t="str">
            <v>435,74</v>
          </cell>
          <cell r="G75">
            <v>25.687799999999999</v>
          </cell>
        </row>
        <row r="76">
          <cell r="C76">
            <v>92480</v>
          </cell>
          <cell r="D76" t="str">
            <v>MONTAGEM E DESMONTAGEM DE FÔRMA DE VIGA, ESCORAMENTO METÁLICO, PÉ-DIREITO SIMPLES, EM CHAPA DE MADEIRA PLASTIFICADA, 18 UTILIZAÇÕES</v>
          </cell>
          <cell r="E76" t="str">
            <v>m²</v>
          </cell>
          <cell r="F76" t="str">
            <v>416,94</v>
          </cell>
          <cell r="G76">
            <v>34.419240000000002</v>
          </cell>
        </row>
        <row r="77">
          <cell r="C77">
            <v>92873</v>
          </cell>
          <cell r="D77" t="str">
            <v>LANÇAMENTO COM USO DE BALDES, ADENSAMENTO E ACABAMENTO DECONCRETO EM ESTRUTURAS</v>
          </cell>
          <cell r="E77" t="str">
            <v>m³</v>
          </cell>
          <cell r="F77" t="str">
            <v>55,57</v>
          </cell>
          <cell r="G77">
            <v>115.63932000000001</v>
          </cell>
        </row>
        <row r="78">
          <cell r="C78" t="str">
            <v>74202/1</v>
          </cell>
          <cell r="D78" t="str">
            <v>LAJE PRE-MOLDADA P/FORRO, SOBRECARGA 100KG/M2, VAOS ATE 3,50M/E=8CM, C/LAJOTAS E CAP.C/CONC FCK=20MPA, 3CM, INTER-EIXO 38CM,C/ESCORAMENTO (REAPR.3X) E FERRAGEM NEGATIVA</v>
          </cell>
          <cell r="E78" t="str">
            <v>m²</v>
          </cell>
          <cell r="F78" t="str">
            <v>206,29</v>
          </cell>
          <cell r="G78">
            <v>98.457840000000004</v>
          </cell>
        </row>
        <row r="79">
          <cell r="C79">
            <v>93182</v>
          </cell>
          <cell r="D79" t="str">
            <v>VERGA PRÉ-MOLDADA PARA JANELAS COM ATÉ 1,5 M DE VÃO</v>
          </cell>
          <cell r="E79" t="str">
            <v>m</v>
          </cell>
          <cell r="F79" t="str">
            <v>40,70</v>
          </cell>
          <cell r="G79">
            <v>30.913800000000005</v>
          </cell>
        </row>
        <row r="80">
          <cell r="C80">
            <v>93183</v>
          </cell>
          <cell r="D80" t="str">
            <v>VERGA PRÉ-MOLDADA PARA JANELAS COM MAIS DE 1,5 M DE VÃO</v>
          </cell>
          <cell r="E80" t="str">
            <v>m</v>
          </cell>
          <cell r="F80" t="str">
            <v>7,80</v>
          </cell>
          <cell r="G80">
            <v>39.999000000000002</v>
          </cell>
        </row>
        <row r="81">
          <cell r="C81">
            <v>93184</v>
          </cell>
          <cell r="D81" t="str">
            <v>VERGA PRÉ-MOLDADA PARA PORTAS COM ATÉ 1,5 M DE VÃO</v>
          </cell>
          <cell r="E81" t="str">
            <v>m</v>
          </cell>
          <cell r="F81" t="str">
            <v>51,90</v>
          </cell>
          <cell r="G81">
            <v>22.696920000000002</v>
          </cell>
        </row>
        <row r="82">
          <cell r="C82">
            <v>93185</v>
          </cell>
          <cell r="D82" t="str">
            <v>VERGA PRÉ-MOLDADA PARA PORTAS COM MAIS DE 1,5 M DE VÃO</v>
          </cell>
          <cell r="E82" t="str">
            <v>m</v>
          </cell>
          <cell r="F82" t="str">
            <v>2,20</v>
          </cell>
          <cell r="G82">
            <v>39.484439999999999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>
            <v>0</v>
          </cell>
          <cell r="D84" t="str">
            <v>PAREDES E PAINÉIS</v>
          </cell>
          <cell r="E84">
            <v>0</v>
          </cell>
          <cell r="F84">
            <v>0</v>
          </cell>
          <cell r="G84">
            <v>0</v>
          </cell>
        </row>
        <row r="85">
          <cell r="C85">
            <v>87523</v>
          </cell>
          <cell r="D85" t="str">
            <v>ALVENARIA DE VEDAÇÃO DE BLOCOS CERÂMICOS FURADOS NA HORIZONTAL DE 9X14X19CM (ESPESSURA 9CM) DE PAREDES COM ÁREA LÍQUIDA MAIOR OU IGUAL A 6M² COM VÃOS E ARGAMASSA DE ASSENTAMENTO COM PREPARO EMBETONEIRA</v>
          </cell>
          <cell r="E85" t="str">
            <v>m²</v>
          </cell>
          <cell r="F85" t="str">
            <v>639,89</v>
          </cell>
          <cell r="G85">
            <v>60.983399999999996</v>
          </cell>
        </row>
        <row r="86">
          <cell r="C86">
            <v>4419</v>
          </cell>
          <cell r="D86" t="str">
            <v>MURETA DE ALVENARIA H= 0,60M</v>
          </cell>
          <cell r="E86" t="str">
            <v>m</v>
          </cell>
          <cell r="F86" t="str">
            <v>36,24</v>
          </cell>
          <cell r="G86">
            <v>87.700320000000005</v>
          </cell>
        </row>
        <row r="87">
          <cell r="C87">
            <v>96114</v>
          </cell>
          <cell r="D87" t="str">
            <v>FORRO EM DRYWALL, PARA AMBIENTES COMERCIAIS, INCLUSIVE ESTRUTURADE FIXAÇÃO</v>
          </cell>
          <cell r="E87" t="str">
            <v>m²</v>
          </cell>
          <cell r="F87" t="str">
            <v>524,10</v>
          </cell>
          <cell r="G87">
            <v>47.950560000000003</v>
          </cell>
        </row>
        <row r="88">
          <cell r="C88">
            <v>96361</v>
          </cell>
          <cell r="D88" t="str">
            <v>PAREDE COM PLACAS DE GESSO ACARTONADO (DRYWALL), PARA USOINTERNO, COM DUAS FACES SIMPLES E ESTRUTURA METÁLICA COM GUIAS DUPLAS, COM VÃOS</v>
          </cell>
          <cell r="E88" t="str">
            <v>m²</v>
          </cell>
          <cell r="F88" t="str">
            <v>71,57</v>
          </cell>
          <cell r="G88">
            <v>103.15320000000001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>
            <v>0</v>
          </cell>
          <cell r="D90" t="str">
            <v>ESQUADRIAS E FERRAGENS</v>
          </cell>
          <cell r="E90">
            <v>0</v>
          </cell>
          <cell r="F90">
            <v>0</v>
          </cell>
          <cell r="G90">
            <v>0</v>
          </cell>
        </row>
        <row r="91">
          <cell r="C91">
            <v>94570</v>
          </cell>
          <cell r="D91" t="str">
            <v>JANELA DE ALUMÍNIO DE CORRER COM 2 FOLHAS PARA VIDROS, COM VIDROS, BATENTE, ACABAMENTO COM ACETATO OU BRILHANTE E FERRAGENS - JV1</v>
          </cell>
          <cell r="E91" t="str">
            <v>m²</v>
          </cell>
          <cell r="F91" t="str">
            <v>18,15</v>
          </cell>
          <cell r="G91">
            <v>370.82892000000004</v>
          </cell>
        </row>
        <row r="92">
          <cell r="C92">
            <v>94573</v>
          </cell>
          <cell r="D92" t="str">
            <v>JANELA DE ALUMÍNIO DE CORRER COM 4 FOLHAS PARA VIDROS, COM VIDROS, BATENTE, ACABAMENTO COM ACETATO OU BRILHANTE E FERRAGENS - JV2</v>
          </cell>
          <cell r="E92" t="str">
            <v>m²</v>
          </cell>
          <cell r="F92" t="str">
            <v>2,40</v>
          </cell>
          <cell r="G92">
            <v>403.02107999999998</v>
          </cell>
        </row>
        <row r="93">
          <cell r="C93">
            <v>94569</v>
          </cell>
          <cell r="D93" t="str">
            <v>JANELA DE ALUMÍNIO TIPO MAXIM-AR, COM VIDROS, BATENTE E FERRAGENS.EXCLUSIVE ALIZAR, ACABAMENTO E CONTRAMARCO. FORNECIMENTO E INSTALAÇÃO - JV3, JV4 E JV6</v>
          </cell>
          <cell r="E93" t="str">
            <v>m²</v>
          </cell>
          <cell r="F93" t="str">
            <v>9,50</v>
          </cell>
          <cell r="G93">
            <v>569.29632000000004</v>
          </cell>
        </row>
        <row r="94">
          <cell r="C94">
            <v>100674</v>
          </cell>
          <cell r="D94" t="str">
            <v>JANELA FIXA DE ALUMÍNIO PARA VIDRO, COM VIDRO, BATENTE E FERRAGENS -JV5</v>
          </cell>
          <cell r="E94" t="str">
            <v>m²</v>
          </cell>
          <cell r="F94" t="str">
            <v>1,20</v>
          </cell>
          <cell r="G94">
            <v>386.06472000000002</v>
          </cell>
        </row>
        <row r="95">
          <cell r="C95">
            <v>11347</v>
          </cell>
          <cell r="D95" t="str">
            <v>FORNECIMENTO E INSTALAÇÃO DE FACHADA EM PELE DE VIDRO, EM VIDROLAMINADO 3+3 REFLETIVO - PV1, PV2 E PV3</v>
          </cell>
          <cell r="E95" t="str">
            <v>m²</v>
          </cell>
          <cell r="F95" t="str">
            <v>39,00</v>
          </cell>
          <cell r="G95">
            <v>1005.0000000000001</v>
          </cell>
        </row>
        <row r="96">
          <cell r="C96">
            <v>99861</v>
          </cell>
          <cell r="D96" t="str">
            <v>GRADIL EM FERRO FIXADO EM VÃOS DE JANELAS, FORMADO POR BARRASCHATAS - JG1</v>
          </cell>
          <cell r="E96" t="str">
            <v>m²</v>
          </cell>
          <cell r="F96" t="str">
            <v>0,50</v>
          </cell>
          <cell r="G96">
            <v>389.10383999999999</v>
          </cell>
        </row>
        <row r="97">
          <cell r="C97">
            <v>91338</v>
          </cell>
          <cell r="D97" t="str">
            <v>PORTA DE ALUMÍNIO DE ABRIR COM LAMBRI, COM GUARNIÇÃO, FIXAÇÃO COMPARAFUSOS - FORNECIMENTO E INSTALAÇÃO - PA1</v>
          </cell>
          <cell r="E97" t="str">
            <v>m²</v>
          </cell>
          <cell r="F97" t="str">
            <v>9,45</v>
          </cell>
          <cell r="G97">
            <v>587.28180000000009</v>
          </cell>
        </row>
        <row r="98">
          <cell r="C98">
            <v>90790</v>
          </cell>
          <cell r="D98" t="str">
            <v>KIT DE PORTA-PRONTA DE MADEIRA EM ACABAMENTO MELAMÍNICO BRANCO, FOLHA LEVE OU MÉDIA, 80X210CM, EXCLUSIVE FECHADURA, FIXAÇÃO COM PREENCHIMENTO PARCIAL DE ESPUMA EXPANSIVA - FORNECIMENTO E INSTALAÇÃO - PM1</v>
          </cell>
          <cell r="E98" t="str">
            <v>und</v>
          </cell>
          <cell r="F98" t="str">
            <v>18,00</v>
          </cell>
          <cell r="G98">
            <v>678.80916000000002</v>
          </cell>
        </row>
        <row r="99">
          <cell r="C99">
            <v>90788</v>
          </cell>
          <cell r="D99" t="str">
            <v>KIT DE PORTA-PRONTA DE MADEIRA EM ACABAMENTO MELAMÍNICO BRANCO, FOLHA LEVE OU MÉDIA, 60X210CM, EXCLUSIVE FECHADURA, FIXAÇÃO COM PREENCHIMENTO PARCIAL DE ESPUMA EXPANSIVA - FORNECIMENTO E INSTALAÇÃO - PM2</v>
          </cell>
          <cell r="E99" t="str">
            <v>und</v>
          </cell>
          <cell r="F99" t="str">
            <v>1,00</v>
          </cell>
          <cell r="G99">
            <v>657.51120000000003</v>
          </cell>
        </row>
        <row r="100">
          <cell r="C100" t="str">
            <v>COMP3</v>
          </cell>
          <cell r="D100" t="str">
            <v>PORTA PRONTA DE MADEIRA, FOLHA MEDIA (NBR 15930) DE 80 X 210 CM, E = 35 MM, NUCLEO SARRAFEADO, ESTRUTURA USINADA PARA FECHADURA, CAPA LISA EM HDF, ACABAMENTO MELAMINICO BRANCO (INCLUI MARCO, ALIZARES FECHADURA, BARRA DE APOIO, CHAPA DE ALUMINIO ANTIEMPACTO E DOBRADICAS) - PM3</v>
          </cell>
          <cell r="E100" t="str">
            <v>und</v>
          </cell>
          <cell r="F100" t="str">
            <v>4,00</v>
          </cell>
          <cell r="G100">
            <v>898.26900000000001</v>
          </cell>
        </row>
        <row r="101">
          <cell r="C101">
            <v>91306</v>
          </cell>
          <cell r="D101" t="str">
            <v>FECHADURA DE EMBUTIR PARA PORTAS INTERNAS, COMPLETA, ACABAMENTO PADRÃO MÉDIO, COM EXECUÇÃO DE FURO - FORNECIMENTO E INSTALAÇÃO</v>
          </cell>
          <cell r="E101" t="str">
            <v>und</v>
          </cell>
          <cell r="F101" t="str">
            <v>19,00</v>
          </cell>
          <cell r="G101">
            <v>77.714640000000003</v>
          </cell>
        </row>
        <row r="102">
          <cell r="C102">
            <v>4347</v>
          </cell>
          <cell r="D102" t="str">
            <v>GRADE DE FERRO PARA CELAS - PG1 E PG2</v>
          </cell>
          <cell r="E102" t="str">
            <v>m²</v>
          </cell>
          <cell r="F102" t="str">
            <v>9,75</v>
          </cell>
          <cell r="G102">
            <v>705.44568000000004</v>
          </cell>
        </row>
        <row r="103">
          <cell r="C103">
            <v>1875</v>
          </cell>
          <cell r="D103" t="str">
            <v>TRANCA EM FERRO PARA CELAS PRISIONAIS</v>
          </cell>
          <cell r="E103" t="str">
            <v>und</v>
          </cell>
          <cell r="F103" t="str">
            <v>4,00</v>
          </cell>
          <cell r="G103">
            <v>394.86048000000005</v>
          </cell>
        </row>
        <row r="104">
          <cell r="C104" t="str">
            <v>COMP4</v>
          </cell>
          <cell r="D104" t="str">
            <v>PORTA EM MADEIRA COMPENSADA, CAPA LISA EM HDF E NUCLEO SOLIDO,ACABAMENTO MELAMINICO CARVALHO  DE 1.60 X 2.10 M, COM DUAS FOLHAS, PUXADOR, INCLUSIVE BATENTES E FERRAGENS - PD1</v>
          </cell>
          <cell r="E104" t="str">
            <v>und</v>
          </cell>
          <cell r="F104" t="str">
            <v>1,00</v>
          </cell>
          <cell r="G104">
            <v>1234.4535600000002</v>
          </cell>
        </row>
        <row r="105">
          <cell r="C105">
            <v>8204</v>
          </cell>
          <cell r="D105" t="str">
            <v>PORTA EM MADEIRA COMPENSADA, DE CORRER, LISA, SEMI-ÔCA 1,00 X 2,10M,REVESTIDA COM  HDF E ACABAMENTO MELAMINICO CARVALHO (INCLUSIVE BATENTES E FERRAGENS) - PD2</v>
          </cell>
          <cell r="E105" t="str">
            <v>und</v>
          </cell>
          <cell r="F105" t="str">
            <v>2,00</v>
          </cell>
          <cell r="G105">
            <v>843.78192000000001</v>
          </cell>
        </row>
        <row r="106">
          <cell r="C106">
            <v>87449</v>
          </cell>
          <cell r="D106" t="str">
            <v>ELEMENTO VAZADO EM BLOCOS DE CONCRETO E=10 CM</v>
          </cell>
          <cell r="E106" t="str">
            <v>m²</v>
          </cell>
          <cell r="F106" t="str">
            <v>2,00</v>
          </cell>
          <cell r="G106">
            <v>51.520320000000005</v>
          </cell>
        </row>
        <row r="107">
          <cell r="C107">
            <v>9072</v>
          </cell>
          <cell r="D107" t="str">
            <v>PORTÃO EM FERRO, EM GRADIL METÁLICO, PADRÃO BELGO OU EQUIVALENTE,DE CORRER - GD1, GD2 E GD3</v>
          </cell>
          <cell r="E107" t="str">
            <v>m²</v>
          </cell>
          <cell r="F107" t="str">
            <v>20,55</v>
          </cell>
          <cell r="G107">
            <v>606.20796000000007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 t="str">
            <v>COBERTURA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92616</v>
          </cell>
          <cell r="D110" t="str">
            <v>FABRICAÇÃO E INSTALAÇÃO DE TESOURA INTEIRA EM AÇO, VÃO DE 10 M, PARATELHA ONDULADA DE FIBROCIMENTO, METÁLICA, PLÁSTICA OU TERMOACÚSTICA, INCLUSO IÇAMENTO</v>
          </cell>
          <cell r="E110" t="str">
            <v>und</v>
          </cell>
          <cell r="F110" t="str">
            <v>1,00</v>
          </cell>
          <cell r="G110">
            <v>1344.46488</v>
          </cell>
        </row>
        <row r="111">
          <cell r="C111" t="str">
            <v>73970/002</v>
          </cell>
          <cell r="D111" t="str">
            <v>ESTRUTURA METALICA EM ACO ESTRUTURAL PERFIL I 6 X 3 3/8</v>
          </cell>
          <cell r="E111" t="str">
            <v>kg</v>
          </cell>
          <cell r="F111" t="str">
            <v>915,20</v>
          </cell>
          <cell r="G111">
            <v>8.5304400000000005</v>
          </cell>
        </row>
        <row r="112">
          <cell r="C112">
            <v>92580</v>
          </cell>
          <cell r="D112" t="str">
            <v>TRAMA DE AÇO COMPOSTA POR TERÇAS PARA TELHADOS DE ATÉ 2 ÁGUAS PARA TELHA ONDULADA DE FIBROCIMENTO, METÁLICA, PLÁSTICA OUTERMOACÚSTICA, INCLUSO TRANSPORTE VERTICAL</v>
          </cell>
          <cell r="E112" t="str">
            <v>m²</v>
          </cell>
          <cell r="F112" t="str">
            <v>487,95</v>
          </cell>
          <cell r="G112">
            <v>35.528759999999998</v>
          </cell>
        </row>
        <row r="113">
          <cell r="C113">
            <v>94216</v>
          </cell>
          <cell r="D113" t="str">
            <v>TELHAMENTO COM TELHA METÁLICA TERMOACÚSTICA E = 30 MM, COM ATÉ 2ÁGUAS, INCLUSO IÇAMENTO</v>
          </cell>
          <cell r="E113" t="str">
            <v>m²</v>
          </cell>
          <cell r="F113" t="str">
            <v>487,95</v>
          </cell>
          <cell r="G113">
            <v>177.94932000000003</v>
          </cell>
        </row>
        <row r="114">
          <cell r="C114">
            <v>94231</v>
          </cell>
          <cell r="D114" t="str">
            <v>RUFO EM CHAPA DE AÇO GALVANIZADO NÚMERO 24, CORTE DE 25 CM, INCLUSOTRANSPORTE VERTICAL</v>
          </cell>
          <cell r="E114" t="str">
            <v>m</v>
          </cell>
          <cell r="F114" t="str">
            <v>11,47</v>
          </cell>
          <cell r="G114">
            <v>37.9086</v>
          </cell>
        </row>
        <row r="115">
          <cell r="C115">
            <v>94229</v>
          </cell>
          <cell r="D115" t="str">
            <v>CALHA EM CHAPA DE AÇO GALVANIZADO NÚMERO 24, DESENVOLVIMENTO DE100 CM, INCLUSO TRANSPORTE VERTICAL</v>
          </cell>
          <cell r="E115" t="str">
            <v>m</v>
          </cell>
          <cell r="F115" t="str">
            <v>32,07</v>
          </cell>
          <cell r="G115">
            <v>120.96984000000002</v>
          </cell>
        </row>
        <row r="116">
          <cell r="C116">
            <v>9077</v>
          </cell>
          <cell r="D116" t="str">
            <v>CUMEEIRA TERMOACÚSTICA</v>
          </cell>
          <cell r="E116" t="str">
            <v>m</v>
          </cell>
          <cell r="F116" t="str">
            <v>17,60</v>
          </cell>
          <cell r="G116">
            <v>82.844160000000016</v>
          </cell>
        </row>
        <row r="117">
          <cell r="C117">
            <v>71623</v>
          </cell>
          <cell r="D117" t="str">
            <v>CHAPIM DE CONCRETO APARENTE COM ACABAMENTO DESEMPENADO, FORMA DE COMPENSADO PLASTIFICADO (MADEIRIT) DE 14 X 10 CM, FUNDIDO NOLOCAL.</v>
          </cell>
          <cell r="E117" t="str">
            <v>m</v>
          </cell>
          <cell r="F117" t="str">
            <v>74,90</v>
          </cell>
          <cell r="G117">
            <v>25.422480000000004</v>
          </cell>
        </row>
        <row r="118">
          <cell r="C118" t="str">
            <v>COMP5</v>
          </cell>
          <cell r="D118" t="str">
            <v>CALHA EM CONCRETO C=1,00M</v>
          </cell>
          <cell r="E118" t="str">
            <v>m</v>
          </cell>
          <cell r="F118" t="str">
            <v>33,80</v>
          </cell>
          <cell r="G118">
            <v>277.23527999999999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>
            <v>0</v>
          </cell>
          <cell r="D120" t="str">
            <v>REVESTIMENTOS</v>
          </cell>
          <cell r="E120">
            <v>0</v>
          </cell>
          <cell r="F120">
            <v>0</v>
          </cell>
          <cell r="G120">
            <v>0</v>
          </cell>
        </row>
        <row r="121">
          <cell r="C121">
            <v>87879</v>
          </cell>
          <cell r="D121" t="str">
            <v>CHAPISCO APLICADO EM ALVENARIAS E ESTRUTURAS DE CONCRETO  INTERNAS, COM COLHER DE PEDREIRO.  ARGAMASSA TRAÇO 1:3 COM PREPAROEM BETONEIRA 400L</v>
          </cell>
          <cell r="E121" t="str">
            <v>m²</v>
          </cell>
          <cell r="F121" t="str">
            <v>588,72</v>
          </cell>
          <cell r="G121">
            <v>2.50848</v>
          </cell>
        </row>
        <row r="122">
          <cell r="C122">
            <v>87905</v>
          </cell>
          <cell r="D122" t="str">
            <v>CHAPISCO APLICADO EM ALVENARIA (COM PRESENÇA DE VÃOS) E ESTRUTURASDE CONCRETO DE FACHADA, COM COLHER DE PEDREIRO.  ARGAMASSA TRAÇO 1:3 COM PREPARO EM BETONEIRA 400L</v>
          </cell>
          <cell r="E122" t="str">
            <v>m²</v>
          </cell>
          <cell r="F122" t="str">
            <v>628,01</v>
          </cell>
          <cell r="G122">
            <v>5.0651999999999999</v>
          </cell>
        </row>
        <row r="123">
          <cell r="C123">
            <v>87529</v>
          </cell>
          <cell r="D123" t="str">
            <v>MASSA ÚNICA, PARA RECEBIMENTO DE PINTURA, EM ARGAMASSA TRAÇO 1:2:8, PREPARO MECÂNICO COM BETONEIRA 400L, APLICADA MANUALMENTE EM FACES INTERNAS DE PAREDES, ESPESSURA DE 20MM, COM EXECUÇÃO DETALISCAS</v>
          </cell>
          <cell r="E123" t="str">
            <v>m²</v>
          </cell>
          <cell r="F123" t="str">
            <v>391,28</v>
          </cell>
          <cell r="G123">
            <v>22.528080000000003</v>
          </cell>
        </row>
        <row r="124">
          <cell r="C124">
            <v>90408</v>
          </cell>
          <cell r="D124" t="str">
            <v>MASSA ÚNICA, PARA RECEBIMENTO DE PINTURA, EM ARGAMASSA TRAÇO 1:2:8, PREPARO MECÂNICO COM BETONEIRA 400L, APLICADA MANUALMENTE EM TETO, ESPESSURA DE 10MM, COM EXECUÇÃO DE TALISCAS. AF_03/2015</v>
          </cell>
          <cell r="E124" t="str">
            <v>m²</v>
          </cell>
          <cell r="F124" t="str">
            <v>24,85</v>
          </cell>
          <cell r="G124">
            <v>20.019600000000001</v>
          </cell>
        </row>
        <row r="125">
          <cell r="C125">
            <v>87775</v>
          </cell>
          <cell r="D125" t="str">
            <v>EMBOÇO OU MASSA ÚNICA EM ARGAMASSA TRAÇO 1:2:8, PREPARO MECÂNICOCOM BETONEIRA 400 L, APLICADA MANUALMENTE EM PANOS DE FACHADA COM PRESENÇA DE VÃOS, ESPESSURA DE 25 MM</v>
          </cell>
          <cell r="E125" t="str">
            <v>m²</v>
          </cell>
          <cell r="F125" t="str">
            <v>628,01</v>
          </cell>
          <cell r="G125">
            <v>33.944879999999998</v>
          </cell>
        </row>
        <row r="126">
          <cell r="C126">
            <v>87531</v>
          </cell>
          <cell r="D126" t="str">
            <v>EMBOÇO, PARA RECEBIMENTO DE CERÂMICA, EM ARGAMASSA TRAÇO 1:2:8, PREPARO MECÂNICO COM BETONEIRA 400L, APLICADO MANUALMENTE EM FACES INTERNAS DE PAREDES, PARA AMBIENTE COM ÁREA ENTRE 5M2 E 10M2, ESPESSURA DE 20MM, COM EXECUÇÃO DE TALISCAS</v>
          </cell>
          <cell r="E126" t="str">
            <v>m²</v>
          </cell>
          <cell r="F126" t="str">
            <v>122,25</v>
          </cell>
          <cell r="G126">
            <v>21.804480000000002</v>
          </cell>
        </row>
        <row r="127">
          <cell r="C127">
            <v>9604</v>
          </cell>
          <cell r="D127" t="str">
            <v>REVESTIMENTO CERÂMICO PARA PISO OU PAREDE, 30 X 60 CM, PORCELANATO, LINHA WHITE HOME, ANTÁRTIDA, PORTOBELLO OU SIMILAR, APLICADO COM ARGAMASSA INDUSTRIALIZADA AC-I, REJUNTADO, EXCLUSIVE REGULARIZAÇÃO DE BASE OU EMBOÇO</v>
          </cell>
          <cell r="E127" t="str">
            <v>m²</v>
          </cell>
          <cell r="F127" t="str">
            <v>119,45</v>
          </cell>
          <cell r="G127">
            <v>52.662000000000006</v>
          </cell>
        </row>
        <row r="128">
          <cell r="C128" t="str">
            <v>COMP6</v>
          </cell>
          <cell r="D128" t="str">
            <v>REVESTIMENTO CERÂMICO PARA  PAREDE, COM EFEITO 3D, FORNECIMENTO EAPLICAÇÃO</v>
          </cell>
          <cell r="E128" t="str">
            <v>m²</v>
          </cell>
          <cell r="F128" t="str">
            <v>19,66</v>
          </cell>
          <cell r="G128">
            <v>113.09064000000001</v>
          </cell>
        </row>
        <row r="129">
          <cell r="C129" t="str">
            <v>COMP7</v>
          </cell>
          <cell r="D129" t="str">
            <v>REVESTIMENTO EM PLACA DE MDF CARVALHO AVELÃ E=9 MM</v>
          </cell>
          <cell r="E129" t="str">
            <v>m²</v>
          </cell>
          <cell r="F129" t="str">
            <v>112,52</v>
          </cell>
          <cell r="G129">
            <v>70.028400000000005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>
            <v>0</v>
          </cell>
          <cell r="D131" t="str">
            <v>PISOS</v>
          </cell>
          <cell r="E131">
            <v>0</v>
          </cell>
          <cell r="F131">
            <v>0</v>
          </cell>
          <cell r="G131">
            <v>0</v>
          </cell>
        </row>
        <row r="132">
          <cell r="C132">
            <v>96620</v>
          </cell>
          <cell r="D132" t="str">
            <v>LASTRO DE CONCRETO APLICADO EM PISOS</v>
          </cell>
          <cell r="E132" t="str">
            <v>m³</v>
          </cell>
          <cell r="F132" t="str">
            <v>14,51</v>
          </cell>
          <cell r="G132">
            <v>371.48820000000001</v>
          </cell>
        </row>
        <row r="133">
          <cell r="C133">
            <v>87630</v>
          </cell>
          <cell r="D133" t="str">
            <v>CONTRAPISO EM ARGAMASSA TRAÇO 1:4 (CIMENTO E AREIA), PREPARO MECÂNICO COM BETONEIRA 400 L, APLICADO EM ÁREAS SECAS SOBRE LAJE,ADERIDO, ESPESSURA 3CM</v>
          </cell>
          <cell r="E133" t="str">
            <v>m²</v>
          </cell>
          <cell r="F133" t="str">
            <v>465,11</v>
          </cell>
          <cell r="G133">
            <v>29.329919999999998</v>
          </cell>
        </row>
        <row r="134">
          <cell r="C134">
            <v>87263</v>
          </cell>
          <cell r="D134" t="str">
            <v>REVESTIMENTO CERÂMICO PARA PISO COM PLACAS TIPO PORCELANATO POLIDO RETIFICADO DE DIMENSÕES 60X60 CM APLICADA EM AMBIENTES DEÁREA MAIOR QUE 10 M²</v>
          </cell>
          <cell r="E134" t="str">
            <v>m²</v>
          </cell>
          <cell r="F134" t="str">
            <v>388,76</v>
          </cell>
          <cell r="G134">
            <v>118.42116</v>
          </cell>
        </row>
        <row r="135">
          <cell r="C135">
            <v>4786</v>
          </cell>
          <cell r="D135" t="str">
            <v>PISO EM GRANILITE, MARMORITE OU GRANITINA, AGREGADO COR PRETO,CINZA, PALHA OU BRANCO, E=  *8* MM (INCLUSO EXECUCAO)</v>
          </cell>
          <cell r="E135" t="str">
            <v>m²</v>
          </cell>
          <cell r="F135" t="str">
            <v>19,48</v>
          </cell>
          <cell r="G135">
            <v>70.75200000000001</v>
          </cell>
        </row>
        <row r="136">
          <cell r="C136">
            <v>98688</v>
          </cell>
          <cell r="D136" t="str">
            <v>RODAPÉ EM POLIESTIRENO</v>
          </cell>
          <cell r="E136" t="str">
            <v>m</v>
          </cell>
          <cell r="F136" t="str">
            <v>311,51</v>
          </cell>
          <cell r="G136">
            <v>36.646320000000003</v>
          </cell>
        </row>
        <row r="137">
          <cell r="C137">
            <v>5014</v>
          </cell>
          <cell r="D137" t="str">
            <v>FORNECIMENTO E INSTALAÇÃO DE CARPETE BERBER POINT 650 DA BEAULIEUE=7MM OU SIMILAR</v>
          </cell>
          <cell r="E137" t="str">
            <v>m²</v>
          </cell>
          <cell r="F137" t="str">
            <v>65,40</v>
          </cell>
          <cell r="G137">
            <v>101.49696</v>
          </cell>
        </row>
        <row r="138">
          <cell r="C138">
            <v>98673</v>
          </cell>
          <cell r="D138" t="str">
            <v>PISO VINÍLICO SEMI-FLEXÍVEL EM PLACAS, PADRÃO LISO, ESPESSURA 3,2 MM, FIXADO COM COLA</v>
          </cell>
          <cell r="E138" t="str">
            <v>m²</v>
          </cell>
          <cell r="F138" t="str">
            <v>39,70</v>
          </cell>
          <cell r="G138">
            <v>125.48832000000002</v>
          </cell>
        </row>
        <row r="139">
          <cell r="C139">
            <v>92398</v>
          </cell>
          <cell r="D139" t="str">
            <v>EXECUÇÃO DE PÁTIO/ESTACIONAMENTO EM PISO INTERTRAVADO, COM BLOCORETANGULAR COR NATURAL DE 20 X 10 CM, ESPESSURA 8 CM</v>
          </cell>
          <cell r="E139" t="str">
            <v>m²</v>
          </cell>
          <cell r="F139" t="str">
            <v>666,96</v>
          </cell>
          <cell r="G139">
            <v>44.316479999999999</v>
          </cell>
        </row>
        <row r="140">
          <cell r="C140">
            <v>3212</v>
          </cell>
          <cell r="D140" t="str">
            <v>COLCHÃO DE AREIA</v>
          </cell>
          <cell r="E140" t="str">
            <v>m³</v>
          </cell>
          <cell r="F140" t="str">
            <v>66,70</v>
          </cell>
          <cell r="G140">
            <v>41.172840000000001</v>
          </cell>
        </row>
        <row r="141">
          <cell r="C141">
            <v>11902</v>
          </cell>
          <cell r="D141" t="str">
            <v>PISO TÁTIL ALERTA - ELEMENTOS EM INOX</v>
          </cell>
          <cell r="E141" t="str">
            <v>m</v>
          </cell>
          <cell r="F141" t="str">
            <v>34,00</v>
          </cell>
          <cell r="G141">
            <v>124.23408000000002</v>
          </cell>
        </row>
        <row r="142">
          <cell r="C142">
            <v>11903</v>
          </cell>
          <cell r="D142" t="str">
            <v>PISO TÁTIL DIRECIONAL - ELEMENTOS EM INOX</v>
          </cell>
          <cell r="E142" t="str">
            <v>m</v>
          </cell>
          <cell r="F142" t="str">
            <v>57,00</v>
          </cell>
          <cell r="G142">
            <v>124.23408000000002</v>
          </cell>
        </row>
        <row r="143">
          <cell r="C143">
            <v>9418</v>
          </cell>
          <cell r="D143" t="str">
            <v>PISO PODOTÁTIL EM CONCRETO</v>
          </cell>
          <cell r="E143" t="str">
            <v>m²</v>
          </cell>
          <cell r="F143" t="str">
            <v>36,00</v>
          </cell>
          <cell r="G143">
            <v>68.661600000000007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>
            <v>0</v>
          </cell>
          <cell r="D145" t="str">
            <v>PINTURA</v>
          </cell>
          <cell r="E145">
            <v>0</v>
          </cell>
          <cell r="F145">
            <v>0</v>
          </cell>
          <cell r="G145">
            <v>0</v>
          </cell>
        </row>
        <row r="146">
          <cell r="C146">
            <v>88485</v>
          </cell>
          <cell r="D146" t="str">
            <v>APLICAÇÃO DE FUNDO SELADOR ACRÍLICO EM PAREDES, UMA DEMÃO.</v>
          </cell>
          <cell r="E146" t="str">
            <v>m²</v>
          </cell>
          <cell r="F146" t="str">
            <v>1.168,01</v>
          </cell>
          <cell r="G146">
            <v>1.4954400000000001</v>
          </cell>
        </row>
        <row r="147">
          <cell r="C147">
            <v>88484</v>
          </cell>
          <cell r="D147" t="str">
            <v>APLICAÇÃO DE FUNDO SELADOR ACRÍLICO EM TETO, UMA DEMÃO.</v>
          </cell>
          <cell r="E147" t="str">
            <v>m²</v>
          </cell>
          <cell r="F147" t="str">
            <v>524,10</v>
          </cell>
          <cell r="G147">
            <v>1.7286000000000001</v>
          </cell>
        </row>
        <row r="148">
          <cell r="C148">
            <v>88497</v>
          </cell>
          <cell r="D148" t="str">
            <v>APLICAÇÃO E LIXAMENTO DE MASSA LÁTEX EM PAREDES, DUAS DEMÃOS.</v>
          </cell>
          <cell r="E148" t="str">
            <v>m²</v>
          </cell>
          <cell r="F148" t="str">
            <v>552,67</v>
          </cell>
          <cell r="G148">
            <v>8.9726400000000002</v>
          </cell>
        </row>
        <row r="149">
          <cell r="C149">
            <v>88496</v>
          </cell>
          <cell r="D149" t="str">
            <v>APLICAÇÃO E LIXAMENTO DE MASSA LÁTEX EM TETO, DUAS DEMÃOS.</v>
          </cell>
          <cell r="E149" t="str">
            <v>m²</v>
          </cell>
          <cell r="F149" t="str">
            <v>524,10</v>
          </cell>
          <cell r="G149">
            <v>15.89508</v>
          </cell>
        </row>
        <row r="150">
          <cell r="C150">
            <v>88489</v>
          </cell>
          <cell r="D150" t="str">
            <v>APLICAÇÃO MANUAL DE PINTURA COM TINTA LÁTEX ACRÍLICA EM PAREDES,DUAS DEMÃOS.</v>
          </cell>
          <cell r="E150" t="str">
            <v>m²</v>
          </cell>
          <cell r="F150" t="str">
            <v>552,67</v>
          </cell>
          <cell r="G150">
            <v>8.3374799999999993</v>
          </cell>
        </row>
        <row r="151">
          <cell r="C151">
            <v>88488</v>
          </cell>
          <cell r="D151" t="str">
            <v>APLICAÇÃO MANUAL DE PINTURA COM TINTA LÁTEX ACRÍLICA EM TETO, DUASDEMÃOS.</v>
          </cell>
          <cell r="E151" t="str">
            <v>m²</v>
          </cell>
          <cell r="F151" t="str">
            <v>524,10</v>
          </cell>
          <cell r="G151">
            <v>9.422880000000001</v>
          </cell>
        </row>
        <row r="152">
          <cell r="C152">
            <v>88416</v>
          </cell>
          <cell r="D152" t="str">
            <v>APLICAÇÃO MANUAL DE PINTURA COM TINTA TEXTURIZADA ACRÍLICA EM PANOS COM PRESENÇA DE VÃOS DE EDIFÍCIOS DE MÚLTIPLOS PAVIMENTOS, UMA COR.</v>
          </cell>
          <cell r="E152" t="str">
            <v>m²</v>
          </cell>
          <cell r="F152" t="str">
            <v>953,34</v>
          </cell>
          <cell r="G152">
            <v>11.28816</v>
          </cell>
        </row>
        <row r="153">
          <cell r="C153" t="str">
            <v>73924/002</v>
          </cell>
          <cell r="D153" t="str">
            <v>PINTURA ESMALTE ACETINADO, DUAS DEMAOS, SOBRE SUPERFICIE METALICA</v>
          </cell>
          <cell r="E153" t="str">
            <v>m²</v>
          </cell>
          <cell r="F153" t="str">
            <v>298,87</v>
          </cell>
          <cell r="G153">
            <v>18.998519999999999</v>
          </cell>
        </row>
        <row r="154">
          <cell r="C154">
            <v>102491</v>
          </cell>
          <cell r="D154" t="str">
            <v>PINTURA ACRILICA PARA SINALIZAÇÃO HORIZONTAL EM PISO CIMENTADO</v>
          </cell>
          <cell r="E154" t="str">
            <v>m²</v>
          </cell>
          <cell r="F154" t="str">
            <v>15,30</v>
          </cell>
          <cell r="G154">
            <v>10.355520000000002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C156">
            <v>0</v>
          </cell>
          <cell r="D156" t="str">
            <v>INSTALAÇÕES HIDRÁULICAS</v>
          </cell>
          <cell r="E156">
            <v>0</v>
          </cell>
          <cell r="F156">
            <v>0</v>
          </cell>
          <cell r="G156">
            <v>0</v>
          </cell>
        </row>
        <row r="157">
          <cell r="C157">
            <v>89356</v>
          </cell>
          <cell r="D157" t="str">
            <v>TUBO, PVC, SOLDÁVEL, DN 25MM, INSTALADO EM RAMAL OU SUB-RAMAL DEÁGUA - FORNECIMENTO E INSTALAÇÃO</v>
          </cell>
          <cell r="E157" t="str">
            <v>m</v>
          </cell>
          <cell r="F157" t="str">
            <v>32,00</v>
          </cell>
          <cell r="G157">
            <v>12.831840000000001</v>
          </cell>
        </row>
        <row r="158">
          <cell r="C158">
            <v>89357</v>
          </cell>
          <cell r="D158" t="str">
            <v>TUBO, PVC, SOLDÁVEL, DN 32MM, INSTALADO EM RAMAL OU SUB-RAMAL DEÁGUA - FORNECIMENTO E INSTALAÇÃO</v>
          </cell>
          <cell r="E158" t="str">
            <v>m</v>
          </cell>
          <cell r="F158" t="str">
            <v>60,00</v>
          </cell>
          <cell r="G158">
            <v>18.98244</v>
          </cell>
        </row>
        <row r="159">
          <cell r="C159">
            <v>89448</v>
          </cell>
          <cell r="D159" t="str">
            <v>TUBO, PVC, SOLDÁVEL, DN 40MM, INSTALADO EM PRUMADA DE ÁGUA -FORNECIMENTO E INSTALAÇÃO</v>
          </cell>
          <cell r="E159" t="str">
            <v>m</v>
          </cell>
          <cell r="F159" t="str">
            <v>12,00</v>
          </cell>
          <cell r="G159">
            <v>12.0198</v>
          </cell>
        </row>
        <row r="160">
          <cell r="C160">
            <v>89362</v>
          </cell>
          <cell r="D160" t="str">
            <v>JOELHO 90 GRAUS, PVC, SOLDÁVEL, DN 25MM, INSTALADO EM RAMAL OU SUB-RAMAL DE ÁGUA - FORNECIMENTO E INSTALAÇÃO.</v>
          </cell>
          <cell r="E160" t="str">
            <v>und</v>
          </cell>
          <cell r="F160" t="str">
            <v>6,00</v>
          </cell>
          <cell r="G160">
            <v>5.1616800000000005</v>
          </cell>
        </row>
        <row r="161">
          <cell r="C161">
            <v>89367</v>
          </cell>
          <cell r="D161" t="str">
            <v>JOELHO 90 GRAUS, PVC, SOLDÁVEL, DN 32MM, INSTALADO EM RAMAL OU SUB-RAMAL DE ÁGUA - FORNECIMENTO E INSTALAÇÃO</v>
          </cell>
          <cell r="E161" t="str">
            <v>und</v>
          </cell>
          <cell r="F161" t="str">
            <v>14,00</v>
          </cell>
          <cell r="G161">
            <v>7.4209200000000006</v>
          </cell>
        </row>
        <row r="162">
          <cell r="C162">
            <v>89497</v>
          </cell>
          <cell r="D162" t="str">
            <v>JOELHO 90 GRAUS, PVC, SOLDÁVEL, DN 40MM, INSTALADO EM PRUMADA DEÁGUA - FORNECIMENTO E INSTALAÇÃO.</v>
          </cell>
          <cell r="E162" t="str">
            <v>und</v>
          </cell>
          <cell r="F162" t="str">
            <v>5,00</v>
          </cell>
          <cell r="G162">
            <v>8.0962800000000001</v>
          </cell>
        </row>
        <row r="163">
          <cell r="C163">
            <v>89366</v>
          </cell>
          <cell r="D163" t="str">
            <v>JOELHO 90 GRAUS COM BUCHA DE LATÃO, PVC, SOLDÁVEL, DN 25MM, X 3/4 INSTALADO EM RAMAL OU SUB-RAMAL DE ÁGUA - FORNECIMENTO EINSTALAÇÃO</v>
          </cell>
          <cell r="E163" t="str">
            <v>und</v>
          </cell>
          <cell r="F163" t="str">
            <v>7,00</v>
          </cell>
          <cell r="G163">
            <v>10.94244</v>
          </cell>
        </row>
        <row r="164">
          <cell r="C164">
            <v>90374</v>
          </cell>
          <cell r="D164" t="str">
            <v>TÊ COM BUCHA DE LATÃO NA BOLSA CENTRAL, PVC, SOLDÁVEL, DN 25MM X 3/4,INSTALADO EM RAMAL OU SUB-RAMAL DE ÁGUA - FORNECIMENTO E INSTALAÇÃO</v>
          </cell>
          <cell r="E164" t="str">
            <v>und</v>
          </cell>
          <cell r="F164" t="str">
            <v>2,00</v>
          </cell>
          <cell r="G164">
            <v>15.959400000000002</v>
          </cell>
        </row>
        <row r="165">
          <cell r="C165">
            <v>89395</v>
          </cell>
          <cell r="D165" t="str">
            <v>TE, PVC, SOLDÁVEL, DN 25MM, INSTALADO EM RAMAL OU SUB-RAMAL DE ÁGUA -FORNECIMENTO E INSTALAÇÃO</v>
          </cell>
          <cell r="E165" t="str">
            <v>und</v>
          </cell>
          <cell r="F165" t="str">
            <v>11,00</v>
          </cell>
          <cell r="G165">
            <v>7.3003200000000001</v>
          </cell>
        </row>
        <row r="166">
          <cell r="C166">
            <v>89398</v>
          </cell>
          <cell r="D166" t="str">
            <v>TE, PVC, SOLDÁVEL, DN 32MM, INSTALADO EM RAMAL OU SUB-RAMAL DE ÁGUA -FORNECIMENTO E INSTALAÇÃO</v>
          </cell>
          <cell r="E166" t="str">
            <v>und</v>
          </cell>
          <cell r="F166" t="str">
            <v>3,00</v>
          </cell>
          <cell r="G166">
            <v>11.199720000000001</v>
          </cell>
        </row>
        <row r="167">
          <cell r="C167">
            <v>89623</v>
          </cell>
          <cell r="D167" t="str">
            <v>TE, PVC, SOLDÁVEL, DN 40MM, INSTALADO EM PRUMADA DE ÁGUA -FORNECIMENTO E INSTALAÇÃO</v>
          </cell>
          <cell r="E167" t="str">
            <v>und</v>
          </cell>
          <cell r="F167" t="str">
            <v>2,00</v>
          </cell>
          <cell r="G167">
            <v>12.904200000000001</v>
          </cell>
        </row>
        <row r="168">
          <cell r="C168">
            <v>89378</v>
          </cell>
          <cell r="D168" t="str">
            <v>LUVA, PVC, SOLDÁVEL, DN 25MM, INSTALADO EM RAMAL OU SUB-RAMAL DEÁGUA- FORNECIMENTO E INSTALAÇÃO</v>
          </cell>
          <cell r="E168" t="str">
            <v>und</v>
          </cell>
          <cell r="F168" t="str">
            <v>11,00</v>
          </cell>
          <cell r="G168">
            <v>3.9717600000000006</v>
          </cell>
        </row>
        <row r="169">
          <cell r="C169">
            <v>89386</v>
          </cell>
          <cell r="D169" t="str">
            <v>LUVA, PVC, SOLDÁVEL, DN 32MM, INSTALADO EM RAMAL OU SUB-RAMAL DEÁGUA - FORNECIMENTO E INSTALAÇÃO</v>
          </cell>
          <cell r="E169" t="str">
            <v>und</v>
          </cell>
          <cell r="F169" t="str">
            <v>7,00</v>
          </cell>
          <cell r="G169">
            <v>5.7003599999999999</v>
          </cell>
        </row>
        <row r="170">
          <cell r="C170">
            <v>89558</v>
          </cell>
          <cell r="D170" t="str">
            <v>LUVA, PVC, SOLDÁVEL, DN 40MM, INSTALADO EM PRUMADA DE ÁGUA -FORNECIMENTO E INSTALAÇÃO</v>
          </cell>
          <cell r="E170" t="str">
            <v>und</v>
          </cell>
          <cell r="F170" t="str">
            <v>3,00</v>
          </cell>
          <cell r="G170">
            <v>6.2310000000000008</v>
          </cell>
        </row>
        <row r="171">
          <cell r="C171">
            <v>89420</v>
          </cell>
          <cell r="D171" t="str">
            <v>LUVA COM BUCHA DE LATÃO, PVC, SOLDÁVEL, DN 20MM X 1/2”, INSTALADO EMRAMAL DE DISTRIBUIÇÃO DE ÁGUA - FORNECIMENTO E INSTALAÇÃO</v>
          </cell>
          <cell r="E171" t="str">
            <v>und</v>
          </cell>
          <cell r="F171" t="str">
            <v>6,00</v>
          </cell>
          <cell r="G171">
            <v>6.4561200000000003</v>
          </cell>
        </row>
        <row r="172">
          <cell r="C172">
            <v>89534</v>
          </cell>
          <cell r="D172" t="str">
            <v>LUVA SOLDÁVEL E COM ROSCA, PVC, SOLDÁVEL, DN 25MM X 3/4, INSTALADO EMPRUMADA DE ÁGUA - FORNECIMENTO E INSTALAÇÃO</v>
          </cell>
          <cell r="E172" t="str">
            <v>und</v>
          </cell>
          <cell r="F172" t="str">
            <v>4,00</v>
          </cell>
          <cell r="G172">
            <v>3.1758000000000002</v>
          </cell>
        </row>
        <row r="173">
          <cell r="C173">
            <v>89391</v>
          </cell>
          <cell r="D173" t="str">
            <v>ADAPTADOR CURTO COM BOLSA E ROSCA PARA REGISTRO, PVC, SOLDÁVEL, DN 32MM X 1, INSTALADO EM RAMAL OU SUB-RAMAL DE ÁGUA - FORNECIMENTO EINSTALAÇÃO</v>
          </cell>
          <cell r="E173" t="str">
            <v>und</v>
          </cell>
          <cell r="F173" t="str">
            <v>4,00</v>
          </cell>
          <cell r="G173">
            <v>5.6119200000000005</v>
          </cell>
        </row>
        <row r="174">
          <cell r="C174">
            <v>89383</v>
          </cell>
          <cell r="D174" t="str">
            <v>ADAPTADOR CURTO COM BOLSA E ROSCA PARA REGISTRO, PVC, SOLDÁVEL, DN 25MM X 3/4, INSTALADO EM RAMAL OU SUB-RAMAL DE ÁGUA - FORNECIMENTO EINSTALAÇÃO</v>
          </cell>
          <cell r="E174" t="str">
            <v>und</v>
          </cell>
          <cell r="F174" t="str">
            <v>4,00</v>
          </cell>
          <cell r="G174">
            <v>4.0602</v>
          </cell>
        </row>
        <row r="175">
          <cell r="C175">
            <v>89570</v>
          </cell>
          <cell r="D175" t="str">
            <v>ADAPTADOR CURTO COM BOLSA E ROSCA PARA REGISTRO, PVC, SOLDÁVEL, DN 40MM X 1.1/2”, INSTALADO EM PRUMADA DE ÁGUA - FORNECIMENTO EINSTALAÇÃO</v>
          </cell>
          <cell r="E175" t="str">
            <v>und</v>
          </cell>
          <cell r="F175" t="str">
            <v>8,00</v>
          </cell>
          <cell r="G175">
            <v>8.9967600000000001</v>
          </cell>
        </row>
        <row r="176">
          <cell r="C176">
            <v>90375</v>
          </cell>
          <cell r="D176" t="str">
            <v>BUCHA DE REDUÇÃO, PVC, SOLDÁVEL, DN 40MM X 32MM, INSTALADO EM RAMALOU SUB-RAMAL DE ÁGUA - FORNECIMENTO E INSTALAÇÃO</v>
          </cell>
          <cell r="E176" t="str">
            <v>und</v>
          </cell>
          <cell r="F176" t="str">
            <v>2,00</v>
          </cell>
          <cell r="G176">
            <v>5.7325200000000001</v>
          </cell>
        </row>
        <row r="177">
          <cell r="C177">
            <v>1356</v>
          </cell>
          <cell r="D177" t="str">
            <v>PLUG DE PVC ROSCAVEL DN 1/2</v>
          </cell>
          <cell r="E177" t="str">
            <v>und</v>
          </cell>
          <cell r="F177" t="str">
            <v>9,00</v>
          </cell>
          <cell r="G177">
            <v>3.7788000000000004</v>
          </cell>
        </row>
        <row r="178">
          <cell r="C178">
            <v>94497</v>
          </cell>
          <cell r="D178" t="str">
            <v>REGISTRO DE GAVETA BRUTO, LATÃO, ROSCÁVEL, 1 1/2, INSTALADO EMRESERVAÇÃO DE ÁGUA DE EDIFICAÇÃO QUE POSSUA RESERVATÓRIO DE FIBRA/FIBROCIMENTO FORNECIMENTO E INSTALAÇÃO</v>
          </cell>
          <cell r="E178" t="str">
            <v>und</v>
          </cell>
          <cell r="F178" t="str">
            <v>6,00</v>
          </cell>
          <cell r="G178">
            <v>83.656199999999998</v>
          </cell>
        </row>
        <row r="179">
          <cell r="C179">
            <v>94793</v>
          </cell>
          <cell r="D179" t="str">
            <v>REGISTRO DE GAVETA BRUTO, LATÃO, ROSCÁVEL, 1 1/4”, COM ACABAMENTO E CANOPLA CROMADOS, INSTALADO EM RESERVAÇÃO DE ÁGUA DE EDIFICAÇÃO QUE POSSUA RESERVATÓRIO DE FIBRA/FIBROCIMENTO –FORNECIMENTO EINSTALAÇÃO</v>
          </cell>
          <cell r="E179" t="str">
            <v>und</v>
          </cell>
          <cell r="F179" t="str">
            <v>6,00</v>
          </cell>
          <cell r="G179">
            <v>117.45636</v>
          </cell>
        </row>
        <row r="180">
          <cell r="C180">
            <v>90443</v>
          </cell>
          <cell r="D180" t="str">
            <v>RASGO EM ALVENARIA PARA RAMAIS/ DISTRIBUIÇÃO COM DIAMETROSMENORES OU IGUAIS A 40 MM</v>
          </cell>
          <cell r="E180" t="str">
            <v>m</v>
          </cell>
          <cell r="F180" t="str">
            <v>40,00</v>
          </cell>
          <cell r="G180">
            <v>7.0028400000000008</v>
          </cell>
        </row>
        <row r="181">
          <cell r="C181">
            <v>1144</v>
          </cell>
          <cell r="D181" t="str">
            <v>JOELHO DE REDUÇÃO 90º DE PVC RÍGIDO SOLDÁVEL, MARROM DIÂM = 32 X25MM</v>
          </cell>
          <cell r="E181" t="str">
            <v>und</v>
          </cell>
          <cell r="F181" t="str">
            <v>1,00</v>
          </cell>
          <cell r="G181">
            <v>8.7475200000000015</v>
          </cell>
        </row>
        <row r="182">
          <cell r="C182">
            <v>89373</v>
          </cell>
          <cell r="D182" t="str">
            <v>LUVA DE REDUÇÃO, PVC, SOLDÁVEL, DN 25MM X 20MM, INSTALADO EM RAMALOU SUB-RAMAL DE ÁGUA - FORNECIMENTO E INSTALAÇÃO</v>
          </cell>
          <cell r="E182" t="str">
            <v>und</v>
          </cell>
          <cell r="F182" t="str">
            <v>1,00</v>
          </cell>
          <cell r="G182">
            <v>3.9154800000000005</v>
          </cell>
        </row>
        <row r="183">
          <cell r="C183">
            <v>9502</v>
          </cell>
          <cell r="D183" t="str">
            <v>DUCHA HIGIÊNICA COM REGISTRO, LINHA LINK, REF. 1984.C.ACT. LNK, DA DECAOU SIMILAR</v>
          </cell>
          <cell r="E183" t="str">
            <v>und</v>
          </cell>
          <cell r="F183" t="str">
            <v>7,00</v>
          </cell>
          <cell r="G183">
            <v>196.00716</v>
          </cell>
        </row>
        <row r="184">
          <cell r="C184">
            <v>102607</v>
          </cell>
          <cell r="D184" t="str">
            <v>CAIXA D´ÁGUA EM POLIETILENO, 1000 LITROS - FORNECIMENTO E INSTALAÇÃO</v>
          </cell>
          <cell r="E184" t="str">
            <v>und</v>
          </cell>
          <cell r="F184" t="str">
            <v>1,00</v>
          </cell>
          <cell r="G184">
            <v>384.73811999999998</v>
          </cell>
        </row>
        <row r="185">
          <cell r="C185">
            <v>86906</v>
          </cell>
          <cell r="D185" t="str">
            <v>TORNEIRA CROMADA DE MESA, 1/2" OU 3/4", PARA LAVATÓRIO, PADRÃOPOPULAR - FORNECIMENTO E INSTALAÇÃO</v>
          </cell>
          <cell r="E185" t="str">
            <v>und</v>
          </cell>
          <cell r="F185" t="str">
            <v>1,00</v>
          </cell>
          <cell r="G185">
            <v>49.727400000000003</v>
          </cell>
        </row>
        <row r="186">
          <cell r="C186">
            <v>96702</v>
          </cell>
          <cell r="D186" t="str">
            <v>BUCHA DE REDUÇÃO, PPR, 32 X 25, CLASSE PN 25, INSTALADO EM PRUMADA DEÁGUA –FORNECIMENTO E INSTALAÇÃO</v>
          </cell>
          <cell r="E186" t="str">
            <v>und</v>
          </cell>
          <cell r="F186" t="str">
            <v>1,00</v>
          </cell>
          <cell r="G186">
            <v>4.3657199999999996</v>
          </cell>
        </row>
        <row r="187">
          <cell r="C187">
            <v>102116</v>
          </cell>
          <cell r="D187" t="str">
            <v>BOMBA CENTRIFUGA ELÉTRICA 1,5 CV - FORNECIMENTO E INSTALAÇÃO</v>
          </cell>
          <cell r="E187" t="str">
            <v>und</v>
          </cell>
          <cell r="F187" t="str">
            <v>2,00</v>
          </cell>
          <cell r="G187">
            <v>1233.6495600000001</v>
          </cell>
        </row>
        <row r="188">
          <cell r="C188">
            <v>7826</v>
          </cell>
          <cell r="D188" t="str">
            <v>QUADRO DE COMANDO PARA 2 BOMBAS DE RECALQUES DE 1/3 A 2 CV,TRIFÁSICA, 220 VOLTS, COM CHAVE SELETORA, ACIONAMENTO MANUAL/AUTOMÁTICO, RELÉ DE SOBRECARGA E CONTATORA</v>
          </cell>
          <cell r="E188" t="str">
            <v>und</v>
          </cell>
          <cell r="F188" t="str">
            <v>1,00</v>
          </cell>
          <cell r="G188">
            <v>2232.1210799999999</v>
          </cell>
        </row>
        <row r="189">
          <cell r="C189">
            <v>95644</v>
          </cell>
          <cell r="D189" t="str">
            <v>KIT CAVALETE PARA MEDIÇÃO DE ÁGUA - ENTRADA INDIVIDUALIZADA, EM PVC, PARA 1 MEDIDOR –FORNECIMENTO E INSTALAÇÃO (EXCLUSIVE HIDRÔMETRO).</v>
          </cell>
          <cell r="E189" t="str">
            <v>und</v>
          </cell>
          <cell r="F189" t="str">
            <v>1,00</v>
          </cell>
          <cell r="G189">
            <v>148.12092000000001</v>
          </cell>
        </row>
        <row r="190">
          <cell r="C190">
            <v>2024</v>
          </cell>
          <cell r="D190" t="str">
            <v>CHUVEIRO SIMPLES ARTICULADO, DE METAL CROMADO, (DECA REF1995), C/ REGISTRO DE PRESSÃO (DECA LINHA C40 REF1416) OU SIMILARES</v>
          </cell>
          <cell r="E190" t="str">
            <v>und</v>
          </cell>
          <cell r="F190" t="str">
            <v>1,00</v>
          </cell>
          <cell r="G190">
            <v>311.88768000000005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 t="str">
            <v>CISTERNA</v>
          </cell>
          <cell r="E192">
            <v>0</v>
          </cell>
          <cell r="F192">
            <v>0</v>
          </cell>
          <cell r="G192">
            <v>0</v>
          </cell>
        </row>
        <row r="193">
          <cell r="C193">
            <v>96523</v>
          </cell>
          <cell r="D193" t="str">
            <v>ESCAVAÇÃO MANUAL PARA BLOCO DE COROAMENTO OU SAPATA, COMPREVISÃO DE FÔRMA</v>
          </cell>
          <cell r="E193" t="str">
            <v>M3</v>
          </cell>
          <cell r="F193" t="str">
            <v>14,60</v>
          </cell>
          <cell r="G193">
            <v>51.070080000000004</v>
          </cell>
        </row>
        <row r="194">
          <cell r="C194" t="str">
            <v>C0095</v>
          </cell>
          <cell r="D194" t="str">
            <v>APILOAMENTO DE PISO OU FUNDO DE VALAS C/MAÇO DE 30 A 60 KG</v>
          </cell>
          <cell r="E194" t="str">
            <v>M2</v>
          </cell>
          <cell r="F194" t="str">
            <v>8,33</v>
          </cell>
          <cell r="G194">
            <v>18.974400000000003</v>
          </cell>
        </row>
        <row r="195">
          <cell r="C195">
            <v>96619</v>
          </cell>
          <cell r="D195" t="str">
            <v>LASTRO DE CONCRETO MAGRO, APLICADO EM BLOCOS DE COROAMENTO OUSAPATAS, ESPESSURA DE 5 CM</v>
          </cell>
          <cell r="E195" t="str">
            <v>M2</v>
          </cell>
          <cell r="F195" t="str">
            <v>8,33</v>
          </cell>
          <cell r="G195">
            <v>19.231680000000001</v>
          </cell>
        </row>
        <row r="196">
          <cell r="C196">
            <v>94965</v>
          </cell>
          <cell r="D196" t="str">
            <v>CONCRETO FCK = 25MPA, TRAÇO 1:2,3:2,7 (CIMENTO/ AREIA MÉDIA/ BRITA 1)  -PREPARO MECÂNICO COM BETONEIRA 400 L.</v>
          </cell>
          <cell r="E196" t="str">
            <v>M3</v>
          </cell>
          <cell r="F196" t="str">
            <v>4,40</v>
          </cell>
          <cell r="G196">
            <v>327.17976000000004</v>
          </cell>
        </row>
        <row r="197">
          <cell r="C197">
            <v>92916</v>
          </cell>
          <cell r="D197" t="str">
            <v>ARMAÇÃO DE ESTRUTURAS DE CONCRETO ARMADO, EXCETO VIGAS, PILARES, LAJES E FUNDAÇÕES, UTILIZANDO AÇO CA-50 DE 6,3 MM - MONTAGEM</v>
          </cell>
          <cell r="E197" t="str">
            <v>KG</v>
          </cell>
          <cell r="F197" t="str">
            <v>383,80</v>
          </cell>
          <cell r="G197">
            <v>12.445920000000001</v>
          </cell>
        </row>
        <row r="198">
          <cell r="C198">
            <v>92917</v>
          </cell>
          <cell r="D198" t="str">
            <v>ARMAÇÃO DE ESTRUTURAS DE CONCRETO ARMADO, EXCETO VIGAS, PILARES, LAJES E FUNDAÇÕES, UTILIZANDO AÇO CA-50 DE 8,0 MM - MONTAGEM</v>
          </cell>
          <cell r="E198" t="str">
            <v>KG</v>
          </cell>
          <cell r="F198" t="str">
            <v>64,40</v>
          </cell>
          <cell r="G198">
            <v>11.939400000000001</v>
          </cell>
        </row>
        <row r="199">
          <cell r="C199">
            <v>92919</v>
          </cell>
          <cell r="D199" t="str">
            <v>ARMAÇÃO DE ESTRUTURAS DE CONCRETO ARMADO, EXCETO VIGAS, PILARES, LAJES E FUNDAÇÕES, UTILIZANDO AÇO CA-50 DE 10,0 MM - MONTAGEM</v>
          </cell>
          <cell r="E199" t="str">
            <v>KG</v>
          </cell>
          <cell r="F199" t="str">
            <v>38,20</v>
          </cell>
          <cell r="G199">
            <v>10.805759999999999</v>
          </cell>
        </row>
        <row r="200">
          <cell r="C200">
            <v>92439</v>
          </cell>
          <cell r="D200" t="str">
            <v>MONTAGEM E DESMONTAGEM DE FÔRMA DE PILARES RETANGULARES E ESTRUTURAS SIMILARES, PÉ-DIREITO SIMPLES, EM CHAPA DE MADEIRACOMPENSADA PLASTIFICADA, 14 UTILIZAÇÕES</v>
          </cell>
          <cell r="E200" t="str">
            <v>M2</v>
          </cell>
          <cell r="F200" t="str">
            <v>42,70</v>
          </cell>
          <cell r="G200">
            <v>25.687799999999999</v>
          </cell>
        </row>
        <row r="201">
          <cell r="C201">
            <v>92873</v>
          </cell>
          <cell r="D201" t="str">
            <v>LANÇAMENTO COM USO DE BALDES, ADENSAMENTO E ACABAMENTO DECONCRETO EM ESTRUTURAS</v>
          </cell>
          <cell r="E201" t="str">
            <v>M3</v>
          </cell>
          <cell r="F201" t="str">
            <v>4,40</v>
          </cell>
          <cell r="G201">
            <v>115.63932000000001</v>
          </cell>
        </row>
        <row r="202">
          <cell r="C202" t="str">
            <v>74073/2</v>
          </cell>
          <cell r="D202" t="str">
            <v>ALCAPAO EM FERRO 70X70CM, INCLUSO FERRAGENS</v>
          </cell>
          <cell r="E202" t="str">
            <v>UN</v>
          </cell>
          <cell r="F202" t="str">
            <v>2,00</v>
          </cell>
          <cell r="G202">
            <v>88.214880000000008</v>
          </cell>
        </row>
        <row r="203">
          <cell r="C203">
            <v>89447</v>
          </cell>
          <cell r="D203" t="str">
            <v>TUBO, PVC, SOLDÁVEL, DN 32MM, INSTALADO EM PRUMADA DE ÁGUA - FORNECIMENTO E INSTALAÇÃO</v>
          </cell>
          <cell r="E203" t="str">
            <v>M</v>
          </cell>
          <cell r="F203" t="str">
            <v>32,00</v>
          </cell>
          <cell r="G203">
            <v>8.3374799999999993</v>
          </cell>
        </row>
        <row r="204">
          <cell r="C204">
            <v>89367</v>
          </cell>
          <cell r="D204" t="str">
            <v>JOELHO 90 GRAUS, PVC, SOLDÁVEL, DN 32MM, INSTALADO EM RAMAL OU SUB-RAMAL DE ÁGUA - FORNECIMENTO E INSTALAÇÃO</v>
          </cell>
          <cell r="E204" t="str">
            <v>UN</v>
          </cell>
          <cell r="F204" t="str">
            <v>9,00</v>
          </cell>
          <cell r="G204">
            <v>7.4209200000000006</v>
          </cell>
        </row>
        <row r="205">
          <cell r="C205">
            <v>89443</v>
          </cell>
          <cell r="D205" t="str">
            <v>TE, PVC, SOLDÁVEL, DN 32MM, INSTALADO EM RAMAL DE DISTRIBUIÇÃO DEÁGUA - FORNECIMENTO E INSTALAÇÃO</v>
          </cell>
          <cell r="E205" t="str">
            <v>UN</v>
          </cell>
          <cell r="F205" t="str">
            <v>3,00</v>
          </cell>
          <cell r="G205">
            <v>8.7877200000000002</v>
          </cell>
        </row>
        <row r="206">
          <cell r="C206">
            <v>1483</v>
          </cell>
          <cell r="D206" t="str">
            <v>VALVULA PE COM CRIVO BRONZE 1.1/4" - FORNECIMENTO E INSTALACAO</v>
          </cell>
          <cell r="E206" t="str">
            <v>UN</v>
          </cell>
          <cell r="F206" t="str">
            <v>2,00</v>
          </cell>
          <cell r="G206">
            <v>103.24164</v>
          </cell>
        </row>
        <row r="207">
          <cell r="C207">
            <v>99621</v>
          </cell>
          <cell r="D207" t="str">
            <v>VÁLVULA DE RETENÇÃO HORIZONTAL, DE BRONZE, ROSCÁVEL, 1 1/4" -FORNECIMENTO E INSTALAÇÃO. AF_01/2019</v>
          </cell>
          <cell r="E207" t="str">
            <v>UN</v>
          </cell>
          <cell r="F207" t="str">
            <v>3,00</v>
          </cell>
          <cell r="G207">
            <v>153.21827999999999</v>
          </cell>
        </row>
        <row r="208">
          <cell r="C208">
            <v>89390</v>
          </cell>
          <cell r="D208" t="str">
            <v>UNIÃO, PVC, SOLDÁVEL, DN 32MM, INSTALADO EM RAMAL OU SUB-RAMAL DEÁGUA - FORNECIMENTO E INSTALAÇÃO</v>
          </cell>
          <cell r="E208" t="str">
            <v>UN</v>
          </cell>
          <cell r="F208" t="str">
            <v>7,00</v>
          </cell>
          <cell r="G208">
            <v>16.964400000000001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C210">
            <v>0</v>
          </cell>
          <cell r="D210" t="str">
            <v>INSTALAÇÕES SANITÁRIAS</v>
          </cell>
          <cell r="E210">
            <v>0</v>
          </cell>
          <cell r="F210">
            <v>0</v>
          </cell>
          <cell r="G210">
            <v>0</v>
          </cell>
        </row>
        <row r="211">
          <cell r="C211">
            <v>89711</v>
          </cell>
          <cell r="D211" t="str">
            <v>TUBO PVC, SERIE NORMAL, ESGOTO PREDIAL, DN 40 MM, FORNECIDO EINSTALADO EM RAMAL DE DESCARGA OU RAMAL DE ESGOTO SANITÁRIO</v>
          </cell>
          <cell r="E211" t="str">
            <v>m</v>
          </cell>
          <cell r="F211" t="str">
            <v>16,00</v>
          </cell>
          <cell r="G211">
            <v>11.842920000000001</v>
          </cell>
        </row>
        <row r="212">
          <cell r="C212">
            <v>89798</v>
          </cell>
          <cell r="D212" t="str">
            <v>TUBO PVC, SERIE NORMAL, ESGOTO PREDIAL, DN 50 MM, FORNECIDO EINSTALADO EM PRUMADA DE ESGOTO SANITÁRIO OU VENTILAÇÃO</v>
          </cell>
          <cell r="E212" t="str">
            <v>m</v>
          </cell>
          <cell r="F212" t="str">
            <v>24,00</v>
          </cell>
          <cell r="G212">
            <v>8.8842000000000017</v>
          </cell>
        </row>
        <row r="213">
          <cell r="C213">
            <v>89714</v>
          </cell>
          <cell r="D213" t="str">
            <v>TUBO PVC, SERIE NORMAL, ESGOTO PREDIAL, DN 100 MM, FORNECIDO EINSTALADO EM RAMAL DE DESCARGA OU RAMAL DE ESGOTO SANITÁRIO</v>
          </cell>
          <cell r="E213" t="str">
            <v>m</v>
          </cell>
          <cell r="F213" t="str">
            <v>60,00</v>
          </cell>
          <cell r="G213">
            <v>35.134800000000006</v>
          </cell>
        </row>
        <row r="214">
          <cell r="C214">
            <v>89726</v>
          </cell>
          <cell r="D214" t="str">
            <v>JOELHO 45 GRAUS, PVC, SERIE NORMAL, ESGOTO PREDIAL, DN 40 MM, JUNTA SOLDÁVEL, FORNECIDO E INSTALADO EM RAMAL DE DESCARGA OU RAMAL DEESGOTO SANITÁRIO</v>
          </cell>
          <cell r="E214" t="str">
            <v>und</v>
          </cell>
          <cell r="F214" t="str">
            <v>4,00</v>
          </cell>
          <cell r="G214">
            <v>4.5104400000000009</v>
          </cell>
        </row>
        <row r="215">
          <cell r="C215">
            <v>89732</v>
          </cell>
          <cell r="D215" t="str">
            <v>JOELHO 45 GRAUS, PVC, SERIE NORMAL, ESGOTO PREDIAL, DN 50 MM, JUNTA ELÁSTICA, FORNECIDO E INSTALADO EM RAMAL DE DESCARGA OU RAMAL DEESGOTO SANITÁRIO</v>
          </cell>
          <cell r="E215" t="str">
            <v>und</v>
          </cell>
          <cell r="F215" t="str">
            <v>4,00</v>
          </cell>
          <cell r="G215">
            <v>7.5656400000000001</v>
          </cell>
        </row>
        <row r="216">
          <cell r="C216">
            <v>89724</v>
          </cell>
          <cell r="D216" t="str">
            <v>JOELHO 90 GRAUS, PVC, SERIE NORMAL, ESGOTO PREDIAL, DN 40 MM, JUNTA SOLDÁVEL, FORNECIDO E INSTALADO EM RAMAL DE DESCARGA OU RAMAL DEESGOTO SANITÁRIO</v>
          </cell>
          <cell r="E216" t="str">
            <v>und</v>
          </cell>
          <cell r="F216" t="str">
            <v>11,00</v>
          </cell>
          <cell r="G216">
            <v>6.5124000000000004</v>
          </cell>
        </row>
        <row r="217">
          <cell r="C217">
            <v>89731</v>
          </cell>
          <cell r="D217" t="str">
            <v>JOELHO 90 GRAUS, PVC, SERIE NORMAL, ESGOTO PREDIAL, DN 50 MM, JUNTA ELÁSTICA, FORNECIDO E INSTALADO EM RAMAL DE DESCARGA OU RAMAL DEESGOTO SANITÁRIO</v>
          </cell>
          <cell r="E217" t="str">
            <v>und</v>
          </cell>
          <cell r="F217" t="str">
            <v>5,00</v>
          </cell>
          <cell r="G217">
            <v>7.0912800000000002</v>
          </cell>
        </row>
        <row r="218">
          <cell r="C218">
            <v>89744</v>
          </cell>
          <cell r="D218" t="str">
            <v>JOELHO 90 GRAUS, PVC, SERIE NORMAL, ESGOTO PREDIAL, DN 100 MM, JUNTA ELÁSTICA, FORNECIDO E INSTALADO EM RAMAL DE DESCARGA OU RAMAL DEESGOTO SANITÁRIO</v>
          </cell>
          <cell r="E218" t="str">
            <v>und</v>
          </cell>
          <cell r="F218" t="str">
            <v>4,00</v>
          </cell>
          <cell r="G218">
            <v>16.2408</v>
          </cell>
        </row>
        <row r="219">
          <cell r="C219">
            <v>1562</v>
          </cell>
          <cell r="D219" t="str">
            <v>JUNCAO SIMPLES, PVC, DN 100 X 50 MM, SERIE NORMAL PARA ESGOTO PREDIAL</v>
          </cell>
          <cell r="E219" t="str">
            <v>und</v>
          </cell>
          <cell r="F219" t="str">
            <v>4,00</v>
          </cell>
          <cell r="G219">
            <v>30.978120000000004</v>
          </cell>
        </row>
        <row r="220">
          <cell r="C220">
            <v>89825</v>
          </cell>
          <cell r="D220" t="str">
            <v>TE, PVC, SERIE NORMAL, ESGOTO PREDIAL, DN 50 X 50 MM, JUNTA ELÁSTICA, FORNECIDO E INSTALADO EM PRUMADA DE ESGOTO SANITÁRIO OUVENTILAÇÃO</v>
          </cell>
          <cell r="E220" t="str">
            <v>und</v>
          </cell>
          <cell r="F220" t="str">
            <v>3,00</v>
          </cell>
          <cell r="G220">
            <v>10.829880000000001</v>
          </cell>
        </row>
        <row r="221">
          <cell r="C221">
            <v>89833</v>
          </cell>
          <cell r="D221" t="str">
            <v>TE, PVC, SERIE NORMAL, ESGOTO PREDIAL, DN 100 X 100 MM, JUNTA ELÁSTICA, FORNECIDO E INSTALADO EM PRUMADA DE ESGOTO SANITÁRIO OUVENTILAÇÃO</v>
          </cell>
          <cell r="E221" t="str">
            <v>und</v>
          </cell>
          <cell r="F221" t="str">
            <v>1,00</v>
          </cell>
          <cell r="G221">
            <v>23.557200000000002</v>
          </cell>
        </row>
        <row r="222">
          <cell r="C222">
            <v>1661</v>
          </cell>
          <cell r="D222" t="str">
            <v>TE SANITARIO, PVC, DN 100 X 50 MM, SERIE NORMAL, PARA ESGOTO PREDIAL</v>
          </cell>
          <cell r="E222" t="str">
            <v>und</v>
          </cell>
          <cell r="F222" t="str">
            <v>3,00</v>
          </cell>
          <cell r="G222">
            <v>30.206280000000003</v>
          </cell>
        </row>
        <row r="223">
          <cell r="C223" t="str">
            <v>74166/001</v>
          </cell>
          <cell r="D223" t="str">
            <v>CAIXA DE INSPEÇÃO EM CONCRETO PRÉ-MOLDADO DN 60CM COM TAMPA H=60CM - FORNECIMENTO E INSTALACAO</v>
          </cell>
          <cell r="E223" t="str">
            <v>und</v>
          </cell>
          <cell r="F223" t="str">
            <v>6,00</v>
          </cell>
          <cell r="G223">
            <v>310.29576000000003</v>
          </cell>
        </row>
        <row r="224">
          <cell r="C224">
            <v>89708</v>
          </cell>
          <cell r="D224" t="str">
            <v>CAIXA SIFONADA PVC 150 X 150 X 50MM, ACABAMENTO BRANCO (GRELHA OUTAMPA CEGA)</v>
          </cell>
          <cell r="E224" t="str">
            <v>und</v>
          </cell>
          <cell r="F224" t="str">
            <v>7,00</v>
          </cell>
          <cell r="G224">
            <v>39.838200000000001</v>
          </cell>
        </row>
        <row r="225">
          <cell r="C225">
            <v>89752</v>
          </cell>
          <cell r="D225" t="str">
            <v>LUVA SIMPLES, PVC, SERIE NORMAL, ESGOTO PREDIAL, DN 40 MM, JUNTA SOLDÁVEL, FORNECIDO E INSTALADO EM RAMAL DE DESCARGA OU RAMAL DEESGOTO SANITÁRIO</v>
          </cell>
          <cell r="E225" t="str">
            <v>und</v>
          </cell>
          <cell r="F225" t="str">
            <v>5,00</v>
          </cell>
          <cell r="G225">
            <v>3.9476400000000003</v>
          </cell>
        </row>
        <row r="226">
          <cell r="C226">
            <v>89753</v>
          </cell>
          <cell r="D226" t="str">
            <v>LUVA SIMPLES, PVC, SERIE NORMAL, ESGOTO PREDIAL, DN 50 MM, JUNTA SOLDÁVEL, FORNECIDO E INSTALADO EM RAMAL DE DESCARGA OU RAMAL DEESGOTO SANITÁRIO</v>
          </cell>
          <cell r="E226" t="str">
            <v>und</v>
          </cell>
          <cell r="F226" t="str">
            <v>7,00</v>
          </cell>
          <cell r="G226">
            <v>6.1425600000000005</v>
          </cell>
        </row>
        <row r="227">
          <cell r="C227">
            <v>89778</v>
          </cell>
          <cell r="D227" t="str">
            <v>LUVA SIMPLES, PVC, SERIE NORMAL, ESGOTO PREDIAL, DN 100 MM, JUNTA ELÁSTICA, FORNECIDO E INSTALADO EM RAMAL DE DESCARGA OU RAMAL DEESGOTO SANITÁRIO</v>
          </cell>
          <cell r="E227" t="str">
            <v>und</v>
          </cell>
          <cell r="F227" t="str">
            <v>5,00</v>
          </cell>
          <cell r="G227">
            <v>12.743400000000001</v>
          </cell>
        </row>
        <row r="228">
          <cell r="C228" t="str">
            <v>C4824</v>
          </cell>
          <cell r="D228" t="str">
            <v>TERMINAL DE VENTILAÇÃO PVC 100MM</v>
          </cell>
          <cell r="E228" t="str">
            <v>und</v>
          </cell>
          <cell r="F228" t="str">
            <v>4,00</v>
          </cell>
          <cell r="G228">
            <v>18.620640000000002</v>
          </cell>
        </row>
        <row r="229">
          <cell r="C229">
            <v>98069</v>
          </cell>
          <cell r="D229" t="str">
            <v>TANQUE SÉPTICO RETANGULAR, EM ALVENARIA COM TIJOLOS CERÂMICOS MACIÇOS, DIMENSÕES INTERNAS: 1,6 X 4,4 X 1,8 M, VOLUME ÚTIL: 9856 L (PARA68 CONTRIBUINTES)</v>
          </cell>
          <cell r="E229" t="str">
            <v>und</v>
          </cell>
          <cell r="F229" t="str">
            <v>1,00</v>
          </cell>
          <cell r="G229">
            <v>9173.4068399999996</v>
          </cell>
        </row>
        <row r="230">
          <cell r="C230">
            <v>1745</v>
          </cell>
          <cell r="D230" t="str">
            <v>SUMIDOURO PAREDES COM BLOCOS CERÂMICOS 6 FUROS E DIMENSÕESINTERNAS DE 2,50 X 1,00 X 1,50 M</v>
          </cell>
          <cell r="E230" t="str">
            <v>und</v>
          </cell>
          <cell r="F230" t="str">
            <v>2,00</v>
          </cell>
          <cell r="G230">
            <v>2243.4655200000002</v>
          </cell>
        </row>
        <row r="231">
          <cell r="C231">
            <v>90443</v>
          </cell>
          <cell r="D231" t="str">
            <v>RASGO EM ALVENARIA PARA RAMAIS/ DISTRIBUIÇÃO COM DIAMETROSMENORES OU IGUAIS A 40 MM</v>
          </cell>
          <cell r="E231" t="str">
            <v>m</v>
          </cell>
          <cell r="F231" t="str">
            <v>30,00</v>
          </cell>
          <cell r="G231">
            <v>7.0028400000000008</v>
          </cell>
        </row>
        <row r="232">
          <cell r="C232" t="str">
            <v>C1256</v>
          </cell>
          <cell r="D232" t="str">
            <v>ESCAVAÇÃO MANUAL CAMPO ABERTO EM TERRA ATÉ 2M</v>
          </cell>
          <cell r="E232" t="str">
            <v>m³</v>
          </cell>
          <cell r="F232" t="str">
            <v>2,00</v>
          </cell>
          <cell r="G232">
            <v>32.698680000000003</v>
          </cell>
        </row>
        <row r="233">
          <cell r="C233">
            <v>2005</v>
          </cell>
          <cell r="D233" t="str">
            <v>LAVATÓRIO LOUÇA (DECA-RAVENA REF L-91) SEM COLUNA, C/SIFÃO CROMADO(DECA REF 1190), VÁLVULA CROMADA (DECA REF1600), CONJ. DE FIXAÇÃO (DECA REF SP7), TORNEIRA METAL (DECA 1190 C-40), ENGATECROMADO, OU SIMILARES</v>
          </cell>
          <cell r="E233" t="str">
            <v>und</v>
          </cell>
          <cell r="F233" t="str">
            <v>8,00</v>
          </cell>
          <cell r="G233">
            <v>409.01892000000004</v>
          </cell>
        </row>
        <row r="234">
          <cell r="C234">
            <v>95472</v>
          </cell>
          <cell r="D234" t="str">
            <v>VASO SANITARIO SIFONADO CONVENCIONAL PARA PCD SEM FURO FRONTAL COM LOUÇA BRANCA SEM ASSENTO, INCLUSO CONJUNTO DE LIGAÇÃO PARA BACIA SANITÁRIA AJUSTÁVEL - FORNECIMENTO E INSTALAÇÃO</v>
          </cell>
          <cell r="E234" t="str">
            <v>und</v>
          </cell>
          <cell r="F234" t="str">
            <v>4,00</v>
          </cell>
          <cell r="G234">
            <v>619.69104000000004</v>
          </cell>
        </row>
        <row r="235">
          <cell r="C235">
            <v>86900</v>
          </cell>
          <cell r="D235" t="str">
            <v>CUBA DE EMBUTIR RETANGULAR DE AÇO INOXIDÁVEL - FORNECIMENTO EINSTALAÇÃO</v>
          </cell>
          <cell r="E235" t="str">
            <v>und</v>
          </cell>
          <cell r="F235" t="str">
            <v>1,00</v>
          </cell>
          <cell r="G235">
            <v>110.39724000000001</v>
          </cell>
        </row>
        <row r="236">
          <cell r="C236">
            <v>86932</v>
          </cell>
          <cell r="D236" t="str">
            <v>VASO SANITÁRIO SIFONADO COM CAIXA ACOPLADA LOUÇA BRANCA - PADRÃOMÉDIO, INCLUSO ENGATE FLEXÍVEL EM METAL CROMADO, 1/2 X 40CM - FORNECIMENTO E INSTALAÇÃO</v>
          </cell>
          <cell r="E236" t="str">
            <v>und</v>
          </cell>
          <cell r="F236" t="str">
            <v>3,00</v>
          </cell>
          <cell r="G236">
            <v>371.16660000000002</v>
          </cell>
        </row>
        <row r="237">
          <cell r="C237">
            <v>2003</v>
          </cell>
          <cell r="D237" t="str">
            <v>BACIA TURCA (CELITE REF 003006), CAIXA DE DESCARGA DE EMBUTIR(MONTANA) OU SIMILARES</v>
          </cell>
          <cell r="E237" t="str">
            <v>und</v>
          </cell>
          <cell r="F237" t="str">
            <v>1,00</v>
          </cell>
          <cell r="G237">
            <v>936.69216000000006</v>
          </cell>
        </row>
        <row r="238">
          <cell r="C238">
            <v>95544</v>
          </cell>
          <cell r="D238" t="str">
            <v>PAPELEIRA DE PAREDE EM METAL CROMADO SEM TAMPA, INCLUSO FIXAÇÃO</v>
          </cell>
          <cell r="E238" t="str">
            <v>und</v>
          </cell>
          <cell r="F238" t="str">
            <v>7,00</v>
          </cell>
          <cell r="G238">
            <v>48.312360000000005</v>
          </cell>
        </row>
        <row r="239">
          <cell r="C239">
            <v>95547</v>
          </cell>
          <cell r="D239" t="str">
            <v>SABONETEIRA PLASTICA TIPO DISPENSER PARA SABONETE LIQUIDO COMRESERVATORIO 800 A 1500 ML, INCLUSO FIXAÇÃO</v>
          </cell>
          <cell r="E239" t="str">
            <v>und</v>
          </cell>
          <cell r="F239" t="str">
            <v>7,00</v>
          </cell>
          <cell r="G239">
            <v>45.546600000000005</v>
          </cell>
        </row>
        <row r="240">
          <cell r="C240">
            <v>95543</v>
          </cell>
          <cell r="D240" t="str">
            <v>PORTA TOALHA DE PAPEL - METALICO (INSTALADO)</v>
          </cell>
          <cell r="E240" t="str">
            <v>und</v>
          </cell>
          <cell r="F240" t="str">
            <v>7,00</v>
          </cell>
          <cell r="G240">
            <v>61.940160000000006</v>
          </cell>
        </row>
        <row r="241">
          <cell r="C241">
            <v>100849</v>
          </cell>
          <cell r="D241" t="str">
            <v>ASSENTO SANITÁRIO</v>
          </cell>
          <cell r="E241" t="str">
            <v>und</v>
          </cell>
          <cell r="F241" t="str">
            <v>7,00</v>
          </cell>
          <cell r="G241">
            <v>29.209320000000002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C243">
            <v>0</v>
          </cell>
          <cell r="D243" t="str">
            <v>INSTALAÇÕES ÁGUAS PLUVIAIS</v>
          </cell>
          <cell r="E243">
            <v>0</v>
          </cell>
          <cell r="F243">
            <v>0</v>
          </cell>
          <cell r="G243">
            <v>0</v>
          </cell>
        </row>
        <row r="244">
          <cell r="C244">
            <v>89578</v>
          </cell>
          <cell r="D244" t="str">
            <v>TUBO PVC, SÉRIE R, ÁGUA PLUVIAL, DN 100 MM, FORNECIDO E INSTALADO EMCONDUTORES VERTICAIS DE ÁGUAS PLUVIAIS</v>
          </cell>
          <cell r="E244" t="str">
            <v>m</v>
          </cell>
          <cell r="F244" t="str">
            <v>140,00</v>
          </cell>
          <cell r="G244">
            <v>32.224319999999999</v>
          </cell>
        </row>
        <row r="245">
          <cell r="C245">
            <v>89584</v>
          </cell>
          <cell r="D245" t="str">
            <v>JOELHO 90 GRAUS, PVC, SERIE R, ÁGUA PLUVIAL, DN 100 MM, JUNTA ELÁSTICA, FORNECIDO E INSTALADO EM CONDUTORES VERTICAIS DE ÁGUAS PLUVIAIS</v>
          </cell>
          <cell r="E245" t="str">
            <v>und</v>
          </cell>
          <cell r="F245" t="str">
            <v>15,00</v>
          </cell>
          <cell r="G245">
            <v>30.061560000000004</v>
          </cell>
        </row>
        <row r="246">
          <cell r="C246">
            <v>89585</v>
          </cell>
          <cell r="D246" t="str">
            <v>JOELHO 45 GRAUS, PVC, SERIE R, ÁGUA PLUVIAL, DN 100 MM, JUNTA ELÁSTICA, FORNECIDO E INSTALADO EM CONDUTORES VERTICAIS DE ÁGUAS PLUVIAIS</v>
          </cell>
          <cell r="E246" t="str">
            <v>und</v>
          </cell>
          <cell r="F246" t="str">
            <v>7,00</v>
          </cell>
          <cell r="G246">
            <v>23.870760000000004</v>
          </cell>
        </row>
        <row r="247">
          <cell r="C247">
            <v>89671</v>
          </cell>
          <cell r="D247" t="str">
            <v>LUVA DE CORRER, PVC, SERIE R, ÁGUA PLUVIAL, DN 100 MM, JUNTA ELÁSTICA, FORNECIDO E INSTALADO EM CONDUTORES VERTICAIS DE ÁGUAS PLUVIAIS</v>
          </cell>
          <cell r="E247" t="str">
            <v>und</v>
          </cell>
          <cell r="F247" t="str">
            <v>13,00</v>
          </cell>
          <cell r="G247">
            <v>25.213440000000002</v>
          </cell>
        </row>
        <row r="248">
          <cell r="C248" t="str">
            <v>COMP8</v>
          </cell>
          <cell r="D248" t="str">
            <v>CAIXA DE AREIA 50X50X50CM EM ALVENARIA COM TAMPA EM GRELHA METALICA</v>
          </cell>
          <cell r="E248" t="str">
            <v>und</v>
          </cell>
          <cell r="F248" t="str">
            <v>4,00</v>
          </cell>
          <cell r="G248">
            <v>98.658839999999998</v>
          </cell>
        </row>
        <row r="249">
          <cell r="C249">
            <v>90443</v>
          </cell>
          <cell r="D249" t="str">
            <v>RASGO EM ALVENARIA PARA RAMAIS/ DISTRIBUIÇÃO COM DIAMETROSMENORES OU IGUAIS A 40 MM</v>
          </cell>
          <cell r="E249" t="str">
            <v>m</v>
          </cell>
          <cell r="F249" t="str">
            <v>30,00</v>
          </cell>
          <cell r="G249">
            <v>7.0028400000000008</v>
          </cell>
        </row>
        <row r="250">
          <cell r="C250">
            <v>4283</v>
          </cell>
          <cell r="D250" t="str">
            <v>RALO HEMISFERICO TIPO ABACAXI 100MM</v>
          </cell>
          <cell r="E250" t="str">
            <v>und</v>
          </cell>
          <cell r="F250" t="str">
            <v>8,00</v>
          </cell>
          <cell r="G250">
            <v>31.581120000000002</v>
          </cell>
        </row>
        <row r="251">
          <cell r="C251" t="str">
            <v>C1256</v>
          </cell>
          <cell r="D251" t="str">
            <v>ESCAVAÇÃO MANUAL CAMPO ABERTO EM TERRA ATÉ 2M</v>
          </cell>
          <cell r="E251" t="str">
            <v>m³</v>
          </cell>
          <cell r="F251" t="str">
            <v>1,00</v>
          </cell>
          <cell r="G251">
            <v>32.698680000000003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C253">
            <v>0</v>
          </cell>
          <cell r="D253" t="str">
            <v>INSTALAÇÕES ELÉTRICAS</v>
          </cell>
          <cell r="E253">
            <v>0</v>
          </cell>
          <cell r="F253">
            <v>0</v>
          </cell>
          <cell r="G253">
            <v>0</v>
          </cell>
        </row>
        <row r="254">
          <cell r="C254">
            <v>91941</v>
          </cell>
          <cell r="D254" t="str">
            <v>CAIXA RETANGULAR 4" X 2" BAIXA (0,30 M DO PISO), PVC, INSTALADA EM PAREDE- FORNECIMENTO E INSTALAÇÃO</v>
          </cell>
          <cell r="E254" t="str">
            <v>und</v>
          </cell>
          <cell r="F254" t="str">
            <v>177,00</v>
          </cell>
          <cell r="G254">
            <v>5.8692000000000002</v>
          </cell>
        </row>
        <row r="255">
          <cell r="C255">
            <v>91937</v>
          </cell>
          <cell r="D255" t="str">
            <v>CAIXA OCTOGONAL 3" X 3", PVC, INSTALADA EM LAJE - FORNECIMENTO EINSTALAÇÃO</v>
          </cell>
          <cell r="E255" t="str">
            <v>und</v>
          </cell>
          <cell r="F255" t="str">
            <v>99,00</v>
          </cell>
          <cell r="G255">
            <v>6.8500800000000002</v>
          </cell>
        </row>
        <row r="256">
          <cell r="C256">
            <v>91875</v>
          </cell>
          <cell r="D256" t="str">
            <v>LUVA PARA ELETRODUTO, PVC, ROSCÁVEL, DN 25 MM (3/4"), PARA CIRCUITOS TERMINAIS, INSTALADA EM FORRO - FORNECIMENTO E INSTALAÇÃO</v>
          </cell>
          <cell r="E256" t="str">
            <v>und</v>
          </cell>
          <cell r="F256" t="str">
            <v>113,00</v>
          </cell>
          <cell r="G256">
            <v>3.6260400000000002</v>
          </cell>
        </row>
        <row r="257">
          <cell r="C257">
            <v>91876</v>
          </cell>
          <cell r="D257" t="str">
            <v>LUVA PARA ELETRODUTO, PVC, ROSCÁVEL, DN 32 MM (1"), PARA CIRCUITOS TERMINAIS, INSTALADA EM FORRO - FORNECIMENTO E INSTALAÇÃO</v>
          </cell>
          <cell r="E257" t="str">
            <v>und</v>
          </cell>
          <cell r="F257" t="str">
            <v>28,00</v>
          </cell>
          <cell r="G257">
            <v>4.8079200000000002</v>
          </cell>
        </row>
        <row r="258">
          <cell r="C258">
            <v>93013</v>
          </cell>
          <cell r="D258" t="str">
            <v>LUVA PARA ELETRODUTO, PVC, ROSCÁVEL, DN 50 MM (1 1/2") - FORNECIMENTOE INSTALAÇÃO</v>
          </cell>
          <cell r="E258" t="str">
            <v>und</v>
          </cell>
          <cell r="F258" t="str">
            <v>9,00</v>
          </cell>
          <cell r="G258">
            <v>8.4017999999999997</v>
          </cell>
        </row>
        <row r="259">
          <cell r="C259">
            <v>91877</v>
          </cell>
          <cell r="D259" t="str">
            <v>LUVA PARA ELETRODUTO, PVC, ROSCÁVEL, DN 40 MM (1 1/4"), PARA CIRCUITOS TERMINAIS, INSTALADA EM FORRO - FORNECIMENTO E INSTALAÇÃO</v>
          </cell>
          <cell r="E259" t="str">
            <v>und</v>
          </cell>
          <cell r="F259" t="str">
            <v>4,00</v>
          </cell>
          <cell r="G259">
            <v>6.44808</v>
          </cell>
        </row>
        <row r="260">
          <cell r="C260">
            <v>91874</v>
          </cell>
          <cell r="D260" t="str">
            <v>LUVA PARA ELETRODUTO, PVC, ROSCÁVEL, DN 20 MM (1/2"), PARA CIRCUITOS TERMINAIS, INSTALADA EM FORRO - FORNECIMENTO E INSTALAÇÃO</v>
          </cell>
          <cell r="E260" t="str">
            <v>und</v>
          </cell>
          <cell r="F260" t="str">
            <v>4,00</v>
          </cell>
          <cell r="G260">
            <v>2.7255600000000002</v>
          </cell>
        </row>
        <row r="261">
          <cell r="C261">
            <v>93017</v>
          </cell>
          <cell r="D261" t="str">
            <v>LUVA PARA ELETRODUTO, PVC, ROSCÁVEL, DN 110 MM (4") - FORNECIMENTO EINSTALAÇÃO</v>
          </cell>
          <cell r="E261" t="str">
            <v>und</v>
          </cell>
          <cell r="F261" t="str">
            <v>24,00</v>
          </cell>
          <cell r="G261">
            <v>31.155000000000001</v>
          </cell>
        </row>
        <row r="262">
          <cell r="C262">
            <v>92980</v>
          </cell>
          <cell r="D262" t="str">
            <v>CABO DE COBRE FLEXÍVEL ISOLADO, 10 MM², ANTI-CHAMA 0,6/1,0 KV, PARADISTRIBUIÇÃO - FORNECIMENTO E INSTALAÇÃO.</v>
          </cell>
          <cell r="E262" t="str">
            <v>m</v>
          </cell>
          <cell r="F262" t="str">
            <v>460,00</v>
          </cell>
          <cell r="G262">
            <v>9.1173599999999997</v>
          </cell>
        </row>
        <row r="263">
          <cell r="C263">
            <v>91929</v>
          </cell>
          <cell r="D263" t="str">
            <v>CABO DE COBRE FLEXÍVEL ISOLADO, 4 MM², ANTI-CHAMA 0,6/1,0 KV, PARACIRCUITOS TERMINAIS - FORNECIMENTO E INSTALAÇÃO</v>
          </cell>
          <cell r="E263" t="str">
            <v>m</v>
          </cell>
          <cell r="F263" t="str">
            <v>50,00</v>
          </cell>
          <cell r="G263">
            <v>5.7486000000000006</v>
          </cell>
        </row>
        <row r="264">
          <cell r="C264">
            <v>92986</v>
          </cell>
          <cell r="D264" t="str">
            <v>CABO DE COBRE FLEXÍVEL ISOLADO, 35 MM², ANTI-CHAMA 0,6/1,0 KV, PARADISTRIBUIÇÃO - FORNECIMENTO E INSTALAÇÃO.</v>
          </cell>
          <cell r="E264" t="str">
            <v>m</v>
          </cell>
          <cell r="F264" t="str">
            <v>280,00</v>
          </cell>
          <cell r="G264">
            <v>30.101759999999999</v>
          </cell>
        </row>
        <row r="265">
          <cell r="C265">
            <v>91926</v>
          </cell>
          <cell r="D265" t="str">
            <v>CABO DE COBRE FLEXÍVEL ISOLADO, 2,5 MM², ANTI-CHAMA 450/750 V, PARACIRCUITOS TERMINAIS - FORNECIMENTO E INSTALAÇÃO</v>
          </cell>
          <cell r="E265" t="str">
            <v>m</v>
          </cell>
          <cell r="F265" t="str">
            <v>4.550,00</v>
          </cell>
          <cell r="G265">
            <v>2.9908800000000002</v>
          </cell>
        </row>
        <row r="266">
          <cell r="C266">
            <v>91928</v>
          </cell>
          <cell r="D266" t="str">
            <v>CABO DE COBRE FLEXÍVEL ISOLADO, 4 MM², ANTI-CHAMA 450/750 V, PARACIRCUITOS TERMINAIS - FORNECIMENTO E INSTALAÇÃO</v>
          </cell>
          <cell r="E266" t="str">
            <v>m</v>
          </cell>
          <cell r="F266" t="str">
            <v>420,00</v>
          </cell>
          <cell r="G266">
            <v>4.9928400000000002</v>
          </cell>
        </row>
        <row r="267">
          <cell r="C267">
            <v>97887</v>
          </cell>
          <cell r="D267" t="str">
            <v>CAIXA DE PASSAGEM 40X40X40 CM FUNDO BRITA E COM TAMPA DE CONCRETO</v>
          </cell>
          <cell r="E267" t="str">
            <v>und</v>
          </cell>
          <cell r="F267" t="str">
            <v>11,00</v>
          </cell>
          <cell r="G267">
            <v>176.98452</v>
          </cell>
        </row>
        <row r="268">
          <cell r="C268">
            <v>91953</v>
          </cell>
          <cell r="D268" t="str">
            <v>INTERRUPTOR SIMPLES (1 MÓDULO), 10A/250V, INCLUINDO SUPORTE E PLACA -FORNECIMENTO E INSTALAÇÃO.</v>
          </cell>
          <cell r="E268" t="str">
            <v>und</v>
          </cell>
          <cell r="F268" t="str">
            <v>34,00</v>
          </cell>
          <cell r="G268">
            <v>16.449840000000002</v>
          </cell>
        </row>
        <row r="269">
          <cell r="C269">
            <v>91959</v>
          </cell>
          <cell r="D269" t="str">
            <v>INTERRUPTOR SIMPLES (2 MÓDULO), 10A/250V, INCLUINDO SUPORTE E PLACA -FORNECIMENTO E INSTALAÇÃO</v>
          </cell>
          <cell r="E269" t="str">
            <v>und</v>
          </cell>
          <cell r="F269" t="str">
            <v>4,00</v>
          </cell>
          <cell r="G269">
            <v>26.097840000000001</v>
          </cell>
        </row>
        <row r="270">
          <cell r="C270">
            <v>91967</v>
          </cell>
          <cell r="D270" t="str">
            <v>INTERRUPTOR SIMPLES (3 MÓDULO), 10A/250V, INCLUINDO SUPORTE E PLACA -FORNECIMENTO E INSTALAÇÃO.</v>
          </cell>
          <cell r="E270" t="str">
            <v>und</v>
          </cell>
          <cell r="F270" t="str">
            <v>2,00</v>
          </cell>
          <cell r="G270">
            <v>35.745840000000001</v>
          </cell>
        </row>
        <row r="271">
          <cell r="C271">
            <v>92008</v>
          </cell>
          <cell r="D271" t="str">
            <v>TOMADA BAIXA DE EMBUTIR (2 MÓDULOS), 2P+T 10 A, INCLUINDO SUPORTE EPLACA - FORNECIMENTO E INSTALAÇÃO</v>
          </cell>
          <cell r="E271" t="str">
            <v>und</v>
          </cell>
          <cell r="F271" t="str">
            <v>163,00</v>
          </cell>
          <cell r="G271">
            <v>28.083720000000003</v>
          </cell>
        </row>
        <row r="272">
          <cell r="C272">
            <v>92009</v>
          </cell>
          <cell r="D272" t="str">
            <v>TOMADA BAIXA DE EMBUTIR (2 MÓDULOS), 2P+T 20 A, INCLUINDO SUPORTE EPLACA - FORNECIMENTO E INSTALAÇÃO</v>
          </cell>
          <cell r="E272" t="str">
            <v>und</v>
          </cell>
          <cell r="F272" t="str">
            <v>17,00</v>
          </cell>
          <cell r="G272">
            <v>31.524840000000001</v>
          </cell>
        </row>
        <row r="273">
          <cell r="C273">
            <v>780</v>
          </cell>
          <cell r="D273" t="str">
            <v>TOMADA DUPLA 2P+T, ABNT, 10 A, PARA PISO, COM PLACA EM METAL AMARELO E CAIXA PVC</v>
          </cell>
          <cell r="E273" t="str">
            <v>und</v>
          </cell>
          <cell r="F273" t="str">
            <v>8,00</v>
          </cell>
          <cell r="G273">
            <v>88.833960000000005</v>
          </cell>
        </row>
        <row r="274">
          <cell r="C274">
            <v>101895</v>
          </cell>
          <cell r="D274" t="str">
            <v>DISJUNTOR TERMOMAGNÉTICO TRIPOLAR , CORRENTE NOMINAL DE 125A - FORNECIMENTO E INSTALAÇÃO</v>
          </cell>
          <cell r="E274" t="str">
            <v>und</v>
          </cell>
          <cell r="F274" t="str">
            <v>3,00</v>
          </cell>
          <cell r="G274">
            <v>339.52116000000001</v>
          </cell>
        </row>
        <row r="275">
          <cell r="C275">
            <v>93671</v>
          </cell>
          <cell r="D275" t="str">
            <v>DISJUNTOR TRIPOLAR TIPO DIN, CORRENTE NOMINAL DE 32A - FORNECIMENTOE INSTALAÇÃO. AF_04/2016</v>
          </cell>
          <cell r="E275" t="str">
            <v>und</v>
          </cell>
          <cell r="F275" t="str">
            <v>4,00</v>
          </cell>
          <cell r="G275">
            <v>64.408439999999999</v>
          </cell>
        </row>
        <row r="276">
          <cell r="C276">
            <v>101894</v>
          </cell>
          <cell r="D276" t="str">
            <v>DISJUNTOR TRIPOLAR CORRENTE NOMINAL DE 70A - FORNECIMENTO EINSTALAÇÃO</v>
          </cell>
          <cell r="E276" t="str">
            <v>und</v>
          </cell>
          <cell r="F276" t="str">
            <v>2,00</v>
          </cell>
          <cell r="G276">
            <v>120.31056</v>
          </cell>
        </row>
        <row r="277">
          <cell r="C277">
            <v>93673</v>
          </cell>
          <cell r="D277" t="str">
            <v>DISJUNTOR TRIPOLAR TIPO DIN, CORRENTE NOMINAL DE 50A - FORNECIMENTOE INSTALAÇÃO</v>
          </cell>
          <cell r="E277" t="str">
            <v>und</v>
          </cell>
          <cell r="F277" t="str">
            <v>4,00</v>
          </cell>
          <cell r="G277">
            <v>73.027320000000003</v>
          </cell>
        </row>
        <row r="278">
          <cell r="C278">
            <v>93657</v>
          </cell>
          <cell r="D278" t="str">
            <v>DISJUNTOR MONOPOLAR TIPO DIN, CORRENTE NOMINAL DE 32A -FORNECIMENTO E INSTALAÇÃO</v>
          </cell>
          <cell r="E278" t="str">
            <v>und</v>
          </cell>
          <cell r="F278" t="str">
            <v>1,00</v>
          </cell>
          <cell r="G278">
            <v>11.2158</v>
          </cell>
        </row>
        <row r="279">
          <cell r="C279">
            <v>93655</v>
          </cell>
          <cell r="D279" t="str">
            <v>DISJUNTOR MONOPOLAR TIPO DIN, CORRENTE NOMINAL DE 20A -FORNECIMENTO E INSTALAÇÃO</v>
          </cell>
          <cell r="E279" t="str">
            <v>und</v>
          </cell>
          <cell r="F279" t="str">
            <v>39,00</v>
          </cell>
          <cell r="G279">
            <v>10.363560000000001</v>
          </cell>
        </row>
        <row r="280">
          <cell r="C280">
            <v>9041</v>
          </cell>
          <cell r="D280" t="str">
            <v>DISPOSITIVO DE PROTEÇÃO CONTRA SURTO DE TENSÃO DPS 60KA - 275V</v>
          </cell>
          <cell r="E280" t="str">
            <v>und</v>
          </cell>
          <cell r="F280" t="str">
            <v>4,00</v>
          </cell>
          <cell r="G280">
            <v>92.122320000000002</v>
          </cell>
        </row>
        <row r="281">
          <cell r="C281">
            <v>7996</v>
          </cell>
          <cell r="D281" t="str">
            <v>DISJUNTOR BIPOLAR DR 25 A - DISPOSITIVO RESIDUAL DIFERENCIAL, TIPO AC,30MA</v>
          </cell>
          <cell r="E281" t="str">
            <v>und</v>
          </cell>
          <cell r="F281" t="str">
            <v>5,00</v>
          </cell>
          <cell r="G281">
            <v>125.33556</v>
          </cell>
        </row>
        <row r="282">
          <cell r="C282">
            <v>91864</v>
          </cell>
          <cell r="D282" t="str">
            <v>ELETRODUTO RÍGIDO ROSCÁVEL, PVC, DN 32 MM (1"), PARA CIRCUITOSTERMINAIS, INSTALADO EM FORRO - FORNECIMENTO E INSTALAÇÃO</v>
          </cell>
          <cell r="E282" t="str">
            <v>m</v>
          </cell>
          <cell r="F282" t="str">
            <v>334,40</v>
          </cell>
          <cell r="G282">
            <v>8.9404799999999991</v>
          </cell>
        </row>
        <row r="283">
          <cell r="C283">
            <v>91863</v>
          </cell>
          <cell r="D283" t="str">
            <v>ELETRODUTO RÍGIDO ROSCÁVEL, PVC, DN 25 MM (3/4"), PARA CIRCUITOSTERMINAIS, INSTALADO EM FORRO - FORNECIMENTO E INSTALAÇÃO</v>
          </cell>
          <cell r="E283" t="str">
            <v>m</v>
          </cell>
          <cell r="F283" t="str">
            <v>920,00</v>
          </cell>
          <cell r="G283">
            <v>6.7375200000000008</v>
          </cell>
        </row>
        <row r="284">
          <cell r="C284">
            <v>93008</v>
          </cell>
          <cell r="D284" t="str">
            <v>ELETRODUTO RÍGIDO ROSCÁVEL, PVC, DN 50 MM (1 1/2") - FORNECIMENTO EINSTALAÇÃO</v>
          </cell>
          <cell r="E284" t="str">
            <v>m</v>
          </cell>
          <cell r="F284" t="str">
            <v>36,00</v>
          </cell>
          <cell r="G284">
            <v>9.7846799999999998</v>
          </cell>
        </row>
        <row r="285">
          <cell r="C285">
            <v>93009</v>
          </cell>
          <cell r="D285" t="str">
            <v>ELETRODUTO RÍGIDO ROSCÁVEL, PVC, DN 60 MM (2") - FORNECIMENTO EINSTALAÇÃO</v>
          </cell>
          <cell r="E285" t="str">
            <v>m</v>
          </cell>
          <cell r="F285" t="str">
            <v>18,00</v>
          </cell>
          <cell r="G285">
            <v>14.608680000000001</v>
          </cell>
        </row>
        <row r="286">
          <cell r="C286">
            <v>93012</v>
          </cell>
          <cell r="D286" t="str">
            <v>ELETRODUTO RÍGIDO ROSCÁVEL, PVC, DN 110 MM (4") - FORNECIMENTO EINSTALAÇÃO</v>
          </cell>
          <cell r="E286" t="str">
            <v>m</v>
          </cell>
          <cell r="F286" t="str">
            <v>80,00</v>
          </cell>
          <cell r="G286">
            <v>38.085479999999997</v>
          </cell>
        </row>
        <row r="287">
          <cell r="C287">
            <v>91873</v>
          </cell>
          <cell r="D287" t="str">
            <v>ELETRODUTO RÍGIDO ROSCÁVEL, PVC, DN 40 MM (1 1/4"), PARA CIRCUITOSTERMINAIS, INSTALADO EM PAREDE - FORNECIMENTO E INSTALAÇÃO</v>
          </cell>
          <cell r="E287" t="str">
            <v>m</v>
          </cell>
          <cell r="F287" t="str">
            <v>32,00</v>
          </cell>
          <cell r="G287">
            <v>11.48916</v>
          </cell>
        </row>
        <row r="288">
          <cell r="C288">
            <v>91870</v>
          </cell>
          <cell r="D288" t="str">
            <v>ELETRODUTO RÍGIDO ROSCÁVEL, PVC, DN 20 MM (1/2"), PARA CIRCUITOSTERMINAIS, INSTALADO EM PAREDE - FORNECIMENTO E INSTALAÇÃO</v>
          </cell>
          <cell r="E288" t="str">
            <v>m</v>
          </cell>
          <cell r="F288" t="str">
            <v>12,00</v>
          </cell>
          <cell r="G288">
            <v>6.1345200000000002</v>
          </cell>
        </row>
        <row r="289">
          <cell r="C289">
            <v>539</v>
          </cell>
          <cell r="D289" t="str">
            <v>LUMINÁRIA TIPO CALHA DE EMBUTIR COM ALETAS E 2 LEDS TUBULARES 20 W, COMPLETA</v>
          </cell>
          <cell r="E289" t="str">
            <v>und</v>
          </cell>
          <cell r="F289" t="str">
            <v>78,00</v>
          </cell>
          <cell r="G289">
            <v>177.78852000000001</v>
          </cell>
        </row>
        <row r="290">
          <cell r="C290">
            <v>38770</v>
          </cell>
          <cell r="D290" t="str">
            <v>LUMINÁRIA PLAFON REDONDO COM VIDRO FOSCO, EMBUTIR, COM 2 LEDS DE 10 W</v>
          </cell>
          <cell r="E290" t="str">
            <v>und</v>
          </cell>
          <cell r="F290" t="str">
            <v>7,00</v>
          </cell>
          <cell r="G290">
            <v>73.437360000000012</v>
          </cell>
        </row>
        <row r="291">
          <cell r="C291">
            <v>97597</v>
          </cell>
          <cell r="D291" t="str">
            <v>SENSOR DE PRESENÇA COM FOTOCÉLULA, FIXAÇÃO EM TETO - FORNECIMENTO E INSTALAÇÃO</v>
          </cell>
          <cell r="E291" t="str">
            <v>und</v>
          </cell>
          <cell r="F291" t="str">
            <v>7,00</v>
          </cell>
          <cell r="G291">
            <v>36.87144</v>
          </cell>
        </row>
        <row r="292">
          <cell r="C292">
            <v>97585</v>
          </cell>
          <cell r="D292" t="str">
            <v>LUMINÁRIA TIPO CALHA, DE SOBREPOR, COM 2 LÂMPADAS TUBULARES LED DE 18 W - FORNECIMENTO E INSTALAÇÃO</v>
          </cell>
          <cell r="E292" t="str">
            <v>und</v>
          </cell>
          <cell r="F292" t="str">
            <v>1,00</v>
          </cell>
          <cell r="G292">
            <v>60.549240000000005</v>
          </cell>
        </row>
        <row r="293">
          <cell r="C293">
            <v>97607</v>
          </cell>
          <cell r="D293" t="str">
            <v>LUMINÁRIA ARANDELA TIPO TARTARUGA PARA 1 LÂMPADA LED -FORNECIMENTO E INSTALAÇÃO</v>
          </cell>
          <cell r="E293" t="str">
            <v>und</v>
          </cell>
          <cell r="F293" t="str">
            <v>20,00</v>
          </cell>
          <cell r="G293">
            <v>61.522080000000003</v>
          </cell>
        </row>
        <row r="294">
          <cell r="C294">
            <v>101883</v>
          </cell>
          <cell r="D294" t="str">
            <v>QUADRO DE DISTRIBUICAO DE ENERGIA DE EMBUTIR, EM CHAPA METALICA, PARA 18 DISJUNTORES TERMOMAGNETICOS MONOPOLARES, COMBARRAMENTO TRIFASICO E NEUTRO, FORNECIMENTO E INSTALACAO</v>
          </cell>
          <cell r="E294" t="str">
            <v>und</v>
          </cell>
          <cell r="F294" t="str">
            <v>1,00</v>
          </cell>
          <cell r="G294">
            <v>427.49484000000007</v>
          </cell>
        </row>
        <row r="295">
          <cell r="C295">
            <v>101879</v>
          </cell>
          <cell r="D295" t="str">
            <v>QUADRO DE DISTRIBUICAO DE ENERGIA DE EMBUTIR, EM CHAPA METALICA,PARA 24 DISJUNTORES TERMOMAGNETICOS MONOPOLARES, COM BARRAMENTO TRIFASICO E NEUTRO, FORNECIMENTO E INSTALACAO</v>
          </cell>
          <cell r="E295" t="str">
            <v>und</v>
          </cell>
          <cell r="F295" t="str">
            <v>2,00</v>
          </cell>
          <cell r="G295">
            <v>448.71240000000006</v>
          </cell>
        </row>
        <row r="296">
          <cell r="C296">
            <v>12233</v>
          </cell>
          <cell r="D296" t="str">
            <v>QUADRO DE DISTRIBUIÇÃO DE EMBUTIR, EM CHAPA DE AÇO, PARA ATÉ 70DISJUNTORES, COM BARRAMENTO TRIFASICO DE 225 A, PADRÃO DIN, EXCLUSIVE DISJUNTORES</v>
          </cell>
          <cell r="E296" t="str">
            <v>und</v>
          </cell>
          <cell r="F296" t="str">
            <v>1,00</v>
          </cell>
          <cell r="G296">
            <v>880.92672000000016</v>
          </cell>
        </row>
        <row r="297">
          <cell r="C297" t="str">
            <v>C3579</v>
          </cell>
          <cell r="D297" t="str">
            <v>CAIXA MODULAR PARA MEDIDOR DE ENERGIA AGRUPADA, EM POLICARBONATO/  TERMOPLASTICO, COM SUPORTE PARA DISJUNTOR (PADRAO DA CONCESSIONARIA LOCAL)</v>
          </cell>
          <cell r="E297" t="str">
            <v>und</v>
          </cell>
          <cell r="F297" t="str">
            <v>1,00</v>
          </cell>
          <cell r="G297">
            <v>118.52567999999999</v>
          </cell>
        </row>
        <row r="298">
          <cell r="C298">
            <v>7926</v>
          </cell>
          <cell r="D298" t="str">
            <v>TERMINAL A COMPRESSAO EM COBRE ESTANHADO PARA CABO 10 MM2, 1 FURO E 1 COMPRESSAO, PARA PARAFUSO DE FIXACAO M6</v>
          </cell>
          <cell r="E298" t="str">
            <v>und</v>
          </cell>
          <cell r="F298" t="str">
            <v>30,00</v>
          </cell>
          <cell r="G298">
            <v>1.9939200000000001</v>
          </cell>
        </row>
        <row r="299">
          <cell r="C299">
            <v>7928</v>
          </cell>
          <cell r="D299" t="str">
            <v>TERMINAL A COMPRESSAO EM COBRE ESTANHADO PARA CABO 35 MM2, 1 FURO E 1 COMPRESSAO, PARA PARAFUSO DE FIXACAO M8</v>
          </cell>
          <cell r="E299" t="str">
            <v>und</v>
          </cell>
          <cell r="F299" t="str">
            <v>14,00</v>
          </cell>
          <cell r="G299">
            <v>3.4170000000000003</v>
          </cell>
        </row>
        <row r="300">
          <cell r="C300">
            <v>12807</v>
          </cell>
          <cell r="D300" t="str">
            <v>REFLETOR SLIM LED 50W DE POTÊNCIA, BRANCO FRIO, 6500K, AUTOVOLT, MARCA G-LIGHT OU SIMILAR</v>
          </cell>
          <cell r="E300" t="str">
            <v>und</v>
          </cell>
          <cell r="F300" t="str">
            <v>12,00</v>
          </cell>
          <cell r="G300">
            <v>89.589720000000014</v>
          </cell>
        </row>
        <row r="301">
          <cell r="C301">
            <v>39585</v>
          </cell>
          <cell r="D301" t="str">
            <v>GRUPO GERADOR CABINADO 100 KVA, 380/220 V, 60 HZ, COM QUADRO AUTOMÁTICO</v>
          </cell>
          <cell r="E301" t="str">
            <v>und</v>
          </cell>
          <cell r="F301" t="str">
            <v>1,00</v>
          </cell>
          <cell r="G301">
            <v>67570.628280000004</v>
          </cell>
        </row>
        <row r="302">
          <cell r="C302">
            <v>39586</v>
          </cell>
          <cell r="D302" t="str">
            <v>INSTALAÇÃO DE GRUPO GERADOR CABINADO 100 KVA, 380/220 V, 60 HZ, COM QUADRO AUTOMÁTICO</v>
          </cell>
          <cell r="E302" t="str">
            <v>und</v>
          </cell>
          <cell r="F302" t="str">
            <v>1,00</v>
          </cell>
          <cell r="G302">
            <v>1999.0656000000001</v>
          </cell>
        </row>
        <row r="303">
          <cell r="C303">
            <v>7746</v>
          </cell>
          <cell r="D303" t="str">
            <v>CAIXA DE PASSAGEM  4'' X 2'' EM ALUMINIO</v>
          </cell>
          <cell r="E303" t="str">
            <v>und</v>
          </cell>
          <cell r="F303" t="str">
            <v>4,00</v>
          </cell>
          <cell r="G303">
            <v>14.407680000000003</v>
          </cell>
        </row>
        <row r="304">
          <cell r="C304">
            <v>12903</v>
          </cell>
          <cell r="D304" t="str">
            <v>POSTE DECORATIVO COM 01 PÉTALA, EM AÇO GALVANIZADO COM DIFUSOR EM VIDRO TRANSPARENTE TEMPERADO, 3,00M, INCLUSIVE LÂMPADA LED 50W</v>
          </cell>
          <cell r="E304" t="str">
            <v>und</v>
          </cell>
          <cell r="F304" t="str">
            <v>5,00</v>
          </cell>
          <cell r="G304">
            <v>767.65116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C306">
            <v>0</v>
          </cell>
          <cell r="D306" t="str">
            <v>INSTALAÇÕES DE CLIMATIZAÇÃO</v>
          </cell>
          <cell r="E306">
            <v>0</v>
          </cell>
          <cell r="F306">
            <v>0</v>
          </cell>
          <cell r="G306">
            <v>0</v>
          </cell>
        </row>
        <row r="307">
          <cell r="C307">
            <v>97327</v>
          </cell>
          <cell r="D307" t="str">
            <v>TUBO EM COBRE FLEXÍVEL, DN 1/4”, COM ISOLAMENTO, INSTALADO EM RAMAL DE ALIMENTAÇÃO DE AR CONDICIONADO COM CONDENSADORA INDIVIDUALFORNECIMENTO E INSTALAÇÃO</v>
          </cell>
          <cell r="E307" t="str">
            <v>m</v>
          </cell>
          <cell r="F307" t="str">
            <v>43,00</v>
          </cell>
          <cell r="G307">
            <v>24.377280000000003</v>
          </cell>
        </row>
        <row r="308">
          <cell r="C308">
            <v>97328</v>
          </cell>
          <cell r="D308" t="str">
            <v>TUBO EM COBRE FLEXÍVEL, DN 3/8", COM ISOLAMENTO, INSTALADO EM RAMALDE ALIMENTAÇÃO DE AR CONDICIONADO COM CONDENSADORA INDIVIDUAL – FORNECIMENTO E INSTALAÇÃO</v>
          </cell>
          <cell r="E308" t="str">
            <v>m</v>
          </cell>
          <cell r="F308" t="str">
            <v>16,00</v>
          </cell>
          <cell r="G308">
            <v>43.335599999999999</v>
          </cell>
        </row>
        <row r="309">
          <cell r="C309">
            <v>97329</v>
          </cell>
          <cell r="D309" t="str">
            <v>TUBO EM COBRE FLEXÍVEL, DN 1/2", COM ISOLAMENTO, INSTALADO EM RAMAL DE ALIMENTAÇÃO DE AR CONDICIONADO COM CONDENSADORA INDIVIDUAL –FORNECIMENTO E INSTALAÇÃO</v>
          </cell>
          <cell r="E309" t="str">
            <v>m</v>
          </cell>
          <cell r="F309" t="str">
            <v>75,00</v>
          </cell>
          <cell r="G309">
            <v>54.1494</v>
          </cell>
        </row>
        <row r="310">
          <cell r="C310">
            <v>97330</v>
          </cell>
          <cell r="D310" t="str">
            <v>TUBO EM COBRE FLEXÍVEL, DN 5/8", COM ISOLAMENTO, INSTALADO EM RAMALDE ALIMENTAÇÃO DE AR CONDICIONADO COM CONDENSADORA INDIVIDUAL – FORNECIMENTO E INSTALAÇÃO</v>
          </cell>
          <cell r="E310" t="str">
            <v>m</v>
          </cell>
          <cell r="F310" t="str">
            <v>8,00</v>
          </cell>
          <cell r="G310">
            <v>66.169200000000004</v>
          </cell>
        </row>
        <row r="311">
          <cell r="C311" t="str">
            <v>C4780</v>
          </cell>
          <cell r="D311" t="str">
            <v>REDE FRIGORÍGENA C/ TUBO DE COBRE 3/4" FLEXÍVEL, ISOLADO COMBORRACHA ELASTOMÉRICA, SUSTENTAÇÃO, SOLDA E LIMPEZA</v>
          </cell>
          <cell r="E311" t="str">
            <v>m</v>
          </cell>
          <cell r="F311" t="str">
            <v>40,00</v>
          </cell>
          <cell r="G311">
            <v>70.213319999999996</v>
          </cell>
        </row>
        <row r="312">
          <cell r="C312">
            <v>89357</v>
          </cell>
          <cell r="D312" t="str">
            <v>TUBO, PVC, SOLDÁVEL, DN 32MM, INSTALADO EM RAMAL OU SUB-RAMAL DEÁGUA - FORNECIMENTO E INSTALAÇÃO</v>
          </cell>
          <cell r="E312" t="str">
            <v>m</v>
          </cell>
          <cell r="F312" t="str">
            <v>90,00</v>
          </cell>
          <cell r="G312">
            <v>18.98244</v>
          </cell>
        </row>
        <row r="313">
          <cell r="C313">
            <v>89386</v>
          </cell>
          <cell r="D313" t="str">
            <v>LUVA, PVC, SOLDÁVEL, DN 32MM, INSTALADO EM RAMAL OU SUB-RAMAL DEÁGUA - FORNECIMENTO E INSTALAÇÃO</v>
          </cell>
          <cell r="E313" t="str">
            <v>und</v>
          </cell>
          <cell r="F313" t="str">
            <v>44,00</v>
          </cell>
          <cell r="G313">
            <v>5.7003599999999999</v>
          </cell>
        </row>
        <row r="314">
          <cell r="C314">
            <v>89369</v>
          </cell>
          <cell r="D314" t="str">
            <v>CURVA 90 GRAUS, PVC, SOLDÁVEL, DN 32MM, INSTALADO EM RAMAL OU SUB-RAMAL DE ÁGUA - FORNECIMENTO E INSTALAÇÃO</v>
          </cell>
          <cell r="E314" t="str">
            <v>und</v>
          </cell>
          <cell r="F314" t="str">
            <v>18,00</v>
          </cell>
          <cell r="G314">
            <v>11.682119999999999</v>
          </cell>
        </row>
        <row r="315">
          <cell r="C315">
            <v>89370</v>
          </cell>
          <cell r="D315" t="str">
            <v>CURVA 45 GRAUS, PVC, SOLDÁVEL, DN 32MM, INSTALADO EM RAMAL OU SUB-RAMAL DE ÁGUA - FORNECIMENTO E INSTALAÇÃO</v>
          </cell>
          <cell r="E315" t="str">
            <v>und</v>
          </cell>
          <cell r="F315" t="str">
            <v>13,00</v>
          </cell>
          <cell r="G315">
            <v>8.9244000000000003</v>
          </cell>
        </row>
        <row r="316">
          <cell r="C316">
            <v>4179</v>
          </cell>
          <cell r="D316" t="str">
            <v>CABO DE COBRE PP CORDPLAST 3 X 2,5 MM2, 450/750V - FORNECIMENTO EINSTALAÇÃO</v>
          </cell>
          <cell r="E316" t="str">
            <v>m</v>
          </cell>
          <cell r="F316" t="str">
            <v>60,00</v>
          </cell>
          <cell r="G316">
            <v>10.20276</v>
          </cell>
        </row>
        <row r="317">
          <cell r="C317">
            <v>11413</v>
          </cell>
          <cell r="D317" t="str">
            <v>CABO DE COBRE PP CORDPLAST 3 X 4,0 MM2, 450/750V - FORNECIMENTO EINSTALAÇÃO</v>
          </cell>
          <cell r="E317" t="str">
            <v>m</v>
          </cell>
          <cell r="F317" t="str">
            <v>40,00</v>
          </cell>
          <cell r="G317">
            <v>14.198640000000001</v>
          </cell>
        </row>
        <row r="318">
          <cell r="C318">
            <v>4132</v>
          </cell>
          <cell r="D318" t="str">
            <v>INSTALAÇÃO DE CONDICIONADOR DE AR TIPO SPLIT HIWALL</v>
          </cell>
          <cell r="E318" t="str">
            <v>und</v>
          </cell>
          <cell r="F318" t="str">
            <v>15,00</v>
          </cell>
          <cell r="G318">
            <v>395.69664000000006</v>
          </cell>
        </row>
        <row r="319">
          <cell r="C319">
            <v>4271</v>
          </cell>
          <cell r="D319" t="str">
            <v>INSTALAÇÃO DE CONDICIONADOR DE AR TIPO SPLIT PISO/TETO</v>
          </cell>
          <cell r="E319" t="str">
            <v>und</v>
          </cell>
          <cell r="F319" t="str">
            <v>6,00</v>
          </cell>
          <cell r="G319">
            <v>646.03008</v>
          </cell>
        </row>
        <row r="320">
          <cell r="C320">
            <v>39555</v>
          </cell>
          <cell r="D320" t="str">
            <v>FORNECIMENTO DE AR CONDICIONADO TIPO SPLIT HIWALL 12.000 BTU'S(EVAPORADORA E CONDENSADORA), CLASSE A SELO PROCEL</v>
          </cell>
          <cell r="E320" t="str">
            <v>und</v>
          </cell>
          <cell r="F320" t="str">
            <v>6,00</v>
          </cell>
          <cell r="G320">
            <v>1593.93</v>
          </cell>
        </row>
        <row r="321">
          <cell r="C321">
            <v>43191</v>
          </cell>
          <cell r="D321" t="str">
            <v>FORNECIMENTO DE AR CONDICIONADO TIPO SPLIT HIWALL 18.000 BTU'S(EVAPORADORA E CONDENSADORA), CLASSE A SELO PROCEL</v>
          </cell>
          <cell r="E321" t="str">
            <v>und</v>
          </cell>
          <cell r="F321" t="str">
            <v>6,00</v>
          </cell>
          <cell r="G321">
            <v>2120.1480000000001</v>
          </cell>
        </row>
        <row r="322">
          <cell r="C322">
            <v>43192</v>
          </cell>
          <cell r="D322" t="str">
            <v>FORNECIMENTO DE AR CONDICIONADO TIPO SPLIT HIWALL 24.000 BTU'S(EVAPORADORA E CONDENSADORA), CLASSE A SELO PROCEL</v>
          </cell>
          <cell r="E322" t="str">
            <v>und</v>
          </cell>
          <cell r="F322" t="str">
            <v>1,00</v>
          </cell>
          <cell r="G322">
            <v>2777.2089599999999</v>
          </cell>
        </row>
        <row r="323">
          <cell r="C323">
            <v>43187</v>
          </cell>
          <cell r="D323" t="str">
            <v>FORNECIMENTO DE AR CONDICIONADO TIPO SPLIT PISO/TETO 36.000 BTU'S(EVAPORADORA E CONDENSADORA)</v>
          </cell>
          <cell r="E323" t="str">
            <v>und</v>
          </cell>
          <cell r="F323" t="str">
            <v>6,00</v>
          </cell>
          <cell r="G323">
            <v>5528.7864000000009</v>
          </cell>
        </row>
        <row r="324">
          <cell r="C324">
            <v>43194</v>
          </cell>
          <cell r="D324" t="str">
            <v>FORNECIMENTO DE AR CONDICIONADO TIPO SPLIT HIWALL 9.000 BTU'S(EVAPORADORA E CONDENSADORA), CLASSE A SELO PROCEL</v>
          </cell>
          <cell r="E324" t="str">
            <v>und</v>
          </cell>
          <cell r="F324" t="str">
            <v>2,00</v>
          </cell>
          <cell r="G324">
            <v>1262.2880400000001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C326">
            <v>0</v>
          </cell>
          <cell r="D326" t="str">
            <v>INSTALAÇÕES DE CABEAMENTO ESTRUTURADO E CFTV</v>
          </cell>
          <cell r="E326">
            <v>0</v>
          </cell>
          <cell r="F326">
            <v>0</v>
          </cell>
          <cell r="G326">
            <v>0</v>
          </cell>
        </row>
        <row r="327">
          <cell r="C327">
            <v>8439</v>
          </cell>
          <cell r="D327" t="str">
            <v>FORNECIMENTO E INSTALAÇÃO DE RACK DE PAREDE 19" X 8U X 450MM</v>
          </cell>
          <cell r="E327" t="str">
            <v>und</v>
          </cell>
          <cell r="F327" t="str">
            <v>3,00</v>
          </cell>
          <cell r="G327">
            <v>570.27719999999999</v>
          </cell>
        </row>
        <row r="328">
          <cell r="C328">
            <v>98297</v>
          </cell>
          <cell r="D328" t="str">
            <v>CABO ELETRÔNICO CATEGORIA 6, INSTALADO EM EDIFICAÇÃO INSTITUCIONAL -FORNECIMENTO E INSTALAÇÃO.</v>
          </cell>
          <cell r="E328" t="str">
            <v>m</v>
          </cell>
          <cell r="F328" t="str">
            <v>2.509,11</v>
          </cell>
          <cell r="G328">
            <v>1.6803600000000001</v>
          </cell>
        </row>
        <row r="329">
          <cell r="C329">
            <v>11242</v>
          </cell>
          <cell r="D329" t="str">
            <v>CONECTOR RJ - 45, MACHO  CATEGORIA 6</v>
          </cell>
          <cell r="E329" t="str">
            <v>und</v>
          </cell>
          <cell r="F329" t="str">
            <v>24,00</v>
          </cell>
          <cell r="G329">
            <v>4.2129600000000007</v>
          </cell>
        </row>
        <row r="330">
          <cell r="C330">
            <v>91941</v>
          </cell>
          <cell r="D330" t="str">
            <v>CAIXA RETANGULAR 4" X 2" BAIXA (0,30 M DO PISO), PVC, INSTALADA EM PAREDE- FORNECIMENTO E INSTALAÇÃO</v>
          </cell>
          <cell r="E330" t="str">
            <v>und</v>
          </cell>
          <cell r="F330" t="str">
            <v>24,00</v>
          </cell>
          <cell r="G330">
            <v>5.8692000000000002</v>
          </cell>
        </row>
        <row r="331">
          <cell r="C331">
            <v>91885</v>
          </cell>
          <cell r="D331" t="str">
            <v>LUVA PARA ELETRODUTO, PVC, ROSCÁVEL, DN 32 MM (1"), PARA CIRCUITOS TERMINAIS, INSTALADA EM PAREDE - FORNECIMENTO E INSTALAÇÃO</v>
          </cell>
          <cell r="E331" t="str">
            <v>und</v>
          </cell>
          <cell r="F331" t="str">
            <v>7,00</v>
          </cell>
          <cell r="G331">
            <v>5.9093999999999998</v>
          </cell>
        </row>
        <row r="332">
          <cell r="C332">
            <v>91884</v>
          </cell>
          <cell r="D332" t="str">
            <v>LUVA PARA ELETRODUTO, PVC, ROSCÁVEL, DN 25 MM (3/4"), PARA CIRCUITOS TERMINAIS, INSTALADA EM PAREDE - FORNECIMENTO E INSTALAÇÃO</v>
          </cell>
          <cell r="E332" t="str">
            <v>und</v>
          </cell>
          <cell r="F332" t="str">
            <v>39,00</v>
          </cell>
          <cell r="G332">
            <v>4.9687200000000002</v>
          </cell>
        </row>
        <row r="333">
          <cell r="C333">
            <v>93017</v>
          </cell>
          <cell r="D333" t="str">
            <v>LUVA PARA ELETRODUTO, PVC, ROSCÁVEL, DN 110 MM (4") - FORNECIMENTO EINSTALAÇÃO</v>
          </cell>
          <cell r="E333" t="str">
            <v>und</v>
          </cell>
          <cell r="F333" t="str">
            <v>24,00</v>
          </cell>
          <cell r="G333">
            <v>31.155000000000001</v>
          </cell>
        </row>
        <row r="334">
          <cell r="C334">
            <v>11214</v>
          </cell>
          <cell r="D334" t="str">
            <v>TOMADA PARA LÓGICA RJ45, COM CAIXA PVC, EMBUTIDA, CAT. 6</v>
          </cell>
          <cell r="E334" t="str">
            <v>und</v>
          </cell>
          <cell r="F334" t="str">
            <v>55,00</v>
          </cell>
          <cell r="G334">
            <v>44.895360000000004</v>
          </cell>
        </row>
        <row r="335">
          <cell r="C335">
            <v>11234</v>
          </cell>
          <cell r="D335" t="str">
            <v>TOMADA DUPLA PARA LÓGICA RJ45, CAT.6, COM CAIXA PVC, EMBUTIR,COMPLETA</v>
          </cell>
          <cell r="E335" t="str">
            <v>und</v>
          </cell>
          <cell r="F335" t="str">
            <v>31,00</v>
          </cell>
          <cell r="G335">
            <v>76.669440000000009</v>
          </cell>
        </row>
        <row r="336">
          <cell r="C336">
            <v>11418</v>
          </cell>
          <cell r="D336" t="str">
            <v>TOMADA PARA LÓGICA RJ45 NO PISO, PLACA DE METAL</v>
          </cell>
          <cell r="E336" t="str">
            <v>und</v>
          </cell>
          <cell r="F336" t="str">
            <v>10,00</v>
          </cell>
          <cell r="G336">
            <v>35.753880000000002</v>
          </cell>
        </row>
        <row r="337">
          <cell r="C337">
            <v>91864</v>
          </cell>
          <cell r="D337" t="str">
            <v>ELETRODUTO RÍGIDO ROSCÁVEL, PVC, DN 32 MM (1"), PARA CIRCUITOSTERMINAIS, INSTALADO EM FORRO - FORNECIMENTO E INSTALAÇÃO</v>
          </cell>
          <cell r="E337" t="str">
            <v>m</v>
          </cell>
          <cell r="F337" t="str">
            <v>40,00</v>
          </cell>
          <cell r="G337">
            <v>8.9404799999999991</v>
          </cell>
        </row>
        <row r="338">
          <cell r="C338">
            <v>91863</v>
          </cell>
          <cell r="D338" t="str">
            <v>ELETRODUTO RÍGIDO ROSCÁVEL, PVC, DN 25 MM (3/4"), PARA CIRCUITOSTERMINAIS, INSTALADO EM FORRO - FORNECIMENTO E INSTALAÇÃO</v>
          </cell>
          <cell r="E338" t="str">
            <v>m</v>
          </cell>
          <cell r="F338" t="str">
            <v>266,00</v>
          </cell>
          <cell r="G338">
            <v>6.7375200000000008</v>
          </cell>
        </row>
        <row r="339">
          <cell r="C339">
            <v>91865</v>
          </cell>
          <cell r="D339" t="str">
            <v>ELETRODUTO RÍGIDO ROSCÁVEL, PVC, DN 40 MM (1 1/4"), PARA CIRCUITOSTERMINAIS, INSTALADO EM FORRO - FORNECIMENTO E INSTALAÇÃO</v>
          </cell>
          <cell r="E339" t="str">
            <v>m</v>
          </cell>
          <cell r="F339" t="str">
            <v>8,00</v>
          </cell>
          <cell r="G339">
            <v>11.103240000000001</v>
          </cell>
        </row>
        <row r="340">
          <cell r="C340">
            <v>93012</v>
          </cell>
          <cell r="D340" t="str">
            <v>ELETRODUTO RÍGIDO ROSCÁVEL, PVC, DN 110 MM (4") - FORNECIMENTO EINSTALAÇÃO</v>
          </cell>
          <cell r="E340" t="str">
            <v>m</v>
          </cell>
          <cell r="F340" t="str">
            <v>25,00</v>
          </cell>
          <cell r="G340">
            <v>38.085479999999997</v>
          </cell>
        </row>
        <row r="341">
          <cell r="C341">
            <v>11420</v>
          </cell>
          <cell r="D341" t="str">
            <v>BLOCO TERMINAL PARA TELEFONE - 10 PARES - INSTALADO</v>
          </cell>
          <cell r="E341" t="str">
            <v>und</v>
          </cell>
          <cell r="F341" t="str">
            <v>4,00</v>
          </cell>
          <cell r="G341">
            <v>11.030880000000002</v>
          </cell>
        </row>
        <row r="342">
          <cell r="C342">
            <v>9218</v>
          </cell>
          <cell r="D342" t="str">
            <v>MONITOR 42" - REF. 42LD460 LG OU SIMILAR</v>
          </cell>
          <cell r="E342" t="str">
            <v>und</v>
          </cell>
          <cell r="F342" t="str">
            <v>1,00</v>
          </cell>
          <cell r="G342">
            <v>1814.3144400000001</v>
          </cell>
        </row>
        <row r="343">
          <cell r="C343">
            <v>8362</v>
          </cell>
          <cell r="D343" t="str">
            <v>FORNECIMENTO  E  MONTAGEM  DE  GUIA  DE  CABOS HORIZONTAIS  FECHADO DECORPO DE AÇO SAE 1020, PROF.= 40MM.</v>
          </cell>
          <cell r="E343" t="str">
            <v>und</v>
          </cell>
          <cell r="F343" t="str">
            <v>9,00</v>
          </cell>
          <cell r="G343">
            <v>15.50916</v>
          </cell>
        </row>
        <row r="344">
          <cell r="C344">
            <v>755</v>
          </cell>
          <cell r="D344" t="str">
            <v>FORNECIMENTO E INSTALAÇÃO DE NO-BREAK 110/220V, 1.2 KVA COM 03 SAIDAS110V AC</v>
          </cell>
          <cell r="E344" t="str">
            <v>und</v>
          </cell>
          <cell r="F344" t="str">
            <v>3,00</v>
          </cell>
          <cell r="G344">
            <v>641.88948000000005</v>
          </cell>
        </row>
        <row r="345">
          <cell r="C345">
            <v>98302</v>
          </cell>
          <cell r="D345" t="str">
            <v>PATCH PANEL 24 PORTAS, CATEGORIA 6 - FORNECIMENTO E INSTALAÇÃO</v>
          </cell>
          <cell r="E345" t="str">
            <v>und</v>
          </cell>
          <cell r="F345" t="str">
            <v>1,00</v>
          </cell>
          <cell r="G345">
            <v>438.07548000000003</v>
          </cell>
        </row>
        <row r="346">
          <cell r="C346">
            <v>98304</v>
          </cell>
          <cell r="D346" t="str">
            <v>PATCH PANEL 48 PORTAS, CATEGORIA 6 - FORNECIMENTO E INSTALAÇÃO.</v>
          </cell>
          <cell r="E346" t="str">
            <v>und</v>
          </cell>
          <cell r="F346" t="str">
            <v>2,00</v>
          </cell>
          <cell r="G346">
            <v>692.5254000000001</v>
          </cell>
        </row>
        <row r="347">
          <cell r="C347">
            <v>11230</v>
          </cell>
          <cell r="D347" t="str">
            <v>PATCH   CORD,   CATEGORIA   6,   EXTENSAO   DE   1,50   M   -   FORNECIMENTO   E INSTALAÇÃO</v>
          </cell>
          <cell r="E347" t="str">
            <v>und</v>
          </cell>
          <cell r="F347" t="str">
            <v>50,00</v>
          </cell>
          <cell r="G347">
            <v>19.866840000000003</v>
          </cell>
        </row>
        <row r="348">
          <cell r="C348">
            <v>10268</v>
          </cell>
          <cell r="D348" t="str">
            <v>PATCH   CORD,   CATEGORIA   6,   EXTENSAO   DE   2,50   M   -   FORNECIMENTO   E INSTALAÇÃO</v>
          </cell>
          <cell r="E348" t="str">
            <v>und</v>
          </cell>
          <cell r="F348" t="str">
            <v>33,00</v>
          </cell>
          <cell r="G348">
            <v>22.029599999999999</v>
          </cell>
        </row>
        <row r="349">
          <cell r="C349">
            <v>11419</v>
          </cell>
          <cell r="D349" t="str">
            <v>REGUA (FILTRO DE LINHA ) COM 8 TOMADAS</v>
          </cell>
          <cell r="E349" t="str">
            <v>und</v>
          </cell>
          <cell r="F349" t="str">
            <v>3,00</v>
          </cell>
          <cell r="G349">
            <v>17.0046</v>
          </cell>
        </row>
        <row r="350">
          <cell r="C350">
            <v>10727</v>
          </cell>
          <cell r="D350" t="str">
            <v>FORNECIMENTO E INSTALAÇÃO DE VOICE PAINEL 24 PORTAS</v>
          </cell>
          <cell r="E350" t="str">
            <v>und</v>
          </cell>
          <cell r="F350" t="str">
            <v>1,00</v>
          </cell>
          <cell r="G350">
            <v>252.07007999999999</v>
          </cell>
        </row>
        <row r="351">
          <cell r="C351" t="str">
            <v>COMP9</v>
          </cell>
          <cell r="D351" t="str">
            <v>SWITCH  GERENCIÁVEL  48  PORTAS  RJ  45  100/1000  MBPS  E  4  PORTAS  SFP 100/1000, HP 1920S-48 JL382A OU SIMILAR EQUIVALENTE</v>
          </cell>
          <cell r="E351" t="str">
            <v>und</v>
          </cell>
          <cell r="F351" t="str">
            <v>3,00</v>
          </cell>
          <cell r="G351">
            <v>3563.2636800000005</v>
          </cell>
        </row>
        <row r="352">
          <cell r="C352">
            <v>100562</v>
          </cell>
          <cell r="D352" t="str">
            <v>QUADRO   DE   DISTRIBUICAO   PARA   TELEFONE   N.4,   60X60X12CM   EM   CHAPAMETALICA,      DE      EMBUTIR,      SEM      ACESSORIOS,      PADRAO      TELEBRAS, FORNECIMENTO E INSTALAÇÃO</v>
          </cell>
          <cell r="E352" t="str">
            <v>und</v>
          </cell>
          <cell r="F352" t="str">
            <v>1,00</v>
          </cell>
          <cell r="G352">
            <v>221.71907999999999</v>
          </cell>
        </row>
        <row r="353">
          <cell r="C353" t="str">
            <v>COMP10</v>
          </cell>
          <cell r="D353" t="str">
            <v>CÂMERA IP DOME INFRAVERMELHO POE 2 MEGAPIXEL 1080P</v>
          </cell>
          <cell r="E353" t="str">
            <v>und</v>
          </cell>
          <cell r="F353" t="str">
            <v>24,00</v>
          </cell>
          <cell r="G353">
            <v>322.21908000000002</v>
          </cell>
        </row>
        <row r="354">
          <cell r="C354" t="str">
            <v>COMP11</v>
          </cell>
          <cell r="D354" t="str">
            <v>NVR   STAND   ALONE   16   CANAIS   COM   POE,   INTELBRAS   3116P   OU   SIMILAR, FORNECIMENTO E INSTALAÇÃO, INCLUI HD 4 TB PARA CFTV</v>
          </cell>
          <cell r="E354" t="str">
            <v>und</v>
          </cell>
          <cell r="F354" t="str">
            <v>2,00</v>
          </cell>
          <cell r="G354">
            <v>2874.6617999999999</v>
          </cell>
        </row>
        <row r="355">
          <cell r="C355">
            <v>11750</v>
          </cell>
          <cell r="D355" t="str">
            <v>CABO COAXIAL RG 06</v>
          </cell>
          <cell r="E355" t="str">
            <v>m</v>
          </cell>
          <cell r="F355" t="str">
            <v>70,00</v>
          </cell>
          <cell r="G355">
            <v>4.1325599999999998</v>
          </cell>
        </row>
        <row r="356">
          <cell r="C356">
            <v>97881</v>
          </cell>
          <cell r="D356" t="str">
            <v>CAIXA ENTERRADA ELÉTRICA RETANGULAR, EM CONCRETO PRÉ-MOLDADO, FUNDO COM BRITA, DIMENSÕES INTERNAS: 0,3X0,3X0,3 M.</v>
          </cell>
          <cell r="E356" t="str">
            <v>und</v>
          </cell>
          <cell r="F356" t="str">
            <v>4,00</v>
          </cell>
          <cell r="G356">
            <v>81.171840000000003</v>
          </cell>
        </row>
        <row r="357">
          <cell r="C357">
            <v>91996</v>
          </cell>
          <cell r="D357" t="str">
            <v>TOMADA  MÉDIA  DE  EMBUTIR  (1  MÓDULO),  2P+T  10  A,  INCLUINDO  SUPORTE  E PLACA - FORNECIMENTO E INSTALAÇÃO</v>
          </cell>
          <cell r="E357" t="str">
            <v>und</v>
          </cell>
          <cell r="F357" t="str">
            <v>4,00</v>
          </cell>
          <cell r="G357">
            <v>19.32816</v>
          </cell>
        </row>
        <row r="358">
          <cell r="C358">
            <v>98267</v>
          </cell>
          <cell r="D358" t="str">
            <v>CABO  TELEFÔNICO  CI-50  10  PARES  INSTALADO  EM  ENTRADA  DE  EDIFICAÇÃO  -FORNECIMENTO E INSTALAÇÃO</v>
          </cell>
          <cell r="E358" t="str">
            <v>m</v>
          </cell>
          <cell r="F358" t="str">
            <v>140,00</v>
          </cell>
          <cell r="G358">
            <v>8.7636000000000003</v>
          </cell>
        </row>
        <row r="359">
          <cell r="C359">
            <v>12657</v>
          </cell>
          <cell r="D359" t="str">
            <v>TOMADA PARA ANTENA DE TV, COMPLETA</v>
          </cell>
          <cell r="E359" t="str">
            <v>und</v>
          </cell>
          <cell r="F359" t="str">
            <v>4,00</v>
          </cell>
          <cell r="G359">
            <v>18.749280000000002</v>
          </cell>
        </row>
        <row r="360">
          <cell r="C360">
            <v>101795</v>
          </cell>
          <cell r="D360" t="str">
            <v>CAIXA  ENTERRADA  PARA  INSTALAÇÕES  TELEFÔNICAS  TIPO  R1,  EM  ALVENARIA COM    BLOCOS    DE   CONCRETO,    DIMENSÕES   INTERNAS:    0,35X0,60X0,60    M, EXCLUINDO TAMPÃO</v>
          </cell>
          <cell r="E360" t="str">
            <v>und</v>
          </cell>
          <cell r="F360" t="str">
            <v>1,00</v>
          </cell>
          <cell r="G360">
            <v>325.29840000000002</v>
          </cell>
        </row>
        <row r="361">
          <cell r="C361">
            <v>101798</v>
          </cell>
          <cell r="D361" t="str">
            <v>TAMPA PARA CAIXA TIPO R1, EM FERRO FUNDIDO</v>
          </cell>
          <cell r="E361" t="str">
            <v>und</v>
          </cell>
          <cell r="F361" t="str">
            <v>1,00</v>
          </cell>
          <cell r="G361">
            <v>296.37852000000004</v>
          </cell>
        </row>
        <row r="362">
          <cell r="C362" t="str">
            <v>69.10.140</v>
          </cell>
          <cell r="D362" t="str">
            <v>ANTENA    PARABÓLICA    COM    CAPTADOR    DE    SINAIS    E    MODULADOR    DEÁUDIO/VIDEO</v>
          </cell>
          <cell r="E362" t="str">
            <v>und</v>
          </cell>
          <cell r="F362" t="str">
            <v>1,00</v>
          </cell>
          <cell r="G362">
            <v>549.48576000000003</v>
          </cell>
        </row>
        <row r="363">
          <cell r="C363" t="str">
            <v>69.20.280</v>
          </cell>
          <cell r="D363" t="str">
            <v>DIVISOR DE SINAL DE ANTENA DE TV COM 4 SAÍDAS</v>
          </cell>
          <cell r="E363" t="str">
            <v>und</v>
          </cell>
          <cell r="F363" t="str">
            <v>1,00</v>
          </cell>
          <cell r="G363">
            <v>14.616720000000001</v>
          </cell>
        </row>
        <row r="364">
          <cell r="C364">
            <v>765</v>
          </cell>
          <cell r="D364" t="str">
            <v>FORNECIMENTO E INSTALAÇÃO DE ELETROCALHA METÁLICA 50 X 50 X 3000 MM(REF. VALEMAM OU SIMILAR)</v>
          </cell>
          <cell r="E364" t="str">
            <v>und</v>
          </cell>
          <cell r="F364" t="str">
            <v>50,00</v>
          </cell>
          <cell r="G364">
            <v>48.336480000000002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C366">
            <v>0</v>
          </cell>
          <cell r="D366" t="str">
            <v>CONTROLE DE ACESSO</v>
          </cell>
          <cell r="E366">
            <v>0</v>
          </cell>
          <cell r="F366">
            <v>0</v>
          </cell>
          <cell r="G366">
            <v>0</v>
          </cell>
        </row>
        <row r="367">
          <cell r="C367">
            <v>1843</v>
          </cell>
          <cell r="D367" t="str">
            <v>DETECTOR PORTAL DE ALTA SENSIBILIDADE REF. AS360T DA MINEORO OU SIMILAR</v>
          </cell>
          <cell r="E367" t="str">
            <v>und</v>
          </cell>
          <cell r="F367" t="str">
            <v>2,00</v>
          </cell>
          <cell r="G367">
            <v>7965.8551200000011</v>
          </cell>
        </row>
        <row r="368">
          <cell r="C368">
            <v>11064</v>
          </cell>
          <cell r="D368" t="str">
            <v>FORNECIMENTO E INSTALAÇÃO DE CATRACAS ELETRÔNICAS, COM LEITOR DE PROXIMIDADE, DA PRIME OU SIMILAR, INCLUSIVE FRETE, TREINAMENTO, SOFTWARE, CARTÕES DE PROXIMIDADE E COFRE COLETOR</v>
          </cell>
          <cell r="E368" t="str">
            <v>und</v>
          </cell>
          <cell r="F368" t="str">
            <v>2,00</v>
          </cell>
          <cell r="G368">
            <v>16952.323919999999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C371">
            <v>0</v>
          </cell>
          <cell r="D371" t="str">
            <v>INSTALAÇÕES DE SONORIZAÇÃO</v>
          </cell>
          <cell r="E371">
            <v>0</v>
          </cell>
          <cell r="F371">
            <v>0</v>
          </cell>
          <cell r="G371">
            <v>0</v>
          </cell>
        </row>
        <row r="372">
          <cell r="C372">
            <v>416</v>
          </cell>
          <cell r="D372" t="str">
            <v>FIO FLEXIVEL 2 X 2,5MM (PARALELO OU TORCIDO)</v>
          </cell>
          <cell r="E372" t="str">
            <v>und</v>
          </cell>
          <cell r="F372" t="str">
            <v>250,00</v>
          </cell>
          <cell r="G372">
            <v>7.2520800000000003</v>
          </cell>
        </row>
        <row r="373">
          <cell r="C373">
            <v>91864</v>
          </cell>
          <cell r="D373" t="str">
            <v>ELETRODUTO RÍGIDO ROSCÁVEL, PVC, DN 32 MM (1"), PARA CIRCUITOSTERMINAIS, INSTALADO EM FORRO - FORNECIMENTO E INSTALAÇÃO</v>
          </cell>
          <cell r="E373" t="str">
            <v>m</v>
          </cell>
          <cell r="F373" t="str">
            <v>96,00</v>
          </cell>
          <cell r="G373">
            <v>8.9404799999999991</v>
          </cell>
        </row>
        <row r="374">
          <cell r="C374">
            <v>91862</v>
          </cell>
          <cell r="D374" t="str">
            <v>ELETRODUTO RÍGIDO ROSCÁVEL, PVC, DN 20 MM (1/2"), PARA CIRCUITOSTERMINAIS, INSTALADO EM FORRO - FORNECIMENTO E INSTALAÇÃO</v>
          </cell>
          <cell r="E374" t="str">
            <v>m</v>
          </cell>
          <cell r="F374" t="str">
            <v>60,00</v>
          </cell>
          <cell r="G374">
            <v>5.7566400000000009</v>
          </cell>
        </row>
        <row r="375">
          <cell r="C375">
            <v>11419</v>
          </cell>
          <cell r="D375" t="str">
            <v>REGUA (FILTRO DE LINHA ) COM 8 TOMADAS</v>
          </cell>
          <cell r="E375" t="str">
            <v>und</v>
          </cell>
          <cell r="F375" t="str">
            <v>3,00</v>
          </cell>
          <cell r="G375">
            <v>17.0046</v>
          </cell>
        </row>
        <row r="376">
          <cell r="C376">
            <v>91941</v>
          </cell>
          <cell r="D376" t="str">
            <v>CAIXA RETANGULAR 4" X 2" BAIXA (0,30 M DO PISO), PVC, INSTALADA EM PAREDE- FORNECIMENTO E INSTALAÇÃO</v>
          </cell>
          <cell r="E376" t="str">
            <v>und</v>
          </cell>
          <cell r="F376" t="str">
            <v>10,00</v>
          </cell>
          <cell r="G376">
            <v>5.8692000000000002</v>
          </cell>
        </row>
        <row r="377">
          <cell r="C377">
            <v>4436</v>
          </cell>
          <cell r="D377" t="str">
            <v>MICROFONE DINAMICO TIPO CARDIOIDE</v>
          </cell>
          <cell r="E377" t="str">
            <v>und</v>
          </cell>
          <cell r="F377" t="str">
            <v>12,00</v>
          </cell>
          <cell r="G377">
            <v>119.79600000000001</v>
          </cell>
        </row>
        <row r="378">
          <cell r="C378">
            <v>11527</v>
          </cell>
          <cell r="D378" t="str">
            <v>PEDESTAL GOOSENECK COM MICROFONE E TECLA PTT REF:SM-102, SANSARAOU SIMILAR (SONORIZAÇÃO)</v>
          </cell>
          <cell r="E378" t="str">
            <v>und</v>
          </cell>
          <cell r="F378" t="str">
            <v>5,00</v>
          </cell>
          <cell r="G378">
            <v>1094.37264</v>
          </cell>
        </row>
        <row r="379">
          <cell r="C379">
            <v>4350</v>
          </cell>
          <cell r="D379" t="str">
            <v>AMPLIFICADOR CICLOTRON DBK 4000 (OU SIMILAR) - FORNECIMENTO EINSTALAÇÃO</v>
          </cell>
          <cell r="E379" t="str">
            <v>und</v>
          </cell>
          <cell r="F379" t="str">
            <v>1,00</v>
          </cell>
          <cell r="G379">
            <v>1424.93724</v>
          </cell>
        </row>
        <row r="380">
          <cell r="C380" t="str">
            <v>9047_2</v>
          </cell>
          <cell r="D380" t="str">
            <v>SONOFLETOR - CAIXA ACÚSTICA DE PAREDE 55 W (RMS)</v>
          </cell>
          <cell r="E380" t="str">
            <v>par</v>
          </cell>
          <cell r="F380" t="str">
            <v>4,00</v>
          </cell>
          <cell r="G380">
            <v>580.28700000000003</v>
          </cell>
        </row>
        <row r="381">
          <cell r="C381" t="str">
            <v>9047_1</v>
          </cell>
          <cell r="D381" t="str">
            <v>CAIXA ACUSTICA - SONOFLETOR 30 WATS/ 70 VOLTS</v>
          </cell>
          <cell r="E381" t="str">
            <v>und</v>
          </cell>
          <cell r="F381" t="str">
            <v>5,00</v>
          </cell>
          <cell r="G381">
            <v>108.14604</v>
          </cell>
        </row>
        <row r="382">
          <cell r="C382">
            <v>13247</v>
          </cell>
          <cell r="D382" t="str">
            <v>MESA DE SOM / MIXER 8 CANAIS C/ USB OMX 52 - ONEAL OU SIMILAR</v>
          </cell>
          <cell r="E382" t="str">
            <v>und</v>
          </cell>
          <cell r="F382" t="str">
            <v>3,00</v>
          </cell>
          <cell r="G382">
            <v>718.29359999999997</v>
          </cell>
        </row>
        <row r="383">
          <cell r="C383">
            <v>8914</v>
          </cell>
          <cell r="D383" t="str">
            <v>PRÉ-AMPLIFICADOR GONGO PGH-3000 AMBIENCE LINE HAYONIK OU SIMILAR</v>
          </cell>
          <cell r="E383" t="str">
            <v>und</v>
          </cell>
          <cell r="F383" t="str">
            <v>2,00</v>
          </cell>
          <cell r="G383">
            <v>379.89000000000004</v>
          </cell>
        </row>
        <row r="384">
          <cell r="C384">
            <v>11752</v>
          </cell>
          <cell r="D384" t="str">
            <v>CABO BALANCEADO 2 X 0,30MM (PARA MICROFONE)</v>
          </cell>
          <cell r="E384" t="str">
            <v>m</v>
          </cell>
          <cell r="F384" t="str">
            <v>110,00</v>
          </cell>
          <cell r="G384">
            <v>7.7023200000000003</v>
          </cell>
        </row>
        <row r="385">
          <cell r="C385">
            <v>10243</v>
          </cell>
          <cell r="D385" t="str">
            <v>CONECTOR MACHO XLR  COM GRAU DE PROTEÇÃO IP 66</v>
          </cell>
          <cell r="E385" t="str">
            <v>und</v>
          </cell>
          <cell r="F385" t="str">
            <v>5,00</v>
          </cell>
          <cell r="G385">
            <v>12.06</v>
          </cell>
        </row>
        <row r="386">
          <cell r="C386" t="str">
            <v>COMP12</v>
          </cell>
          <cell r="D386" t="str">
            <v>TOMADA XLR PARA MICROFONE, PARA PISO, COM PLACA E CAIXA</v>
          </cell>
          <cell r="E386" t="str">
            <v>und</v>
          </cell>
          <cell r="F386" t="str">
            <v>5,00</v>
          </cell>
          <cell r="G386">
            <v>33.655439999999999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C388">
            <v>0</v>
          </cell>
          <cell r="D388" t="str">
            <v>INSTALAÇÕES DE COMBATE A INCÊNDIO</v>
          </cell>
          <cell r="E388">
            <v>0</v>
          </cell>
          <cell r="F388">
            <v>0</v>
          </cell>
          <cell r="G388">
            <v>0</v>
          </cell>
        </row>
        <row r="389">
          <cell r="C389">
            <v>101908</v>
          </cell>
          <cell r="D389" t="str">
            <v>EXTINTOR DE PQS 4KG - FORNECIMENTO E INSTALACAO</v>
          </cell>
          <cell r="E389" t="str">
            <v>und</v>
          </cell>
          <cell r="F389" t="str">
            <v>8,00</v>
          </cell>
          <cell r="G389">
            <v>150.22740000000002</v>
          </cell>
        </row>
        <row r="390">
          <cell r="C390">
            <v>97599</v>
          </cell>
          <cell r="D390" t="str">
            <v>LUMINÁRIA DE EMERGÊNCIA - FORNECIMENTO E INSTALAÇÃO</v>
          </cell>
          <cell r="E390" t="str">
            <v>und</v>
          </cell>
          <cell r="F390" t="str">
            <v>8,00</v>
          </cell>
          <cell r="G390">
            <v>23.62152</v>
          </cell>
        </row>
        <row r="391">
          <cell r="C391">
            <v>12895</v>
          </cell>
          <cell r="D391" t="str">
            <v>PLACA DE SINALIZACAO, FOTOLUMINESCENTE, EM PVC , ROTA DE FUGA</v>
          </cell>
          <cell r="E391" t="str">
            <v>und</v>
          </cell>
          <cell r="F391" t="str">
            <v>4,00</v>
          </cell>
          <cell r="G391">
            <v>10.275119999999999</v>
          </cell>
        </row>
        <row r="392">
          <cell r="C392">
            <v>12884</v>
          </cell>
          <cell r="D392" t="str">
            <v>PLACA DE SINALIZACAO, FOTOLUMINESCENTE, 38X19 CM, EM PVC , COM SETA INDICATIVA DE SENTIDO (ESQUERDA OU DIREITA) DE SAÍDA DE EMERGÊNCIA</v>
          </cell>
          <cell r="E392" t="str">
            <v>und</v>
          </cell>
          <cell r="F392" t="str">
            <v>8,00</v>
          </cell>
          <cell r="G392">
            <v>17.784480000000002</v>
          </cell>
        </row>
        <row r="393">
          <cell r="C393">
            <v>12888</v>
          </cell>
          <cell r="D393" t="str">
            <v>PLACA DE SINALIZACAO, FOTOLUMINESCENTE, EM PVC , COM LOGOTIPO "EXTINTOR DE INCÊNDIO"</v>
          </cell>
          <cell r="E393" t="str">
            <v>und</v>
          </cell>
          <cell r="F393" t="str">
            <v>8,00</v>
          </cell>
          <cell r="G393">
            <v>12.285120000000001</v>
          </cell>
        </row>
        <row r="394">
          <cell r="C394">
            <v>9736</v>
          </cell>
          <cell r="D394" t="str">
            <v>BARRA ANTIPANICO SIMPLES SEM CHAVE PARA UMA PORTA</v>
          </cell>
          <cell r="E394" t="str">
            <v>und</v>
          </cell>
          <cell r="F394" t="str">
            <v>3,00</v>
          </cell>
          <cell r="G394">
            <v>754.80323999999996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C396">
            <v>0</v>
          </cell>
          <cell r="D396" t="str">
            <v>SISTEMA DE PROTEÇÃO CONTRA DESCARGAS ATMOSFÉRICAS (SPDA)</v>
          </cell>
          <cell r="E396">
            <v>0</v>
          </cell>
          <cell r="F396">
            <v>0</v>
          </cell>
          <cell r="G396">
            <v>0</v>
          </cell>
        </row>
        <row r="397">
          <cell r="C397">
            <v>96985</v>
          </cell>
          <cell r="D397" t="str">
            <v>HASTE DE ATERRAMENTO 5/8  PARA SPDA - FORNECIMENTO E INSTALAÇÃO</v>
          </cell>
          <cell r="E397" t="str">
            <v>und</v>
          </cell>
          <cell r="F397" t="str">
            <v>26,00</v>
          </cell>
          <cell r="G397">
            <v>48.979680000000002</v>
          </cell>
        </row>
        <row r="398">
          <cell r="C398">
            <v>681</v>
          </cell>
          <cell r="D398" t="str">
            <v>CONECTOR PRA HASTE DE ATERRAMENTO 5/8"</v>
          </cell>
          <cell r="E398" t="str">
            <v>und</v>
          </cell>
          <cell r="F398" t="str">
            <v>26,00</v>
          </cell>
          <cell r="G398">
            <v>2.4119999999999999</v>
          </cell>
        </row>
        <row r="399">
          <cell r="C399">
            <v>98111</v>
          </cell>
          <cell r="D399" t="str">
            <v>CAIXA DE INSPEÇÃO PARA ATERRAMENTO, CIRCULAR, EM POLIETILENO,DIÂMETRO INTERNO = 0,3 M.</v>
          </cell>
          <cell r="E399" t="str">
            <v>und</v>
          </cell>
          <cell r="F399" t="str">
            <v>26,00</v>
          </cell>
          <cell r="G399">
            <v>14.60064</v>
          </cell>
        </row>
        <row r="400">
          <cell r="C400">
            <v>96973</v>
          </cell>
          <cell r="D400" t="str">
            <v>CORDOALHA DE COBRE NU 35 MM², NÃO ENTERRADA, COM ISOLADOR -FORNECIMENTO E INSTALAÇÃO</v>
          </cell>
          <cell r="E400" t="str">
            <v>m</v>
          </cell>
          <cell r="F400" t="str">
            <v>461,00</v>
          </cell>
          <cell r="G400">
            <v>49.952520000000007</v>
          </cell>
        </row>
        <row r="401">
          <cell r="C401">
            <v>96974</v>
          </cell>
          <cell r="D401" t="str">
            <v>CORDOALHA DE COBRE NU 50 MM², ENTERRADA, SEM ISOLADOR -FORNECIMENTO E INSTALAÇÃO</v>
          </cell>
          <cell r="E401" t="str">
            <v>m</v>
          </cell>
          <cell r="F401" t="str">
            <v>313,00</v>
          </cell>
          <cell r="G401">
            <v>65.614440000000002</v>
          </cell>
        </row>
        <row r="402">
          <cell r="C402">
            <v>96988</v>
          </cell>
          <cell r="D402" t="str">
            <v>MASTRO PARA SPDA - FORNECIMENTO E INSTALAÇÃO.</v>
          </cell>
          <cell r="E402" t="str">
            <v>und</v>
          </cell>
          <cell r="F402" t="str">
            <v>1,00</v>
          </cell>
          <cell r="G402">
            <v>150.03444000000002</v>
          </cell>
        </row>
        <row r="403">
          <cell r="C403">
            <v>96987</v>
          </cell>
          <cell r="D403" t="str">
            <v>BASE METÁLICA PARA MASTRO 1 ½  PARA SPDA - FORNECIMENTO EINSTALAÇÃO.</v>
          </cell>
          <cell r="E403" t="str">
            <v>und</v>
          </cell>
          <cell r="F403" t="str">
            <v>1,00</v>
          </cell>
          <cell r="G403">
            <v>92.789640000000006</v>
          </cell>
        </row>
        <row r="404">
          <cell r="C404">
            <v>96989</v>
          </cell>
          <cell r="D404" t="str">
            <v>CAPTOR TIPO FRANKLIN PARA SPDA - FORNECIMENTO E INSTALAÇÃO</v>
          </cell>
          <cell r="E404" t="str">
            <v>und</v>
          </cell>
          <cell r="F404" t="str">
            <v>1,00</v>
          </cell>
          <cell r="G404">
            <v>98.530200000000008</v>
          </cell>
        </row>
        <row r="405">
          <cell r="C405">
            <v>93009</v>
          </cell>
          <cell r="D405" t="str">
            <v>ELETRODUTO RÍGIDO ROSCÁVEL, PVC, DN 60 MM (2") - FORNECIMENTO EINSTALAÇÃO</v>
          </cell>
          <cell r="E405" t="str">
            <v>m</v>
          </cell>
          <cell r="F405" t="str">
            <v>120,00</v>
          </cell>
          <cell r="G405">
            <v>14.608680000000001</v>
          </cell>
        </row>
        <row r="406">
          <cell r="C406">
            <v>91943</v>
          </cell>
          <cell r="D406" t="str">
            <v>CAIXA RETANGULAR 4" X 4" MÉDIA (1,30 M DO PISO), PVC, INSTALADA EMPAREDE - FORNECIMENTO E INSTALAÇÃO</v>
          </cell>
          <cell r="E406" t="str">
            <v>und</v>
          </cell>
          <cell r="F406" t="str">
            <v>41,00</v>
          </cell>
          <cell r="G406">
            <v>11.28012</v>
          </cell>
        </row>
        <row r="407">
          <cell r="C407">
            <v>9051</v>
          </cell>
          <cell r="D407" t="str">
            <v>CAIXA DE EQUALIZAÇÃO P/ATERRAMENTO 20 X 20 X 10CM DE SOBREPOR P/11TERMINAIL DE PRESSAO C/BARRAMENTO (PARA-RAIO)</v>
          </cell>
          <cell r="E407" t="str">
            <v>und</v>
          </cell>
          <cell r="F407" t="str">
            <v>1,00</v>
          </cell>
          <cell r="G407">
            <v>230.05655999999999</v>
          </cell>
        </row>
        <row r="408">
          <cell r="C408">
            <v>10694</v>
          </cell>
          <cell r="D408" t="str">
            <v>CONECTOR EM LATAO TIPO MINIGAR PARA CABOS 16 -50 MM² - SPDA</v>
          </cell>
          <cell r="E408" t="str">
            <v>und</v>
          </cell>
          <cell r="F408" t="str">
            <v>40,00</v>
          </cell>
          <cell r="G408">
            <v>18.845760000000002</v>
          </cell>
        </row>
        <row r="409">
          <cell r="C409">
            <v>8795</v>
          </cell>
          <cell r="D409" t="str">
            <v>TERMINAL AEREO EM ACO GALVANIZADO COM BASE DE FIXACAO H = 30CM</v>
          </cell>
          <cell r="E409" t="str">
            <v>und</v>
          </cell>
          <cell r="F409" t="str">
            <v>40,00</v>
          </cell>
          <cell r="G409">
            <v>18.419640000000001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C411">
            <v>0</v>
          </cell>
          <cell r="D411" t="str">
            <v>SISTEMA FOTOVOLTAICO</v>
          </cell>
          <cell r="E411">
            <v>0</v>
          </cell>
          <cell r="F411">
            <v>0</v>
          </cell>
          <cell r="G411">
            <v>0</v>
          </cell>
        </row>
        <row r="412">
          <cell r="C412" t="str">
            <v>COMP13</v>
          </cell>
          <cell r="D412" t="str">
            <v>FORNECIMENTO E INSTALAÇÃO DE KIT GERADOR FOTOVOLTAICO 29,70KWP, INCLUINDO MÓDULOS, INVERSOR, CABOS, FIXAÇÃO E PROTEÇÃO</v>
          </cell>
          <cell r="E412" t="str">
            <v>und</v>
          </cell>
          <cell r="F412" t="str">
            <v>1,00</v>
          </cell>
          <cell r="G412">
            <v>76262.921520000004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C414">
            <v>0</v>
          </cell>
          <cell r="D414" t="str">
            <v>SERVIÇOS DIVERSOS</v>
          </cell>
          <cell r="E414">
            <v>0</v>
          </cell>
          <cell r="F414">
            <v>0</v>
          </cell>
          <cell r="G414">
            <v>0</v>
          </cell>
        </row>
        <row r="415">
          <cell r="C415">
            <v>8492</v>
          </cell>
          <cell r="D415" t="str">
            <v>BARRA DE APOIO RETA, EM ACO INOX POLIDO, COMPRIMENTO 80CM</v>
          </cell>
          <cell r="E415" t="str">
            <v>und</v>
          </cell>
          <cell r="F415" t="str">
            <v>12,00</v>
          </cell>
          <cell r="G415">
            <v>139.12415999999999</v>
          </cell>
        </row>
        <row r="416">
          <cell r="C416">
            <v>12122</v>
          </cell>
          <cell r="D416" t="str">
            <v>BARRA DE APOIO RETA, EM ACO INOX POLIDO, COMPRIMENTO 40CM</v>
          </cell>
          <cell r="E416" t="str">
            <v>und</v>
          </cell>
          <cell r="F416" t="str">
            <v>8,00</v>
          </cell>
          <cell r="G416">
            <v>132.85296000000002</v>
          </cell>
        </row>
        <row r="417">
          <cell r="C417">
            <v>3167</v>
          </cell>
          <cell r="D417" t="str">
            <v>PLACA DE INAUGURAÇÃO DE OBRA EM ALUMÍNIO 0,60 X 0,80 M</v>
          </cell>
          <cell r="E417" t="str">
            <v>und</v>
          </cell>
          <cell r="F417" t="str">
            <v>1,00</v>
          </cell>
          <cell r="G417">
            <v>1292.2450800000001</v>
          </cell>
        </row>
        <row r="418">
          <cell r="C418">
            <v>5057</v>
          </cell>
          <cell r="D418" t="str">
            <v>REVESTIMENTO METÁLICO EM ALUMÍNIO COMPOSTO (ALUCOBOND), E=0,3MM, PINTURA KAYNAR 500 COMPOSTA POR SEIS CAMADAS, INCLUSIVE ESTRUTURA METÁLICA AUXILIAR EM PERFIL DE VIGA "U" DE 2" - FORNECIMENTO EMONTAGEM</v>
          </cell>
          <cell r="E418" t="str">
            <v>m²</v>
          </cell>
          <cell r="F418" t="str">
            <v>22,86</v>
          </cell>
          <cell r="G418">
            <v>368.89127999999999</v>
          </cell>
        </row>
        <row r="419">
          <cell r="C419">
            <v>11736</v>
          </cell>
          <cell r="D419" t="str">
            <v>BANCADA DE GRANITO CINZA E=2cm</v>
          </cell>
          <cell r="E419" t="str">
            <v>m²</v>
          </cell>
          <cell r="F419" t="str">
            <v>3,69</v>
          </cell>
          <cell r="G419">
            <v>290.34048000000001</v>
          </cell>
        </row>
        <row r="420">
          <cell r="C420">
            <v>4264</v>
          </cell>
          <cell r="D420" t="str">
            <v>CORRIMÃO EM AÇO INOX, ESCOVADO, D=1 1/2"</v>
          </cell>
          <cell r="E420" t="str">
            <v>m</v>
          </cell>
          <cell r="F420" t="str">
            <v>6,50</v>
          </cell>
          <cell r="G420">
            <v>71.282640000000001</v>
          </cell>
        </row>
        <row r="421">
          <cell r="C421">
            <v>7967</v>
          </cell>
          <cell r="D421" t="str">
            <v>GUARDA-CORPO EM TUBO DE AÇO INOX Ø=1 1/2", DUPLO, COM MONTANTES E FECHAMENTO EM TUBO INOX Ø=1 1/2", H=96CM, C/ACABAMENTO POLIDO,P/FIXAÇÃO EM PISO</v>
          </cell>
          <cell r="E421" t="str">
            <v>m</v>
          </cell>
          <cell r="F421" t="str">
            <v>21,96</v>
          </cell>
          <cell r="G421">
            <v>588.27071999999998</v>
          </cell>
        </row>
        <row r="422">
          <cell r="C422">
            <v>98689</v>
          </cell>
          <cell r="D422" t="str">
            <v>SOLEIRA EM GRANITO, LARGURA 15 CM, ESPESSURA 2,0 CM</v>
          </cell>
          <cell r="E422" t="str">
            <v>m</v>
          </cell>
          <cell r="F422" t="str">
            <v>14,41</v>
          </cell>
          <cell r="G422">
            <v>60.93516000000001</v>
          </cell>
        </row>
        <row r="423">
          <cell r="C423">
            <v>101965</v>
          </cell>
          <cell r="D423" t="str">
            <v>PEITORIL LINEAR EM GRANITO</v>
          </cell>
          <cell r="E423" t="str">
            <v>m</v>
          </cell>
          <cell r="F423" t="str">
            <v>7,74</v>
          </cell>
          <cell r="G423">
            <v>89.252040000000008</v>
          </cell>
        </row>
        <row r="424">
          <cell r="C424">
            <v>85005</v>
          </cell>
          <cell r="D424" t="str">
            <v>ESPELHO CRISTAL, ESPESSURA 4MM, COM PARAFUSOS DE FIXACAO, SEM MOLDURA</v>
          </cell>
          <cell r="E424" t="str">
            <v>m²</v>
          </cell>
          <cell r="F424" t="str">
            <v>3,20</v>
          </cell>
          <cell r="G424">
            <v>381.05580000000003</v>
          </cell>
        </row>
        <row r="425">
          <cell r="C425" t="str">
            <v>C0864</v>
          </cell>
          <cell r="D425" t="str">
            <v>CONJUNTO DE MASTRO P/ TRÊS BANDEIRAS E PEDESTAL</v>
          </cell>
          <cell r="E425" t="str">
            <v>und</v>
          </cell>
          <cell r="F425" t="str">
            <v>1,00</v>
          </cell>
          <cell r="G425">
            <v>3750.8690400000005</v>
          </cell>
        </row>
        <row r="426">
          <cell r="C426">
            <v>12042</v>
          </cell>
          <cell r="D426" t="str">
            <v>LETRA AÇO INOX ESCOVADO/POLIDO H = 15 CM - INSTALADO - DIZERES "DES. BERILO PEREIRA DA MOTA"</v>
          </cell>
          <cell r="E426" t="str">
            <v>und</v>
          </cell>
          <cell r="F426" t="str">
            <v>23,00</v>
          </cell>
          <cell r="G426">
            <v>61.296959999999999</v>
          </cell>
        </row>
        <row r="427">
          <cell r="C427">
            <v>12043</v>
          </cell>
          <cell r="D427" t="str">
            <v>LETRA AÇO INOX ESCOVADO/POLIDO H = 20 CM - INSTALADO - DIZERES "FÓRUM DA COMARCA DE ITAUEIRA"</v>
          </cell>
          <cell r="E427" t="str">
            <v>und</v>
          </cell>
          <cell r="F427" t="str">
            <v>24,00</v>
          </cell>
          <cell r="G427">
            <v>54.921240000000004</v>
          </cell>
        </row>
        <row r="428">
          <cell r="C428" t="str">
            <v>C4729</v>
          </cell>
          <cell r="D428" t="str">
            <v>CERCA/GRADIL NYLOFOR H=2,03M, MALHA 5 X 20CM - FIO 4,30MM, COM FIXADORES DE POLIAMIDA EM POSTE 40 x 60 MM CHUMBADOS EM BASE DE CONCRETO (EXCLUSIVE ESTA) , REVESTIDOS EM POLIESTER POR PROCESSO DE PINTURA ELETROSTÁTICA (GRADIL E POSTE), NAS CORES VERDE OU BRANCA - FORNECIMENTO E INSTALAÇÃO</v>
          </cell>
          <cell r="E428" t="str">
            <v>m</v>
          </cell>
          <cell r="F428" t="str">
            <v>60,17</v>
          </cell>
          <cell r="G428">
            <v>204.26424</v>
          </cell>
        </row>
        <row r="429">
          <cell r="C429">
            <v>9537</v>
          </cell>
          <cell r="D429" t="str">
            <v>LIMPEZA FINAL DA OBRA</v>
          </cell>
          <cell r="E429" t="str">
            <v>m²</v>
          </cell>
          <cell r="F429" t="str">
            <v>516,96</v>
          </cell>
          <cell r="G429">
            <v>1.8572400000000002</v>
          </cell>
        </row>
        <row r="430">
          <cell r="C430">
            <v>98546</v>
          </cell>
          <cell r="D430" t="str">
            <v>IMPERMEABILIZAÇÃO DE SUPERFÍCIE COM MANTA ASFÁLTICA, UMA CAMADA,INCLUSIVE APLICAÇÃO DE PRIMER ASFÁLTICO, E=3MM</v>
          </cell>
          <cell r="E430" t="str">
            <v>m²</v>
          </cell>
          <cell r="F430" t="str">
            <v>186,80</v>
          </cell>
          <cell r="G430">
            <v>67.913880000000006</v>
          </cell>
        </row>
        <row r="431">
          <cell r="C431">
            <v>10832</v>
          </cell>
          <cell r="D431" t="str">
            <v>AS BUILT</v>
          </cell>
          <cell r="E431" t="str">
            <v>m²</v>
          </cell>
          <cell r="F431" t="str">
            <v>516,96</v>
          </cell>
          <cell r="G431">
            <v>1.4713200000000002</v>
          </cell>
        </row>
        <row r="432">
          <cell r="C432">
            <v>101537</v>
          </cell>
          <cell r="D432" t="str">
            <v>APARELHO SINALIZADOR DE SAÍDA DE GARAGEM, COM CÉLULA FOTOELÉTRICA -FORNECIMENTO E INSTALAÇÃO</v>
          </cell>
          <cell r="E432" t="str">
            <v>und</v>
          </cell>
          <cell r="F432" t="str">
            <v>1,00</v>
          </cell>
          <cell r="G432">
            <v>109.75404</v>
          </cell>
        </row>
        <row r="433">
          <cell r="C433">
            <v>1276</v>
          </cell>
          <cell r="D433" t="str">
            <v>AUTOMATIZAÇÃO DE PORTÃO DE CORRER COM MOTOR PPA 1/4 CV - 220V</v>
          </cell>
          <cell r="E433" t="str">
            <v>und</v>
          </cell>
          <cell r="F433" t="str">
            <v>1,00</v>
          </cell>
          <cell r="G433">
            <v>1424.7683999999999</v>
          </cell>
        </row>
        <row r="434">
          <cell r="C434">
            <v>12432</v>
          </cell>
          <cell r="D434" t="str">
            <v>PLACA INDICATIVA EM ACRÍLICO E=2MM, EM BRAILLE, COM ESFERAS EM INOX E TEXTO EM ALTO RÊLEVO, DIM.: 8 X 28 CM, FORNECIMENTO E INSTALAÇÃO</v>
          </cell>
          <cell r="E434" t="str">
            <v>und</v>
          </cell>
          <cell r="F434" t="str">
            <v>26,00</v>
          </cell>
          <cell r="G434">
            <v>67.817400000000006</v>
          </cell>
        </row>
        <row r="435">
          <cell r="C435" t="str">
            <v>COMP14</v>
          </cell>
          <cell r="D435" t="str">
            <v>TÓTEM EM CHAPA DE ACM (ALUMÍNIO COMPOSTO) NA COR CINZA COM SÍMBOLOCLARO ADESIVADO</v>
          </cell>
          <cell r="E435" t="str">
            <v>und</v>
          </cell>
          <cell r="F435" t="str">
            <v>1,00</v>
          </cell>
          <cell r="G435">
            <v>3245.3942400000001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439"/>
  <sheetViews>
    <sheetView tabSelected="1" view="pageBreakPreview" zoomScale="50" zoomScaleNormal="70" zoomScaleSheetLayoutView="50" workbookViewId="0">
      <pane ySplit="9" topLeftCell="A430" activePane="bottomLeft" state="frozen"/>
      <selection pane="bottomLeft" activeCell="Q448" sqref="Q448"/>
    </sheetView>
  </sheetViews>
  <sheetFormatPr defaultColWidth="8.83203125" defaultRowHeight="15"/>
  <cols>
    <col min="1" max="1" width="10.6640625" style="10" customWidth="1"/>
    <col min="2" max="2" width="24.1640625" style="10" hidden="1" customWidth="1"/>
    <col min="3" max="3" width="13.33203125" style="10" hidden="1" customWidth="1"/>
    <col min="4" max="4" width="70.83203125" style="10" customWidth="1"/>
    <col min="5" max="5" width="9" style="10" customWidth="1"/>
    <col min="6" max="6" width="10.33203125" style="10" customWidth="1"/>
    <col min="7" max="7" width="14.5" style="11" customWidth="1"/>
    <col min="8" max="8" width="11.5" style="14" hidden="1" customWidth="1"/>
    <col min="9" max="9" width="16.1640625" style="11" customWidth="1"/>
    <col min="10" max="10" width="23.6640625" style="11" customWidth="1"/>
    <col min="11" max="11" width="16.1640625" style="11" customWidth="1"/>
    <col min="12" max="12" width="17.33203125" style="11" customWidth="1"/>
    <col min="13" max="13" width="17.5" style="11" customWidth="1"/>
    <col min="14" max="14" width="20.6640625" style="11" customWidth="1"/>
    <col min="15" max="15" width="16.83203125" style="11" customWidth="1"/>
    <col min="16" max="16" width="24.1640625" style="11" customWidth="1"/>
    <col min="17" max="17" width="19.1640625" style="11" customWidth="1"/>
    <col min="18" max="18" width="20.83203125" style="11" customWidth="1"/>
    <col min="19" max="19" width="17.33203125" style="11" customWidth="1"/>
    <col min="20" max="20" width="19" style="11" customWidth="1"/>
    <col min="21" max="21" width="18.6640625" style="11" customWidth="1"/>
    <col min="22" max="22" width="19.33203125" style="11" customWidth="1"/>
    <col min="23" max="23" width="14.1640625" style="11" customWidth="1"/>
    <col min="24" max="24" width="25.1640625" style="11" customWidth="1"/>
    <col min="25" max="25" width="12.5" style="10" hidden="1" customWidth="1"/>
    <col min="26" max="26" width="13" style="10" hidden="1" customWidth="1"/>
    <col min="27" max="27" width="23.1640625" style="10" hidden="1" customWidth="1"/>
    <col min="28" max="28" width="8.83203125" style="10" hidden="1" customWidth="1"/>
    <col min="29" max="29" width="8.83203125" style="10" customWidth="1"/>
    <col min="30" max="30" width="19" style="10" hidden="1" customWidth="1"/>
    <col min="31" max="16384" width="8.83203125" style="10"/>
  </cols>
  <sheetData>
    <row r="3" spans="1:28" ht="15.75">
      <c r="K3" s="159" t="s">
        <v>2243</v>
      </c>
      <c r="L3" s="159"/>
      <c r="M3" s="159"/>
      <c r="N3" s="159"/>
      <c r="O3" s="99">
        <v>971.65099999999995</v>
      </c>
      <c r="Q3" s="159" t="s">
        <v>2287</v>
      </c>
      <c r="R3" s="159"/>
      <c r="S3" s="159"/>
      <c r="T3" s="159"/>
      <c r="U3" s="127">
        <f>1801%/100</f>
        <v>0.18010000000000001</v>
      </c>
    </row>
    <row r="4" spans="1:28" ht="15.75">
      <c r="K4" s="160" t="s">
        <v>2244</v>
      </c>
      <c r="L4" s="160"/>
      <c r="M4" s="160"/>
      <c r="N4" s="160"/>
      <c r="O4" s="118">
        <v>1056.7750000000001</v>
      </c>
      <c r="Q4" s="159" t="s">
        <v>2288</v>
      </c>
      <c r="R4" s="159"/>
      <c r="S4" s="159"/>
      <c r="T4" s="159"/>
      <c r="U4" s="127">
        <f>2693%/100</f>
        <v>0.26929999999999998</v>
      </c>
    </row>
    <row r="5" spans="1:28" ht="15.75">
      <c r="K5" s="160" t="s">
        <v>2240</v>
      </c>
      <c r="L5" s="160"/>
      <c r="M5" s="160"/>
      <c r="N5" s="160"/>
      <c r="O5" s="126">
        <f>(O4-O3)/O3</f>
        <v>8.7607587497980394E-2</v>
      </c>
      <c r="Q5" s="159" t="s">
        <v>2289</v>
      </c>
      <c r="R5" s="159"/>
      <c r="S5" s="159"/>
      <c r="T5" s="159"/>
      <c r="U5" s="127">
        <f>1677%/100</f>
        <v>0.16769999999999999</v>
      </c>
    </row>
    <row r="6" spans="1:28" ht="15.75">
      <c r="K6" s="125"/>
      <c r="L6" s="119"/>
      <c r="M6" s="119"/>
      <c r="N6" s="111"/>
    </row>
    <row r="7" spans="1:28" ht="36" customHeight="1">
      <c r="A7" s="168" t="s">
        <v>2285</v>
      </c>
      <c r="B7" s="169"/>
      <c r="C7" s="169"/>
      <c r="D7" s="169"/>
      <c r="E7" s="169"/>
      <c r="F7" s="169"/>
      <c r="G7" s="169"/>
      <c r="H7" s="169"/>
      <c r="I7" s="169"/>
      <c r="J7" s="170"/>
      <c r="K7" s="172" t="s">
        <v>2252</v>
      </c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4"/>
    </row>
    <row r="8" spans="1:28" ht="15.75">
      <c r="A8" s="165" t="s">
        <v>60</v>
      </c>
      <c r="B8" s="166"/>
      <c r="C8" s="166"/>
      <c r="D8" s="166"/>
      <c r="E8" s="166"/>
      <c r="F8" s="166"/>
      <c r="G8" s="166"/>
      <c r="H8" s="166"/>
      <c r="I8" s="166"/>
      <c r="J8" s="167"/>
      <c r="K8" s="163" t="s">
        <v>2240</v>
      </c>
      <c r="L8" s="163"/>
      <c r="M8" s="163"/>
      <c r="N8" s="163"/>
      <c r="O8" s="164" t="s">
        <v>2238</v>
      </c>
      <c r="P8" s="164"/>
      <c r="Q8" s="164" t="s">
        <v>2239</v>
      </c>
      <c r="R8" s="164"/>
      <c r="S8" s="161" t="s">
        <v>2248</v>
      </c>
      <c r="T8" s="161"/>
      <c r="U8" s="161"/>
      <c r="V8" s="161"/>
      <c r="W8" s="162" t="s">
        <v>2249</v>
      </c>
      <c r="X8" s="162"/>
    </row>
    <row r="9" spans="1:28" ht="31.5">
      <c r="A9" s="9" t="s">
        <v>2</v>
      </c>
      <c r="B9" s="9" t="s">
        <v>61</v>
      </c>
      <c r="C9" s="9" t="s">
        <v>62</v>
      </c>
      <c r="D9" s="9" t="s">
        <v>3</v>
      </c>
      <c r="E9" s="9" t="s">
        <v>63</v>
      </c>
      <c r="F9" s="9" t="s">
        <v>64</v>
      </c>
      <c r="G9" s="12" t="s">
        <v>65</v>
      </c>
      <c r="H9" s="15" t="s">
        <v>65</v>
      </c>
      <c r="I9" s="12" t="s">
        <v>2284</v>
      </c>
      <c r="J9" s="96" t="s">
        <v>66</v>
      </c>
      <c r="K9" s="97" t="s">
        <v>2251</v>
      </c>
      <c r="L9" s="97" t="s">
        <v>2282</v>
      </c>
      <c r="M9" s="97" t="s">
        <v>2283</v>
      </c>
      <c r="N9" s="97" t="s">
        <v>2247</v>
      </c>
      <c r="O9" s="95" t="s">
        <v>64</v>
      </c>
      <c r="P9" s="95" t="s">
        <v>2237</v>
      </c>
      <c r="Q9" s="95" t="s">
        <v>64</v>
      </c>
      <c r="R9" s="95" t="s">
        <v>2237</v>
      </c>
      <c r="S9" s="109" t="s">
        <v>2245</v>
      </c>
      <c r="T9" s="110" t="s">
        <v>2246</v>
      </c>
      <c r="U9" s="109" t="s">
        <v>2236</v>
      </c>
      <c r="V9" s="109" t="s">
        <v>2247</v>
      </c>
      <c r="W9" s="98" t="s">
        <v>64</v>
      </c>
      <c r="X9" s="98" t="s">
        <v>2237</v>
      </c>
      <c r="Y9" s="17">
        <v>0.19600000000000001</v>
      </c>
      <c r="AA9" s="11">
        <v>2375494.23</v>
      </c>
      <c r="AB9" s="16">
        <v>0.18</v>
      </c>
    </row>
    <row r="10" spans="1:28" s="139" customFormat="1" ht="15.75">
      <c r="A10" s="133">
        <v>1</v>
      </c>
      <c r="B10" s="134"/>
      <c r="C10" s="134"/>
      <c r="D10" s="135" t="s">
        <v>14</v>
      </c>
      <c r="E10" s="134"/>
      <c r="F10" s="134"/>
      <c r="G10" s="136"/>
      <c r="H10" s="136"/>
      <c r="I10" s="136"/>
      <c r="J10" s="137">
        <f>SUM(J11:J38)</f>
        <v>191116.99000000002</v>
      </c>
      <c r="K10" s="138"/>
      <c r="L10" s="138"/>
      <c r="M10" s="138"/>
      <c r="N10" s="130">
        <f>SUM(N11:N38)</f>
        <v>0</v>
      </c>
      <c r="O10" s="138"/>
      <c r="P10" s="130">
        <f>SUM(P11:P38)</f>
        <v>86783.13</v>
      </c>
      <c r="Q10" s="138"/>
      <c r="R10" s="130">
        <f>SUM(R11:R38)</f>
        <v>0</v>
      </c>
      <c r="S10" s="130"/>
      <c r="T10" s="130"/>
      <c r="U10" s="130"/>
      <c r="V10" s="130">
        <f>SUM(V11:V38)</f>
        <v>0</v>
      </c>
      <c r="W10" s="130"/>
      <c r="X10" s="130">
        <f>J10+N10+P10-R10+V10</f>
        <v>277900.12</v>
      </c>
      <c r="AA10" s="140">
        <f>AA9*(1-AB9)</f>
        <v>1947905.2686000001</v>
      </c>
    </row>
    <row r="11" spans="1:28" s="139" customFormat="1">
      <c r="A11" s="141">
        <v>1.1000000000000001</v>
      </c>
      <c r="B11" s="142" t="s">
        <v>74</v>
      </c>
      <c r="C11" s="142" t="s">
        <v>75</v>
      </c>
      <c r="D11" s="142" t="s">
        <v>76</v>
      </c>
      <c r="E11" s="142" t="s">
        <v>77</v>
      </c>
      <c r="F11" s="142" t="s">
        <v>78</v>
      </c>
      <c r="G11" s="123" t="s">
        <v>79</v>
      </c>
      <c r="H11" s="123" t="s">
        <v>79</v>
      </c>
      <c r="I11" s="122">
        <f>ROUND(G11*1.2693,2)</f>
        <v>296.94</v>
      </c>
      <c r="J11" s="124">
        <f>ROUND(F11*I11,2)</f>
        <v>296.94</v>
      </c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20">
        <v>296.94</v>
      </c>
    </row>
    <row r="12" spans="1:28" s="139" customFormat="1" ht="45">
      <c r="A12" s="141">
        <v>1.2</v>
      </c>
      <c r="B12" s="142" t="s">
        <v>74</v>
      </c>
      <c r="C12" s="142" t="s">
        <v>80</v>
      </c>
      <c r="D12" s="142" t="s">
        <v>81</v>
      </c>
      <c r="E12" s="142" t="s">
        <v>82</v>
      </c>
      <c r="F12" s="142" t="s">
        <v>83</v>
      </c>
      <c r="G12" s="122" t="s">
        <v>84</v>
      </c>
      <c r="H12" s="123" t="s">
        <v>84</v>
      </c>
      <c r="I12" s="120">
        <f>ROUND(G12*1.2693,2)</f>
        <v>15763.88</v>
      </c>
      <c r="J12" s="124">
        <f>ROUND(F12*I12,2)</f>
        <v>126111.03999999999</v>
      </c>
      <c r="K12" s="120">
        <v>13507.379291793044</v>
      </c>
      <c r="L12" s="120">
        <v>17144.919999999998</v>
      </c>
      <c r="M12" s="120">
        <v>0</v>
      </c>
      <c r="N12" s="120">
        <v>0</v>
      </c>
      <c r="O12" s="120">
        <v>5</v>
      </c>
      <c r="P12" s="120">
        <v>85724.6</v>
      </c>
      <c r="Q12" s="120"/>
      <c r="R12" s="120">
        <v>0</v>
      </c>
      <c r="S12" s="120"/>
      <c r="T12" s="120"/>
      <c r="U12" s="120"/>
      <c r="V12" s="120"/>
      <c r="W12" s="120">
        <v>13</v>
      </c>
      <c r="X12" s="120">
        <v>211835.64</v>
      </c>
      <c r="AA12" s="140">
        <f>J438</f>
        <v>1947738.11</v>
      </c>
    </row>
    <row r="13" spans="1:28" s="139" customFormat="1">
      <c r="A13" s="134"/>
      <c r="B13" s="134"/>
      <c r="C13" s="134"/>
      <c r="D13" s="134"/>
      <c r="E13" s="134"/>
      <c r="F13" s="134"/>
      <c r="G13" s="136"/>
      <c r="H13" s="136"/>
      <c r="I13" s="136"/>
      <c r="J13" s="122"/>
      <c r="K13" s="120"/>
      <c r="L13" s="121"/>
      <c r="M13" s="120"/>
      <c r="N13" s="121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8" s="139" customFormat="1" ht="15.75">
      <c r="A14" s="133">
        <v>1.2</v>
      </c>
      <c r="B14" s="134"/>
      <c r="C14" s="134"/>
      <c r="D14" s="135" t="s">
        <v>67</v>
      </c>
      <c r="E14" s="134"/>
      <c r="F14" s="134"/>
      <c r="G14" s="136"/>
      <c r="H14" s="136"/>
      <c r="I14" s="136"/>
      <c r="J14" s="122"/>
      <c r="K14" s="120"/>
      <c r="L14" s="121"/>
      <c r="M14" s="120"/>
      <c r="N14" s="121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8" s="139" customFormat="1">
      <c r="A15" s="142" t="s">
        <v>85</v>
      </c>
      <c r="B15" s="142" t="s">
        <v>86</v>
      </c>
      <c r="C15" s="144">
        <v>51</v>
      </c>
      <c r="D15" s="142" t="s">
        <v>87</v>
      </c>
      <c r="E15" s="142" t="s">
        <v>88</v>
      </c>
      <c r="F15" s="142" t="s">
        <v>89</v>
      </c>
      <c r="G15" s="122">
        <f>H15*(1-$Y$9)</f>
        <v>247.76868000000002</v>
      </c>
      <c r="H15" s="123" t="s">
        <v>90</v>
      </c>
      <c r="I15" s="122">
        <f t="shared" ref="I15:I21" si="0">ROUND(G15*1.2693,2)</f>
        <v>314.49</v>
      </c>
      <c r="J15" s="124">
        <f t="shared" ref="J15:J21" si="1">ROUND(F15*I15,2)</f>
        <v>1132.1600000000001</v>
      </c>
      <c r="K15" s="120">
        <v>342.04</v>
      </c>
      <c r="L15" s="121"/>
      <c r="M15" s="120"/>
      <c r="N15" s="121">
        <v>0</v>
      </c>
      <c r="O15" s="120"/>
      <c r="P15" s="120">
        <v>0</v>
      </c>
      <c r="Q15" s="120"/>
      <c r="R15" s="120">
        <v>0</v>
      </c>
      <c r="S15" s="120"/>
      <c r="T15" s="120"/>
      <c r="U15" s="120"/>
      <c r="V15" s="120"/>
      <c r="W15" s="120">
        <v>3.6</v>
      </c>
      <c r="X15" s="120">
        <v>1132.1600000000001</v>
      </c>
    </row>
    <row r="16" spans="1:28" s="139" customFormat="1">
      <c r="A16" s="142" t="s">
        <v>91</v>
      </c>
      <c r="B16" s="142" t="s">
        <v>92</v>
      </c>
      <c r="C16" s="144">
        <v>98459</v>
      </c>
      <c r="D16" s="142" t="s">
        <v>93</v>
      </c>
      <c r="E16" s="142" t="s">
        <v>88</v>
      </c>
      <c r="F16" s="142" t="s">
        <v>94</v>
      </c>
      <c r="G16" s="122">
        <f t="shared" ref="G16:G21" si="2">H16*(1-$Y$9)</f>
        <v>74.128800000000012</v>
      </c>
      <c r="H16" s="123" t="s">
        <v>95</v>
      </c>
      <c r="I16" s="122">
        <f t="shared" si="0"/>
        <v>94.09</v>
      </c>
      <c r="J16" s="124">
        <f t="shared" si="1"/>
        <v>14234.88</v>
      </c>
      <c r="K16" s="120">
        <v>102.33</v>
      </c>
      <c r="L16" s="121"/>
      <c r="M16" s="120"/>
      <c r="N16" s="121">
        <v>0</v>
      </c>
      <c r="O16" s="120"/>
      <c r="P16" s="120">
        <v>0</v>
      </c>
      <c r="Q16" s="120"/>
      <c r="R16" s="120">
        <v>0</v>
      </c>
      <c r="S16" s="120"/>
      <c r="T16" s="120"/>
      <c r="U16" s="120"/>
      <c r="V16" s="120"/>
      <c r="W16" s="120">
        <v>151.29</v>
      </c>
      <c r="X16" s="120">
        <v>14234.88</v>
      </c>
    </row>
    <row r="17" spans="1:24" s="139" customFormat="1" ht="60">
      <c r="A17" s="142" t="s">
        <v>96</v>
      </c>
      <c r="B17" s="142" t="s">
        <v>92</v>
      </c>
      <c r="C17" s="144">
        <v>93207</v>
      </c>
      <c r="D17" s="134" t="s">
        <v>97</v>
      </c>
      <c r="E17" s="142" t="s">
        <v>88</v>
      </c>
      <c r="F17" s="142" t="s">
        <v>98</v>
      </c>
      <c r="G17" s="122">
        <f t="shared" si="2"/>
        <v>749.54507999999998</v>
      </c>
      <c r="H17" s="123" t="s">
        <v>99</v>
      </c>
      <c r="I17" s="122">
        <f t="shared" si="0"/>
        <v>951.4</v>
      </c>
      <c r="J17" s="124">
        <f t="shared" si="1"/>
        <v>8562.6</v>
      </c>
      <c r="K17" s="120">
        <v>1034.75</v>
      </c>
      <c r="L17" s="121"/>
      <c r="M17" s="120"/>
      <c r="N17" s="121">
        <v>0</v>
      </c>
      <c r="O17" s="120"/>
      <c r="P17" s="120">
        <v>0</v>
      </c>
      <c r="Q17" s="120"/>
      <c r="R17" s="120">
        <v>0</v>
      </c>
      <c r="S17" s="120"/>
      <c r="T17" s="120"/>
      <c r="U17" s="120"/>
      <c r="V17" s="120"/>
      <c r="W17" s="120">
        <v>9</v>
      </c>
      <c r="X17" s="120">
        <v>8562.6</v>
      </c>
    </row>
    <row r="18" spans="1:24" s="139" customFormat="1" ht="45">
      <c r="A18" s="142" t="s">
        <v>100</v>
      </c>
      <c r="B18" s="142" t="s">
        <v>92</v>
      </c>
      <c r="C18" s="144">
        <v>93208</v>
      </c>
      <c r="D18" s="134" t="s">
        <v>101</v>
      </c>
      <c r="E18" s="142" t="s">
        <v>88</v>
      </c>
      <c r="F18" s="142" t="s">
        <v>98</v>
      </c>
      <c r="G18" s="122">
        <f t="shared" si="2"/>
        <v>606.21600000000001</v>
      </c>
      <c r="H18" s="123" t="s">
        <v>102</v>
      </c>
      <c r="I18" s="122">
        <f t="shared" si="0"/>
        <v>769.47</v>
      </c>
      <c r="J18" s="124">
        <f t="shared" si="1"/>
        <v>6925.23</v>
      </c>
      <c r="K18" s="120">
        <v>836.88</v>
      </c>
      <c r="L18" s="121"/>
      <c r="M18" s="120"/>
      <c r="N18" s="121">
        <v>0</v>
      </c>
      <c r="O18" s="120"/>
      <c r="P18" s="120">
        <v>0</v>
      </c>
      <c r="Q18" s="120"/>
      <c r="R18" s="120">
        <v>0</v>
      </c>
      <c r="S18" s="120"/>
      <c r="T18" s="120"/>
      <c r="U18" s="120"/>
      <c r="V18" s="120"/>
      <c r="W18" s="120">
        <v>9</v>
      </c>
      <c r="X18" s="120">
        <v>6925.23</v>
      </c>
    </row>
    <row r="19" spans="1:24" s="139" customFormat="1" ht="60">
      <c r="A19" s="142" t="s">
        <v>103</v>
      </c>
      <c r="B19" s="142" t="s">
        <v>92</v>
      </c>
      <c r="C19" s="144">
        <v>93210</v>
      </c>
      <c r="D19" s="134" t="s">
        <v>104</v>
      </c>
      <c r="E19" s="142" t="s">
        <v>88</v>
      </c>
      <c r="F19" s="142" t="s">
        <v>105</v>
      </c>
      <c r="G19" s="122">
        <f t="shared" si="2"/>
        <v>423.07284000000004</v>
      </c>
      <c r="H19" s="123" t="s">
        <v>106</v>
      </c>
      <c r="I19" s="122">
        <f t="shared" si="0"/>
        <v>537.01</v>
      </c>
      <c r="J19" s="124">
        <f t="shared" si="1"/>
        <v>8055.15</v>
      </c>
      <c r="K19" s="120">
        <v>584.05999999999995</v>
      </c>
      <c r="L19" s="121"/>
      <c r="M19" s="120"/>
      <c r="N19" s="121">
        <v>0</v>
      </c>
      <c r="O19" s="120"/>
      <c r="P19" s="120">
        <v>0</v>
      </c>
      <c r="Q19" s="120"/>
      <c r="R19" s="120">
        <v>0</v>
      </c>
      <c r="S19" s="120"/>
      <c r="T19" s="120"/>
      <c r="U19" s="120"/>
      <c r="V19" s="120"/>
      <c r="W19" s="120">
        <v>15</v>
      </c>
      <c r="X19" s="120">
        <v>8055.15</v>
      </c>
    </row>
    <row r="20" spans="1:24" s="139" customFormat="1" ht="45">
      <c r="A20" s="142" t="s">
        <v>107</v>
      </c>
      <c r="B20" s="142" t="s">
        <v>92</v>
      </c>
      <c r="C20" s="144">
        <v>93212</v>
      </c>
      <c r="D20" s="134" t="s">
        <v>108</v>
      </c>
      <c r="E20" s="142" t="s">
        <v>88</v>
      </c>
      <c r="F20" s="142" t="s">
        <v>98</v>
      </c>
      <c r="G20" s="122">
        <f t="shared" si="2"/>
        <v>677.31371999999999</v>
      </c>
      <c r="H20" s="123" t="s">
        <v>109</v>
      </c>
      <c r="I20" s="122">
        <f t="shared" si="0"/>
        <v>859.71</v>
      </c>
      <c r="J20" s="124">
        <f t="shared" si="1"/>
        <v>7737.39</v>
      </c>
      <c r="K20" s="120">
        <v>935.03</v>
      </c>
      <c r="L20" s="121"/>
      <c r="M20" s="120"/>
      <c r="N20" s="121">
        <v>0</v>
      </c>
      <c r="O20" s="120"/>
      <c r="P20" s="120">
        <v>0</v>
      </c>
      <c r="Q20" s="120"/>
      <c r="R20" s="120">
        <v>0</v>
      </c>
      <c r="S20" s="120"/>
      <c r="T20" s="120"/>
      <c r="U20" s="120"/>
      <c r="V20" s="120"/>
      <c r="W20" s="120">
        <v>9</v>
      </c>
      <c r="X20" s="120">
        <v>7737.39</v>
      </c>
    </row>
    <row r="21" spans="1:24" s="139" customFormat="1" ht="60">
      <c r="A21" s="142" t="s">
        <v>110</v>
      </c>
      <c r="B21" s="142" t="s">
        <v>92</v>
      </c>
      <c r="C21" s="144">
        <v>99059</v>
      </c>
      <c r="D21" s="134" t="s">
        <v>111</v>
      </c>
      <c r="E21" s="142" t="s">
        <v>112</v>
      </c>
      <c r="F21" s="142" t="s">
        <v>113</v>
      </c>
      <c r="G21" s="122">
        <f t="shared" si="2"/>
        <v>32.62632</v>
      </c>
      <c r="H21" s="123" t="s">
        <v>114</v>
      </c>
      <c r="I21" s="122">
        <f t="shared" si="0"/>
        <v>41.41</v>
      </c>
      <c r="J21" s="124">
        <f t="shared" si="1"/>
        <v>3519.85</v>
      </c>
      <c r="K21" s="120">
        <v>45.04</v>
      </c>
      <c r="L21" s="121"/>
      <c r="M21" s="120"/>
      <c r="N21" s="121">
        <v>0</v>
      </c>
      <c r="O21" s="120"/>
      <c r="P21" s="120">
        <v>0</v>
      </c>
      <c r="Q21" s="120"/>
      <c r="R21" s="120">
        <v>0</v>
      </c>
      <c r="S21" s="120"/>
      <c r="T21" s="120"/>
      <c r="U21" s="120"/>
      <c r="V21" s="120"/>
      <c r="W21" s="120">
        <v>85</v>
      </c>
      <c r="X21" s="120">
        <v>3519.85</v>
      </c>
    </row>
    <row r="22" spans="1:24" s="139" customFormat="1">
      <c r="A22" s="134"/>
      <c r="B22" s="134"/>
      <c r="C22" s="134"/>
      <c r="D22" s="134"/>
      <c r="E22" s="134"/>
      <c r="F22" s="134"/>
      <c r="G22" s="122"/>
      <c r="H22" s="136"/>
      <c r="I22" s="122"/>
      <c r="J22" s="124"/>
      <c r="K22" s="120"/>
      <c r="L22" s="121"/>
      <c r="M22" s="120"/>
      <c r="N22" s="121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s="139" customFormat="1" ht="15.75">
      <c r="A23" s="133">
        <v>1.3</v>
      </c>
      <c r="B23" s="134"/>
      <c r="C23" s="134"/>
      <c r="D23" s="135" t="s">
        <v>68</v>
      </c>
      <c r="E23" s="134"/>
      <c r="F23" s="134"/>
      <c r="G23" s="122"/>
      <c r="H23" s="136"/>
      <c r="I23" s="122"/>
      <c r="J23" s="124"/>
      <c r="K23" s="120"/>
      <c r="L23" s="121"/>
      <c r="M23" s="120"/>
      <c r="N23" s="121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1:24" s="139" customFormat="1">
      <c r="A24" s="142" t="s">
        <v>115</v>
      </c>
      <c r="B24" s="142" t="s">
        <v>92</v>
      </c>
      <c r="C24" s="144">
        <v>98519</v>
      </c>
      <c r="D24" s="142" t="s">
        <v>116</v>
      </c>
      <c r="E24" s="142" t="s">
        <v>88</v>
      </c>
      <c r="F24" s="142" t="s">
        <v>117</v>
      </c>
      <c r="G24" s="122">
        <f t="shared" ref="G24:G38" si="3">H24*(1-$Y$9)</f>
        <v>1.1014800000000002</v>
      </c>
      <c r="H24" s="123" t="s">
        <v>118</v>
      </c>
      <c r="I24" s="122">
        <f t="shared" ref="I24:I38" si="4">ROUND(G24*1.2693,2)</f>
        <v>1.4</v>
      </c>
      <c r="J24" s="124">
        <f t="shared" ref="J24:J38" si="5">ROUND(F24*I24,2)</f>
        <v>922.46</v>
      </c>
      <c r="K24" s="120">
        <v>1.52</v>
      </c>
      <c r="L24" s="121"/>
      <c r="M24" s="120"/>
      <c r="N24" s="121">
        <v>0</v>
      </c>
      <c r="O24" s="120"/>
      <c r="P24" s="120">
        <v>0</v>
      </c>
      <c r="Q24" s="120"/>
      <c r="R24" s="120">
        <v>0</v>
      </c>
      <c r="S24" s="120"/>
      <c r="T24" s="120"/>
      <c r="U24" s="120"/>
      <c r="V24" s="120"/>
      <c r="W24" s="120">
        <v>658.9</v>
      </c>
      <c r="X24" s="120">
        <v>922.46</v>
      </c>
    </row>
    <row r="25" spans="1:24" s="139" customFormat="1" ht="45">
      <c r="A25" s="142" t="s">
        <v>119</v>
      </c>
      <c r="B25" s="142" t="s">
        <v>86</v>
      </c>
      <c r="C25" s="144">
        <v>5029</v>
      </c>
      <c r="D25" s="142" t="s">
        <v>2254</v>
      </c>
      <c r="E25" s="142" t="s">
        <v>77</v>
      </c>
      <c r="F25" s="142" t="s">
        <v>120</v>
      </c>
      <c r="G25" s="122">
        <f t="shared" si="3"/>
        <v>138.37644000000003</v>
      </c>
      <c r="H25" s="123" t="s">
        <v>121</v>
      </c>
      <c r="I25" s="122">
        <f t="shared" si="4"/>
        <v>175.64</v>
      </c>
      <c r="J25" s="124">
        <f t="shared" si="5"/>
        <v>702.56</v>
      </c>
      <c r="K25" s="120">
        <v>150.49926607495908</v>
      </c>
      <c r="L25" s="120">
        <v>191.03</v>
      </c>
      <c r="M25" s="120">
        <v>0</v>
      </c>
      <c r="N25" s="120">
        <v>0</v>
      </c>
      <c r="O25" s="120">
        <v>3</v>
      </c>
      <c r="P25" s="120">
        <v>573.09</v>
      </c>
      <c r="Q25" s="120"/>
      <c r="R25" s="120">
        <v>0</v>
      </c>
      <c r="S25" s="120"/>
      <c r="T25" s="120"/>
      <c r="U25" s="120"/>
      <c r="V25" s="120"/>
      <c r="W25" s="120">
        <v>7</v>
      </c>
      <c r="X25" s="120">
        <v>1275.6500000000001</v>
      </c>
    </row>
    <row r="26" spans="1:24" s="139" customFormat="1" ht="45">
      <c r="A26" s="142" t="s">
        <v>122</v>
      </c>
      <c r="B26" s="142" t="s">
        <v>92</v>
      </c>
      <c r="C26" s="144">
        <v>97622</v>
      </c>
      <c r="D26" s="134" t="s">
        <v>123</v>
      </c>
      <c r="E26" s="142" t="s">
        <v>124</v>
      </c>
      <c r="F26" s="142" t="s">
        <v>125</v>
      </c>
      <c r="G26" s="122">
        <f t="shared" si="3"/>
        <v>29.153040000000001</v>
      </c>
      <c r="H26" s="123" t="s">
        <v>126</v>
      </c>
      <c r="I26" s="122">
        <f t="shared" si="4"/>
        <v>37</v>
      </c>
      <c r="J26" s="124">
        <f t="shared" si="5"/>
        <v>839.53</v>
      </c>
      <c r="K26" s="120">
        <v>40.24</v>
      </c>
      <c r="L26" s="121"/>
      <c r="M26" s="120"/>
      <c r="N26" s="121">
        <v>0</v>
      </c>
      <c r="O26" s="120"/>
      <c r="P26" s="120">
        <v>0</v>
      </c>
      <c r="Q26" s="120"/>
      <c r="R26" s="120">
        <v>0</v>
      </c>
      <c r="S26" s="120"/>
      <c r="T26" s="120"/>
      <c r="U26" s="120"/>
      <c r="V26" s="120"/>
      <c r="W26" s="120">
        <v>22.69</v>
      </c>
      <c r="X26" s="120">
        <v>839.53</v>
      </c>
    </row>
    <row r="27" spans="1:24" s="139" customFormat="1">
      <c r="A27" s="142" t="s">
        <v>127</v>
      </c>
      <c r="B27" s="142" t="s">
        <v>128</v>
      </c>
      <c r="C27" s="142" t="s">
        <v>129</v>
      </c>
      <c r="D27" s="142" t="s">
        <v>130</v>
      </c>
      <c r="E27" s="142" t="s">
        <v>124</v>
      </c>
      <c r="F27" s="142" t="s">
        <v>131</v>
      </c>
      <c r="G27" s="122">
        <f t="shared" si="3"/>
        <v>16.361400000000003</v>
      </c>
      <c r="H27" s="123" t="s">
        <v>132</v>
      </c>
      <c r="I27" s="122">
        <f t="shared" si="4"/>
        <v>20.77</v>
      </c>
      <c r="J27" s="124">
        <f t="shared" si="5"/>
        <v>394.63</v>
      </c>
      <c r="K27" s="120">
        <v>22.59</v>
      </c>
      <c r="L27" s="121"/>
      <c r="M27" s="120"/>
      <c r="N27" s="121">
        <v>0</v>
      </c>
      <c r="O27" s="120"/>
      <c r="P27" s="120">
        <v>0</v>
      </c>
      <c r="Q27" s="120"/>
      <c r="R27" s="120">
        <v>0</v>
      </c>
      <c r="S27" s="120"/>
      <c r="T27" s="120"/>
      <c r="U27" s="120"/>
      <c r="V27" s="120"/>
      <c r="W27" s="120">
        <v>19</v>
      </c>
      <c r="X27" s="120">
        <v>394.63</v>
      </c>
    </row>
    <row r="28" spans="1:24" s="139" customFormat="1" ht="30">
      <c r="A28" s="142" t="s">
        <v>133</v>
      </c>
      <c r="B28" s="142" t="s">
        <v>128</v>
      </c>
      <c r="C28" s="142" t="s">
        <v>134</v>
      </c>
      <c r="D28" s="142" t="s">
        <v>135</v>
      </c>
      <c r="E28" s="142" t="s">
        <v>88</v>
      </c>
      <c r="F28" s="142" t="s">
        <v>136</v>
      </c>
      <c r="G28" s="122">
        <f t="shared" si="3"/>
        <v>17.623680000000004</v>
      </c>
      <c r="H28" s="123" t="s">
        <v>137</v>
      </c>
      <c r="I28" s="122">
        <f t="shared" si="4"/>
        <v>22.37</v>
      </c>
      <c r="J28" s="124">
        <f t="shared" si="5"/>
        <v>6333.39</v>
      </c>
      <c r="K28" s="120">
        <v>24.33</v>
      </c>
      <c r="L28" s="121"/>
      <c r="M28" s="120"/>
      <c r="N28" s="121">
        <v>0</v>
      </c>
      <c r="O28" s="120"/>
      <c r="P28" s="120">
        <v>0</v>
      </c>
      <c r="Q28" s="120"/>
      <c r="R28" s="120">
        <v>0</v>
      </c>
      <c r="S28" s="120"/>
      <c r="T28" s="120"/>
      <c r="U28" s="120"/>
      <c r="V28" s="120"/>
      <c r="W28" s="120">
        <v>283.12</v>
      </c>
      <c r="X28" s="120">
        <v>6333.39</v>
      </c>
    </row>
    <row r="29" spans="1:24" s="139" customFormat="1" ht="30">
      <c r="A29" s="142" t="s">
        <v>138</v>
      </c>
      <c r="B29" s="142" t="s">
        <v>92</v>
      </c>
      <c r="C29" s="144">
        <v>97663</v>
      </c>
      <c r="D29" s="142" t="s">
        <v>139</v>
      </c>
      <c r="E29" s="142" t="s">
        <v>77</v>
      </c>
      <c r="F29" s="142" t="s">
        <v>140</v>
      </c>
      <c r="G29" s="122">
        <f t="shared" si="3"/>
        <v>6.2792399999999997</v>
      </c>
      <c r="H29" s="123" t="s">
        <v>141</v>
      </c>
      <c r="I29" s="122">
        <f t="shared" si="4"/>
        <v>7.97</v>
      </c>
      <c r="J29" s="124">
        <f t="shared" si="5"/>
        <v>47.82</v>
      </c>
      <c r="K29" s="120">
        <v>8.67</v>
      </c>
      <c r="L29" s="121"/>
      <c r="M29" s="120"/>
      <c r="N29" s="121">
        <v>0</v>
      </c>
      <c r="O29" s="120"/>
      <c r="P29" s="120">
        <v>0</v>
      </c>
      <c r="Q29" s="120"/>
      <c r="R29" s="120">
        <v>0</v>
      </c>
      <c r="S29" s="120"/>
      <c r="T29" s="120"/>
      <c r="U29" s="120"/>
      <c r="V29" s="120"/>
      <c r="W29" s="120">
        <v>6</v>
      </c>
      <c r="X29" s="120">
        <v>47.82</v>
      </c>
    </row>
    <row r="30" spans="1:24" s="139" customFormat="1" ht="45">
      <c r="A30" s="142" t="s">
        <v>142</v>
      </c>
      <c r="B30" s="142" t="s">
        <v>92</v>
      </c>
      <c r="C30" s="144">
        <v>97666</v>
      </c>
      <c r="D30" s="134" t="s">
        <v>143</v>
      </c>
      <c r="E30" s="142" t="s">
        <v>77</v>
      </c>
      <c r="F30" s="142" t="s">
        <v>140</v>
      </c>
      <c r="G30" s="122">
        <f t="shared" si="3"/>
        <v>4.5747600000000004</v>
      </c>
      <c r="H30" s="123" t="s">
        <v>144</v>
      </c>
      <c r="I30" s="122">
        <f t="shared" si="4"/>
        <v>5.81</v>
      </c>
      <c r="J30" s="124">
        <f t="shared" si="5"/>
        <v>34.86</v>
      </c>
      <c r="K30" s="120">
        <v>6.32</v>
      </c>
      <c r="L30" s="121"/>
      <c r="M30" s="120"/>
      <c r="N30" s="121">
        <v>0</v>
      </c>
      <c r="O30" s="120"/>
      <c r="P30" s="120">
        <v>0</v>
      </c>
      <c r="Q30" s="120"/>
      <c r="R30" s="120">
        <v>0</v>
      </c>
      <c r="S30" s="120"/>
      <c r="T30" s="120"/>
      <c r="U30" s="120"/>
      <c r="V30" s="120"/>
      <c r="W30" s="120">
        <v>6</v>
      </c>
      <c r="X30" s="120">
        <v>34.86</v>
      </c>
    </row>
    <row r="31" spans="1:24" s="139" customFormat="1" ht="45">
      <c r="A31" s="142" t="s">
        <v>145</v>
      </c>
      <c r="B31" s="142" t="s">
        <v>92</v>
      </c>
      <c r="C31" s="144">
        <v>97647</v>
      </c>
      <c r="D31" s="134" t="s">
        <v>146</v>
      </c>
      <c r="E31" s="142" t="s">
        <v>88</v>
      </c>
      <c r="F31" s="142" t="s">
        <v>147</v>
      </c>
      <c r="G31" s="122">
        <f t="shared" si="3"/>
        <v>1.8733200000000001</v>
      </c>
      <c r="H31" s="123" t="s">
        <v>148</v>
      </c>
      <c r="I31" s="122">
        <f t="shared" si="4"/>
        <v>2.38</v>
      </c>
      <c r="J31" s="124">
        <f t="shared" si="5"/>
        <v>809.2</v>
      </c>
      <c r="K31" s="120">
        <v>2.59</v>
      </c>
      <c r="L31" s="121"/>
      <c r="M31" s="120"/>
      <c r="N31" s="121">
        <v>0</v>
      </c>
      <c r="O31" s="120"/>
      <c r="P31" s="120">
        <v>0</v>
      </c>
      <c r="Q31" s="120"/>
      <c r="R31" s="120">
        <v>0</v>
      </c>
      <c r="S31" s="120"/>
      <c r="T31" s="120"/>
      <c r="U31" s="120"/>
      <c r="V31" s="120"/>
      <c r="W31" s="120">
        <v>340</v>
      </c>
      <c r="X31" s="120">
        <v>809.2</v>
      </c>
    </row>
    <row r="32" spans="1:24" s="139" customFormat="1" ht="45">
      <c r="A32" s="142" t="s">
        <v>149</v>
      </c>
      <c r="B32" s="142" t="s">
        <v>92</v>
      </c>
      <c r="C32" s="144">
        <v>97650</v>
      </c>
      <c r="D32" s="134" t="s">
        <v>150</v>
      </c>
      <c r="E32" s="142" t="s">
        <v>88</v>
      </c>
      <c r="F32" s="142" t="s">
        <v>147</v>
      </c>
      <c r="G32" s="122">
        <f t="shared" si="3"/>
        <v>4.0360800000000001</v>
      </c>
      <c r="H32" s="123" t="s">
        <v>151</v>
      </c>
      <c r="I32" s="122">
        <f t="shared" si="4"/>
        <v>5.12</v>
      </c>
      <c r="J32" s="124">
        <f t="shared" si="5"/>
        <v>1740.8</v>
      </c>
      <c r="K32" s="120">
        <v>5.57</v>
      </c>
      <c r="L32" s="121"/>
      <c r="M32" s="120"/>
      <c r="N32" s="121">
        <v>0</v>
      </c>
      <c r="O32" s="120"/>
      <c r="P32" s="120">
        <v>0</v>
      </c>
      <c r="Q32" s="120"/>
      <c r="R32" s="120">
        <v>0</v>
      </c>
      <c r="S32" s="120"/>
      <c r="T32" s="120"/>
      <c r="U32" s="120"/>
      <c r="V32" s="120"/>
      <c r="W32" s="120">
        <v>340</v>
      </c>
      <c r="X32" s="120">
        <v>1740.8</v>
      </c>
    </row>
    <row r="33" spans="1:24" s="139" customFormat="1" ht="30">
      <c r="A33" s="145">
        <v>40181</v>
      </c>
      <c r="B33" s="142" t="s">
        <v>92</v>
      </c>
      <c r="C33" s="144">
        <v>97665</v>
      </c>
      <c r="D33" s="142" t="s">
        <v>152</v>
      </c>
      <c r="E33" s="142" t="s">
        <v>77</v>
      </c>
      <c r="F33" s="142" t="s">
        <v>153</v>
      </c>
      <c r="G33" s="122">
        <f t="shared" si="3"/>
        <v>0.65124000000000004</v>
      </c>
      <c r="H33" s="123" t="s">
        <v>154</v>
      </c>
      <c r="I33" s="122">
        <f t="shared" si="4"/>
        <v>0.83</v>
      </c>
      <c r="J33" s="124">
        <f t="shared" si="5"/>
        <v>42.33</v>
      </c>
      <c r="K33" s="120">
        <v>0.9</v>
      </c>
      <c r="L33" s="121"/>
      <c r="M33" s="120"/>
      <c r="N33" s="121">
        <v>0</v>
      </c>
      <c r="O33" s="120"/>
      <c r="P33" s="120">
        <v>0</v>
      </c>
      <c r="Q33" s="120"/>
      <c r="R33" s="120">
        <v>0</v>
      </c>
      <c r="S33" s="120"/>
      <c r="T33" s="120"/>
      <c r="U33" s="120"/>
      <c r="V33" s="120"/>
      <c r="W33" s="120">
        <v>51</v>
      </c>
      <c r="X33" s="120">
        <v>42.33</v>
      </c>
    </row>
    <row r="34" spans="1:24" s="139" customFormat="1" ht="45">
      <c r="A34" s="145">
        <v>40546</v>
      </c>
      <c r="B34" s="142" t="s">
        <v>92</v>
      </c>
      <c r="C34" s="144">
        <v>97660</v>
      </c>
      <c r="D34" s="134" t="s">
        <v>155</v>
      </c>
      <c r="E34" s="142" t="s">
        <v>77</v>
      </c>
      <c r="F34" s="142" t="s">
        <v>156</v>
      </c>
      <c r="G34" s="122">
        <f t="shared" si="3"/>
        <v>0.33767999999999998</v>
      </c>
      <c r="H34" s="123" t="s">
        <v>157</v>
      </c>
      <c r="I34" s="122">
        <f t="shared" si="4"/>
        <v>0.43</v>
      </c>
      <c r="J34" s="124">
        <f t="shared" si="5"/>
        <v>9.0299999999999994</v>
      </c>
      <c r="K34" s="120">
        <v>0.47</v>
      </c>
      <c r="L34" s="121"/>
      <c r="M34" s="120"/>
      <c r="N34" s="121">
        <v>0</v>
      </c>
      <c r="O34" s="120"/>
      <c r="P34" s="120">
        <v>0</v>
      </c>
      <c r="Q34" s="120"/>
      <c r="R34" s="120">
        <v>0</v>
      </c>
      <c r="S34" s="120"/>
      <c r="T34" s="120"/>
      <c r="U34" s="120"/>
      <c r="V34" s="120"/>
      <c r="W34" s="120">
        <v>21</v>
      </c>
      <c r="X34" s="120">
        <v>9.0299999999999994</v>
      </c>
    </row>
    <row r="35" spans="1:24" s="139" customFormat="1" ht="45">
      <c r="A35" s="145">
        <v>40911</v>
      </c>
      <c r="B35" s="142" t="s">
        <v>92</v>
      </c>
      <c r="C35" s="144">
        <v>97661</v>
      </c>
      <c r="D35" s="134" t="s">
        <v>158</v>
      </c>
      <c r="E35" s="142" t="s">
        <v>112</v>
      </c>
      <c r="F35" s="142" t="s">
        <v>159</v>
      </c>
      <c r="G35" s="122">
        <f t="shared" si="3"/>
        <v>0.34572000000000003</v>
      </c>
      <c r="H35" s="123" t="s">
        <v>160</v>
      </c>
      <c r="I35" s="122">
        <f t="shared" si="4"/>
        <v>0.44</v>
      </c>
      <c r="J35" s="124">
        <f t="shared" si="5"/>
        <v>1188</v>
      </c>
      <c r="K35" s="120">
        <v>0.48</v>
      </c>
      <c r="L35" s="121"/>
      <c r="M35" s="120"/>
      <c r="N35" s="121">
        <v>0</v>
      </c>
      <c r="O35" s="120"/>
      <c r="P35" s="120">
        <v>0</v>
      </c>
      <c r="Q35" s="120"/>
      <c r="R35" s="120">
        <v>0</v>
      </c>
      <c r="S35" s="120"/>
      <c r="T35" s="120"/>
      <c r="U35" s="120"/>
      <c r="V35" s="120"/>
      <c r="W35" s="120">
        <v>2700</v>
      </c>
      <c r="X35" s="120">
        <v>1188</v>
      </c>
    </row>
    <row r="36" spans="1:24" s="139" customFormat="1" ht="30">
      <c r="A36" s="145">
        <v>41277</v>
      </c>
      <c r="B36" s="142" t="s">
        <v>161</v>
      </c>
      <c r="C36" s="144">
        <v>100981</v>
      </c>
      <c r="D36" s="142" t="s">
        <v>162</v>
      </c>
      <c r="E36" s="142" t="s">
        <v>124</v>
      </c>
      <c r="F36" s="142" t="s">
        <v>163</v>
      </c>
      <c r="G36" s="122">
        <f t="shared" si="3"/>
        <v>5.1536400000000002</v>
      </c>
      <c r="H36" s="123" t="s">
        <v>164</v>
      </c>
      <c r="I36" s="122">
        <f t="shared" si="4"/>
        <v>6.54</v>
      </c>
      <c r="J36" s="124">
        <f t="shared" si="5"/>
        <v>620.91</v>
      </c>
      <c r="K36" s="120">
        <v>5.6051379672330928</v>
      </c>
      <c r="L36" s="120">
        <v>7.11</v>
      </c>
      <c r="M36" s="120">
        <v>0</v>
      </c>
      <c r="N36" s="120">
        <v>0</v>
      </c>
      <c r="O36" s="120">
        <v>37.17</v>
      </c>
      <c r="P36" s="120">
        <v>264.27999999999997</v>
      </c>
      <c r="Q36" s="120"/>
      <c r="R36" s="120">
        <v>0</v>
      </c>
      <c r="S36" s="120"/>
      <c r="T36" s="120"/>
      <c r="U36" s="120"/>
      <c r="V36" s="120"/>
      <c r="W36" s="120">
        <v>132.11000000000001</v>
      </c>
      <c r="X36" s="120">
        <v>885.18999999999994</v>
      </c>
    </row>
    <row r="37" spans="1:24" s="139" customFormat="1" ht="45">
      <c r="A37" s="145">
        <v>41642</v>
      </c>
      <c r="B37" s="142" t="s">
        <v>74</v>
      </c>
      <c r="C37" s="144">
        <v>72900</v>
      </c>
      <c r="D37" s="142" t="s">
        <v>2255</v>
      </c>
      <c r="E37" s="142" t="s">
        <v>124</v>
      </c>
      <c r="F37" s="142" t="s">
        <v>163</v>
      </c>
      <c r="G37" s="122">
        <f t="shared" si="3"/>
        <v>4.3094400000000004</v>
      </c>
      <c r="H37" s="123" t="s">
        <v>165</v>
      </c>
      <c r="I37" s="122">
        <f t="shared" si="4"/>
        <v>5.47</v>
      </c>
      <c r="J37" s="124">
        <f t="shared" si="5"/>
        <v>519.32000000000005</v>
      </c>
      <c r="K37" s="120">
        <v>4.6869796418672971</v>
      </c>
      <c r="L37" s="120">
        <v>5.95</v>
      </c>
      <c r="M37" s="120">
        <v>0</v>
      </c>
      <c r="N37" s="120">
        <v>0</v>
      </c>
      <c r="O37" s="120">
        <v>37.17</v>
      </c>
      <c r="P37" s="120">
        <v>221.16</v>
      </c>
      <c r="Q37" s="120"/>
      <c r="R37" s="120">
        <v>0</v>
      </c>
      <c r="S37" s="120"/>
      <c r="T37" s="120"/>
      <c r="U37" s="120"/>
      <c r="V37" s="120"/>
      <c r="W37" s="120">
        <v>132.11000000000001</v>
      </c>
      <c r="X37" s="120">
        <v>740.48</v>
      </c>
    </row>
    <row r="38" spans="1:24" s="139" customFormat="1" ht="45">
      <c r="A38" s="145">
        <v>42007</v>
      </c>
      <c r="B38" s="142" t="s">
        <v>161</v>
      </c>
      <c r="C38" s="144">
        <v>97640</v>
      </c>
      <c r="D38" s="134" t="s">
        <v>166</v>
      </c>
      <c r="E38" s="142" t="s">
        <v>88</v>
      </c>
      <c r="F38" s="142" t="s">
        <v>136</v>
      </c>
      <c r="G38" s="122">
        <f t="shared" si="3"/>
        <v>0.94067999999999996</v>
      </c>
      <c r="H38" s="123" t="s">
        <v>167</v>
      </c>
      <c r="I38" s="122">
        <f t="shared" si="4"/>
        <v>1.19</v>
      </c>
      <c r="J38" s="124">
        <f t="shared" si="5"/>
        <v>336.91</v>
      </c>
      <c r="K38" s="120">
        <v>1.29</v>
      </c>
      <c r="L38" s="121"/>
      <c r="M38" s="120"/>
      <c r="N38" s="121">
        <v>0</v>
      </c>
      <c r="O38" s="120"/>
      <c r="P38" s="120">
        <v>0</v>
      </c>
      <c r="Q38" s="120"/>
      <c r="R38" s="120">
        <v>0</v>
      </c>
      <c r="S38" s="120"/>
      <c r="T38" s="120"/>
      <c r="U38" s="120"/>
      <c r="V38" s="120"/>
      <c r="W38" s="120">
        <v>283.12</v>
      </c>
      <c r="X38" s="120">
        <v>336.91</v>
      </c>
    </row>
    <row r="39" spans="1:24" s="139" customFormat="1">
      <c r="A39" s="134"/>
      <c r="B39" s="134"/>
      <c r="C39" s="134"/>
      <c r="D39" s="134"/>
      <c r="E39" s="134"/>
      <c r="F39" s="134"/>
      <c r="G39" s="122"/>
      <c r="H39" s="136"/>
      <c r="I39" s="122"/>
      <c r="J39" s="124"/>
      <c r="K39" s="120"/>
      <c r="L39" s="121"/>
      <c r="M39" s="120"/>
      <c r="N39" s="121"/>
      <c r="O39" s="120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:24" s="139" customFormat="1" ht="15.75">
      <c r="A40" s="133">
        <v>2</v>
      </c>
      <c r="B40" s="134"/>
      <c r="C40" s="134"/>
      <c r="D40" s="135" t="s">
        <v>16</v>
      </c>
      <c r="E40" s="134"/>
      <c r="F40" s="134"/>
      <c r="G40" s="122"/>
      <c r="H40" s="136"/>
      <c r="I40" s="122"/>
      <c r="J40" s="146">
        <f>SUM(J41:J49)</f>
        <v>67774.350000000006</v>
      </c>
      <c r="K40" s="120"/>
      <c r="L40" s="121"/>
      <c r="M40" s="120"/>
      <c r="N40" s="137">
        <v>0</v>
      </c>
      <c r="O40" s="120"/>
      <c r="P40" s="137">
        <v>67660.08</v>
      </c>
      <c r="Q40" s="120"/>
      <c r="R40" s="137">
        <v>0</v>
      </c>
      <c r="S40" s="130"/>
      <c r="T40" s="130"/>
      <c r="U40" s="137"/>
      <c r="V40" s="137">
        <v>0</v>
      </c>
      <c r="W40" s="130"/>
      <c r="X40" s="130">
        <v>135434.43</v>
      </c>
    </row>
    <row r="41" spans="1:24" s="139" customFormat="1" ht="45">
      <c r="A41" s="141">
        <v>2.1</v>
      </c>
      <c r="B41" s="142" t="s">
        <v>92</v>
      </c>
      <c r="C41" s="144">
        <v>96523</v>
      </c>
      <c r="D41" s="142" t="s">
        <v>2256</v>
      </c>
      <c r="E41" s="142" t="s">
        <v>124</v>
      </c>
      <c r="F41" s="142" t="s">
        <v>169</v>
      </c>
      <c r="G41" s="122">
        <f t="shared" ref="G41:G49" si="6">H41*(1-$Y$9)</f>
        <v>51.070080000000004</v>
      </c>
      <c r="H41" s="123" t="s">
        <v>170</v>
      </c>
      <c r="I41" s="122">
        <f t="shared" ref="I41:I49" si="7">ROUND(G41*1.2693,2)</f>
        <v>64.819999999999993</v>
      </c>
      <c r="J41" s="124">
        <f t="shared" ref="J41:J49" si="8">ROUND(F41*I41,2)</f>
        <v>14454.86</v>
      </c>
      <c r="K41" s="120">
        <v>55.544206502128866</v>
      </c>
      <c r="L41" s="120">
        <v>70.5</v>
      </c>
      <c r="M41" s="120">
        <v>0</v>
      </c>
      <c r="N41" s="120">
        <v>0</v>
      </c>
      <c r="O41" s="120">
        <v>20.010000000000002</v>
      </c>
      <c r="P41" s="120">
        <v>1410.71</v>
      </c>
      <c r="Q41" s="120"/>
      <c r="R41" s="120">
        <v>0</v>
      </c>
      <c r="S41" s="120"/>
      <c r="T41" s="120"/>
      <c r="U41" s="120"/>
      <c r="V41" s="120"/>
      <c r="W41" s="120">
        <v>243.01</v>
      </c>
      <c r="X41" s="120">
        <v>15865.57</v>
      </c>
    </row>
    <row r="42" spans="1:24" s="139" customFormat="1" ht="45">
      <c r="A42" s="141">
        <v>2.2000000000000002</v>
      </c>
      <c r="B42" s="142" t="s">
        <v>92</v>
      </c>
      <c r="C42" s="144">
        <v>96527</v>
      </c>
      <c r="D42" s="142" t="s">
        <v>2257</v>
      </c>
      <c r="E42" s="142" t="s">
        <v>124</v>
      </c>
      <c r="F42" s="142" t="s">
        <v>171</v>
      </c>
      <c r="G42" s="122">
        <f t="shared" si="6"/>
        <v>67.037520000000001</v>
      </c>
      <c r="H42" s="123" t="s">
        <v>172</v>
      </c>
      <c r="I42" s="122">
        <f t="shared" si="7"/>
        <v>85.09</v>
      </c>
      <c r="J42" s="124">
        <f t="shared" si="8"/>
        <v>645.83000000000004</v>
      </c>
      <c r="K42" s="120">
        <v>72.910515399047611</v>
      </c>
      <c r="L42" s="120">
        <v>92.55</v>
      </c>
      <c r="M42" s="120">
        <v>0</v>
      </c>
      <c r="N42" s="120">
        <v>0</v>
      </c>
      <c r="O42" s="120">
        <v>51.643999999999998</v>
      </c>
      <c r="P42" s="120">
        <v>4779.6499999999996</v>
      </c>
      <c r="Q42" s="120"/>
      <c r="R42" s="120">
        <v>0</v>
      </c>
      <c r="S42" s="120"/>
      <c r="T42" s="120"/>
      <c r="U42" s="120"/>
      <c r="V42" s="120"/>
      <c r="W42" s="120">
        <v>59.233999999999995</v>
      </c>
      <c r="X42" s="120">
        <v>5425.48</v>
      </c>
    </row>
    <row r="43" spans="1:24" s="139" customFormat="1" ht="30">
      <c r="A43" s="141">
        <v>2.2999999999999998</v>
      </c>
      <c r="B43" s="142" t="s">
        <v>128</v>
      </c>
      <c r="C43" s="142" t="s">
        <v>173</v>
      </c>
      <c r="D43" s="142" t="s">
        <v>174</v>
      </c>
      <c r="E43" s="142" t="s">
        <v>88</v>
      </c>
      <c r="F43" s="142" t="s">
        <v>175</v>
      </c>
      <c r="G43" s="122">
        <f t="shared" si="6"/>
        <v>18.974400000000003</v>
      </c>
      <c r="H43" s="123" t="s">
        <v>176</v>
      </c>
      <c r="I43" s="122">
        <f t="shared" si="7"/>
        <v>24.08</v>
      </c>
      <c r="J43" s="124">
        <f t="shared" si="8"/>
        <v>2657.23</v>
      </c>
      <c r="K43" s="120">
        <v>20.636701408221683</v>
      </c>
      <c r="L43" s="120">
        <v>26.19</v>
      </c>
      <c r="M43" s="120">
        <v>0</v>
      </c>
      <c r="N43" s="120">
        <v>0</v>
      </c>
      <c r="O43" s="120">
        <v>24.97</v>
      </c>
      <c r="P43" s="120">
        <v>653.96</v>
      </c>
      <c r="Q43" s="120"/>
      <c r="R43" s="120">
        <v>0</v>
      </c>
      <c r="S43" s="120"/>
      <c r="T43" s="120"/>
      <c r="U43" s="120"/>
      <c r="V43" s="120"/>
      <c r="W43" s="120">
        <v>135.32</v>
      </c>
      <c r="X43" s="120">
        <v>3311.19</v>
      </c>
    </row>
    <row r="44" spans="1:24" s="139" customFormat="1">
      <c r="A44" s="141">
        <v>2.4</v>
      </c>
      <c r="B44" s="142" t="s">
        <v>92</v>
      </c>
      <c r="C44" s="144">
        <v>96995</v>
      </c>
      <c r="D44" s="142" t="s">
        <v>177</v>
      </c>
      <c r="E44" s="142" t="s">
        <v>124</v>
      </c>
      <c r="F44" s="142" t="s">
        <v>178</v>
      </c>
      <c r="G44" s="122">
        <f t="shared" si="6"/>
        <v>26.765160000000002</v>
      </c>
      <c r="H44" s="123" t="s">
        <v>179</v>
      </c>
      <c r="I44" s="122">
        <f t="shared" si="7"/>
        <v>33.97</v>
      </c>
      <c r="J44" s="124">
        <f t="shared" si="8"/>
        <v>5371</v>
      </c>
      <c r="K44" s="120">
        <v>29.109991096597447</v>
      </c>
      <c r="L44" s="120">
        <v>36.950000000000003</v>
      </c>
      <c r="M44" s="120">
        <v>0</v>
      </c>
      <c r="N44" s="120">
        <v>0</v>
      </c>
      <c r="O44" s="120">
        <v>14.98</v>
      </c>
      <c r="P44" s="120">
        <v>553.51</v>
      </c>
      <c r="Q44" s="120"/>
      <c r="R44" s="120">
        <v>0</v>
      </c>
      <c r="S44" s="120"/>
      <c r="T44" s="120"/>
      <c r="U44" s="120"/>
      <c r="V44" s="120"/>
      <c r="W44" s="120">
        <v>173.09</v>
      </c>
      <c r="X44" s="120">
        <v>5924.51</v>
      </c>
    </row>
    <row r="45" spans="1:24" s="139" customFormat="1" ht="45">
      <c r="A45" s="141">
        <v>2.5</v>
      </c>
      <c r="B45" s="142" t="s">
        <v>86</v>
      </c>
      <c r="C45" s="144">
        <v>77</v>
      </c>
      <c r="D45" s="142" t="s">
        <v>2258</v>
      </c>
      <c r="E45" s="142" t="s">
        <v>124</v>
      </c>
      <c r="F45" s="142" t="s">
        <v>180</v>
      </c>
      <c r="G45" s="122">
        <f t="shared" si="6"/>
        <v>65.638559999999998</v>
      </c>
      <c r="H45" s="123" t="s">
        <v>181</v>
      </c>
      <c r="I45" s="122">
        <f t="shared" si="7"/>
        <v>83.32</v>
      </c>
      <c r="J45" s="124">
        <f t="shared" si="8"/>
        <v>23487.07</v>
      </c>
      <c r="K45" s="120">
        <v>71.388995888441443</v>
      </c>
      <c r="L45" s="120">
        <v>90.61</v>
      </c>
      <c r="M45" s="120">
        <v>0</v>
      </c>
      <c r="N45" s="120">
        <v>0</v>
      </c>
      <c r="O45" s="120">
        <v>562.16999999999996</v>
      </c>
      <c r="P45" s="120">
        <v>50938.22</v>
      </c>
      <c r="Q45" s="120"/>
      <c r="R45" s="120">
        <v>0</v>
      </c>
      <c r="S45" s="120"/>
      <c r="T45" s="120"/>
      <c r="U45" s="120"/>
      <c r="V45" s="120"/>
      <c r="W45" s="120">
        <v>844.06</v>
      </c>
      <c r="X45" s="120">
        <v>74425.290000000008</v>
      </c>
    </row>
    <row r="46" spans="1:24" s="139" customFormat="1" ht="45">
      <c r="A46" s="141">
        <v>2.6</v>
      </c>
      <c r="B46" s="142" t="s">
        <v>86</v>
      </c>
      <c r="C46" s="144">
        <v>4350</v>
      </c>
      <c r="D46" s="142" t="s">
        <v>2259</v>
      </c>
      <c r="E46" s="142" t="s">
        <v>124</v>
      </c>
      <c r="F46" s="142" t="s">
        <v>182</v>
      </c>
      <c r="G46" s="122">
        <f t="shared" si="6"/>
        <v>68.098800000000011</v>
      </c>
      <c r="H46" s="123" t="s">
        <v>183</v>
      </c>
      <c r="I46" s="122">
        <f t="shared" si="7"/>
        <v>86.44</v>
      </c>
      <c r="J46" s="124">
        <f t="shared" si="8"/>
        <v>18368.5</v>
      </c>
      <c r="K46" s="120">
        <v>74.064771579507479</v>
      </c>
      <c r="L46" s="120">
        <v>94.01</v>
      </c>
      <c r="M46" s="120">
        <v>0</v>
      </c>
      <c r="N46" s="120">
        <v>0</v>
      </c>
      <c r="O46" s="120">
        <v>93.11</v>
      </c>
      <c r="P46" s="120">
        <v>8753.27</v>
      </c>
      <c r="Q46" s="120"/>
      <c r="R46" s="120">
        <v>0</v>
      </c>
      <c r="S46" s="120"/>
      <c r="T46" s="120"/>
      <c r="U46" s="120"/>
      <c r="V46" s="120"/>
      <c r="W46" s="120">
        <v>305.61</v>
      </c>
      <c r="X46" s="120">
        <v>27121.77</v>
      </c>
    </row>
    <row r="47" spans="1:24" s="139" customFormat="1" ht="60">
      <c r="A47" s="141">
        <v>2.7</v>
      </c>
      <c r="B47" s="142" t="s">
        <v>92</v>
      </c>
      <c r="C47" s="144">
        <v>96386</v>
      </c>
      <c r="D47" s="142" t="s">
        <v>184</v>
      </c>
      <c r="E47" s="142" t="s">
        <v>124</v>
      </c>
      <c r="F47" s="142" t="s">
        <v>182</v>
      </c>
      <c r="G47" s="122">
        <f t="shared" si="6"/>
        <v>4.4380800000000002</v>
      </c>
      <c r="H47" s="123" t="s">
        <v>185</v>
      </c>
      <c r="I47" s="122">
        <f t="shared" si="7"/>
        <v>5.63</v>
      </c>
      <c r="J47" s="124">
        <f t="shared" si="8"/>
        <v>1196.3800000000001</v>
      </c>
      <c r="K47" s="120">
        <v>4.8268894819230379</v>
      </c>
      <c r="L47" s="120">
        <v>6.13</v>
      </c>
      <c r="M47" s="120">
        <v>0</v>
      </c>
      <c r="N47" s="120">
        <v>0</v>
      </c>
      <c r="O47" s="120">
        <v>93.11</v>
      </c>
      <c r="P47" s="120">
        <v>570.76</v>
      </c>
      <c r="Q47" s="120"/>
      <c r="R47" s="120">
        <v>0</v>
      </c>
      <c r="S47" s="120"/>
      <c r="T47" s="120"/>
      <c r="U47" s="120"/>
      <c r="V47" s="120"/>
      <c r="W47" s="120">
        <v>305.61</v>
      </c>
      <c r="X47" s="120">
        <v>1767.14</v>
      </c>
    </row>
    <row r="48" spans="1:24" s="139" customFormat="1" ht="30">
      <c r="A48" s="141">
        <v>2.8</v>
      </c>
      <c r="B48" s="142" t="s">
        <v>161</v>
      </c>
      <c r="C48" s="144">
        <v>97914</v>
      </c>
      <c r="D48" s="142" t="s">
        <v>186</v>
      </c>
      <c r="E48" s="142" t="s">
        <v>187</v>
      </c>
      <c r="F48" s="142" t="s">
        <v>188</v>
      </c>
      <c r="G48" s="122">
        <f t="shared" si="6"/>
        <v>1.6401600000000001</v>
      </c>
      <c r="H48" s="123" t="s">
        <v>189</v>
      </c>
      <c r="I48" s="122">
        <f t="shared" si="7"/>
        <v>2.08</v>
      </c>
      <c r="J48" s="124">
        <f t="shared" si="8"/>
        <v>1411.9</v>
      </c>
      <c r="K48" s="120">
        <v>2.2599999999999998</v>
      </c>
      <c r="L48" s="120"/>
      <c r="M48" s="120"/>
      <c r="N48" s="121">
        <v>0</v>
      </c>
      <c r="O48" s="120"/>
      <c r="P48" s="120">
        <v>0</v>
      </c>
      <c r="Q48" s="120"/>
      <c r="R48" s="120">
        <v>0</v>
      </c>
      <c r="S48" s="120"/>
      <c r="T48" s="120"/>
      <c r="U48" s="120"/>
      <c r="V48" s="120"/>
      <c r="W48" s="120">
        <v>678.8</v>
      </c>
      <c r="X48" s="120">
        <v>1411.9</v>
      </c>
    </row>
    <row r="49" spans="1:24" s="139" customFormat="1" ht="45">
      <c r="A49" s="141">
        <v>2.9</v>
      </c>
      <c r="B49" s="142" t="s">
        <v>161</v>
      </c>
      <c r="C49" s="144">
        <v>100977</v>
      </c>
      <c r="D49" s="134" t="s">
        <v>190</v>
      </c>
      <c r="E49" s="142" t="s">
        <v>124</v>
      </c>
      <c r="F49" s="142" t="s">
        <v>191</v>
      </c>
      <c r="G49" s="122">
        <f t="shared" si="6"/>
        <v>4.2129600000000007</v>
      </c>
      <c r="H49" s="123" t="s">
        <v>192</v>
      </c>
      <c r="I49" s="122">
        <f t="shared" si="7"/>
        <v>5.35</v>
      </c>
      <c r="J49" s="124">
        <f t="shared" si="8"/>
        <v>181.58</v>
      </c>
      <c r="K49" s="120">
        <v>5.82</v>
      </c>
      <c r="L49" s="120"/>
      <c r="M49" s="120"/>
      <c r="N49" s="121">
        <v>0</v>
      </c>
      <c r="O49" s="120"/>
      <c r="P49" s="120">
        <v>0</v>
      </c>
      <c r="Q49" s="120"/>
      <c r="R49" s="120">
        <v>0</v>
      </c>
      <c r="S49" s="120"/>
      <c r="T49" s="120"/>
      <c r="U49" s="120"/>
      <c r="V49" s="120"/>
      <c r="W49" s="120">
        <v>33.94</v>
      </c>
      <c r="X49" s="120">
        <v>181.58</v>
      </c>
    </row>
    <row r="50" spans="1:24" s="139" customFormat="1">
      <c r="A50" s="134"/>
      <c r="B50" s="134"/>
      <c r="C50" s="134"/>
      <c r="D50" s="134"/>
      <c r="E50" s="134"/>
      <c r="F50" s="134"/>
      <c r="G50" s="122"/>
      <c r="H50" s="136"/>
      <c r="I50" s="122"/>
      <c r="J50" s="124"/>
      <c r="K50" s="120"/>
      <c r="L50" s="120"/>
      <c r="M50" s="120"/>
      <c r="N50" s="121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s="139" customFormat="1" ht="17.25" customHeight="1">
      <c r="A51" s="133">
        <v>3</v>
      </c>
      <c r="B51" s="134"/>
      <c r="C51" s="134"/>
      <c r="D51" s="135" t="s">
        <v>18</v>
      </c>
      <c r="E51" s="134"/>
      <c r="F51" s="134"/>
      <c r="G51" s="122"/>
      <c r="H51" s="136"/>
      <c r="I51" s="122"/>
      <c r="J51" s="146">
        <f>SUM(J52:J63)</f>
        <v>82287.290000000008</v>
      </c>
      <c r="K51" s="120"/>
      <c r="L51" s="120"/>
      <c r="M51" s="120"/>
      <c r="N51" s="137">
        <v>0</v>
      </c>
      <c r="O51" s="120"/>
      <c r="P51" s="137">
        <v>89789.620000000024</v>
      </c>
      <c r="Q51" s="120"/>
      <c r="R51" s="137">
        <v>6239.53</v>
      </c>
      <c r="S51" s="130"/>
      <c r="T51" s="130"/>
      <c r="U51" s="137"/>
      <c r="V51" s="137">
        <v>0</v>
      </c>
      <c r="W51" s="130"/>
      <c r="X51" s="130">
        <v>165837.38000000003</v>
      </c>
    </row>
    <row r="52" spans="1:24" s="139" customFormat="1" ht="45">
      <c r="A52" s="141">
        <v>3.1</v>
      </c>
      <c r="B52" s="142" t="s">
        <v>92</v>
      </c>
      <c r="C52" s="144">
        <v>96619</v>
      </c>
      <c r="D52" s="134" t="s">
        <v>193</v>
      </c>
      <c r="E52" s="142" t="s">
        <v>88</v>
      </c>
      <c r="F52" s="142" t="s">
        <v>194</v>
      </c>
      <c r="G52" s="122">
        <f t="shared" ref="G52:G63" si="9">H52*(1-$Y$9)</f>
        <v>19.231680000000001</v>
      </c>
      <c r="H52" s="123" t="s">
        <v>195</v>
      </c>
      <c r="I52" s="122">
        <f t="shared" ref="I52:I63" si="10">ROUND(G52*1.2693,2)</f>
        <v>24.41</v>
      </c>
      <c r="J52" s="124">
        <f t="shared" ref="J52:J63" si="11">ROUND(F52*I52,2)</f>
        <v>3286.56</v>
      </c>
      <c r="K52" s="120">
        <v>26.55</v>
      </c>
      <c r="L52" s="120"/>
      <c r="M52" s="120"/>
      <c r="N52" s="121">
        <v>0</v>
      </c>
      <c r="O52" s="120"/>
      <c r="P52" s="120">
        <v>0</v>
      </c>
      <c r="Q52" s="120"/>
      <c r="R52" s="120">
        <v>0</v>
      </c>
      <c r="S52" s="120"/>
      <c r="T52" s="120"/>
      <c r="U52" s="120"/>
      <c r="V52" s="120"/>
      <c r="W52" s="120">
        <v>134.63999999999999</v>
      </c>
      <c r="X52" s="120">
        <v>3286.56</v>
      </c>
    </row>
    <row r="53" spans="1:24" s="139" customFormat="1" ht="90">
      <c r="A53" s="141">
        <v>3.2</v>
      </c>
      <c r="B53" s="142" t="s">
        <v>92</v>
      </c>
      <c r="C53" s="144">
        <v>87501</v>
      </c>
      <c r="D53" s="142" t="s">
        <v>2260</v>
      </c>
      <c r="E53" s="142" t="s">
        <v>88</v>
      </c>
      <c r="F53" s="142" t="s">
        <v>196</v>
      </c>
      <c r="G53" s="122">
        <f t="shared" si="9"/>
        <v>102.07584</v>
      </c>
      <c r="H53" s="123" t="s">
        <v>197</v>
      </c>
      <c r="I53" s="122">
        <f t="shared" si="10"/>
        <v>129.56</v>
      </c>
      <c r="J53" s="124">
        <f t="shared" si="11"/>
        <v>8557.44</v>
      </c>
      <c r="K53" s="120">
        <v>111.01845808422985</v>
      </c>
      <c r="L53" s="120">
        <v>140.91999999999999</v>
      </c>
      <c r="M53" s="120">
        <v>0</v>
      </c>
      <c r="N53" s="120">
        <v>0</v>
      </c>
      <c r="O53" s="120">
        <v>58.88000000000001</v>
      </c>
      <c r="P53" s="120">
        <v>8297.3700000000008</v>
      </c>
      <c r="Q53" s="120"/>
      <c r="R53" s="120">
        <v>0</v>
      </c>
      <c r="S53" s="120"/>
      <c r="T53" s="120"/>
      <c r="U53" s="120"/>
      <c r="V53" s="120"/>
      <c r="W53" s="120">
        <v>124.93</v>
      </c>
      <c r="X53" s="120">
        <v>16854.810000000001</v>
      </c>
    </row>
    <row r="54" spans="1:24" s="139" customFormat="1" ht="45">
      <c r="A54" s="141">
        <v>3.3</v>
      </c>
      <c r="B54" s="142" t="s">
        <v>92</v>
      </c>
      <c r="C54" s="144">
        <v>94964</v>
      </c>
      <c r="D54" s="142" t="s">
        <v>2261</v>
      </c>
      <c r="E54" s="142" t="s">
        <v>124</v>
      </c>
      <c r="F54" s="142" t="s">
        <v>198</v>
      </c>
      <c r="G54" s="122">
        <f t="shared" si="9"/>
        <v>310.40832</v>
      </c>
      <c r="H54" s="123" t="s">
        <v>199</v>
      </c>
      <c r="I54" s="122">
        <f t="shared" si="10"/>
        <v>394</v>
      </c>
      <c r="J54" s="124">
        <f t="shared" si="11"/>
        <v>12903.5</v>
      </c>
      <c r="K54" s="120">
        <v>337.60244405450112</v>
      </c>
      <c r="L54" s="120">
        <v>428.52</v>
      </c>
      <c r="M54" s="120">
        <v>0</v>
      </c>
      <c r="N54" s="120">
        <v>0</v>
      </c>
      <c r="O54" s="120">
        <v>65.918000000000006</v>
      </c>
      <c r="P54" s="120">
        <v>28247.18</v>
      </c>
      <c r="Q54" s="120"/>
      <c r="R54" s="120">
        <v>0</v>
      </c>
      <c r="S54" s="120"/>
      <c r="T54" s="120"/>
      <c r="U54" s="120"/>
      <c r="V54" s="120"/>
      <c r="W54" s="120">
        <v>98.668000000000006</v>
      </c>
      <c r="X54" s="120">
        <v>41150.68</v>
      </c>
    </row>
    <row r="55" spans="1:24" s="139" customFormat="1" ht="45">
      <c r="A55" s="141">
        <v>3.4</v>
      </c>
      <c r="B55" s="142" t="s">
        <v>92</v>
      </c>
      <c r="C55" s="144">
        <v>96544</v>
      </c>
      <c r="D55" s="142" t="s">
        <v>2262</v>
      </c>
      <c r="E55" s="142" t="s">
        <v>200</v>
      </c>
      <c r="F55" s="142" t="s">
        <v>201</v>
      </c>
      <c r="G55" s="122">
        <f t="shared" si="9"/>
        <v>13.032840000000002</v>
      </c>
      <c r="H55" s="123" t="s">
        <v>202</v>
      </c>
      <c r="I55" s="122">
        <f t="shared" si="10"/>
        <v>16.54</v>
      </c>
      <c r="J55" s="124">
        <f t="shared" si="11"/>
        <v>3817.43</v>
      </c>
      <c r="K55" s="120">
        <v>14.174615670647182</v>
      </c>
      <c r="L55" s="120">
        <v>17.989999999999998</v>
      </c>
      <c r="M55" s="120">
        <v>0</v>
      </c>
      <c r="N55" s="120">
        <v>0</v>
      </c>
      <c r="O55" s="120">
        <v>893.7</v>
      </c>
      <c r="P55" s="120">
        <v>16077.66</v>
      </c>
      <c r="Q55" s="120"/>
      <c r="R55" s="120">
        <v>0</v>
      </c>
      <c r="S55" s="120"/>
      <c r="T55" s="120"/>
      <c r="U55" s="120"/>
      <c r="V55" s="120"/>
      <c r="W55" s="120">
        <v>1124.5</v>
      </c>
      <c r="X55" s="120">
        <v>19895.09</v>
      </c>
    </row>
    <row r="56" spans="1:24" s="139" customFormat="1" ht="45">
      <c r="A56" s="141">
        <v>3.5</v>
      </c>
      <c r="B56" s="142" t="s">
        <v>92</v>
      </c>
      <c r="C56" s="144">
        <v>96545</v>
      </c>
      <c r="D56" s="142" t="s">
        <v>2263</v>
      </c>
      <c r="E56" s="142" t="s">
        <v>200</v>
      </c>
      <c r="F56" s="142" t="s">
        <v>203</v>
      </c>
      <c r="G56" s="122">
        <f t="shared" si="9"/>
        <v>12.405720000000001</v>
      </c>
      <c r="H56" s="123" t="s">
        <v>204</v>
      </c>
      <c r="I56" s="122">
        <f t="shared" si="10"/>
        <v>15.75</v>
      </c>
      <c r="J56" s="124">
        <f t="shared" si="11"/>
        <v>9661.52</v>
      </c>
      <c r="K56" s="120">
        <v>13.492555200375447</v>
      </c>
      <c r="L56" s="120">
        <v>17.13</v>
      </c>
      <c r="M56" s="120">
        <v>0</v>
      </c>
      <c r="N56" s="120">
        <v>0</v>
      </c>
      <c r="O56" s="120">
        <v>10.07000000000005</v>
      </c>
      <c r="P56" s="120">
        <v>172.5</v>
      </c>
      <c r="Q56" s="120"/>
      <c r="R56" s="120">
        <v>0</v>
      </c>
      <c r="S56" s="120"/>
      <c r="T56" s="120"/>
      <c r="U56" s="120"/>
      <c r="V56" s="120"/>
      <c r="W56" s="120">
        <v>623.5</v>
      </c>
      <c r="X56" s="120">
        <v>9834.02</v>
      </c>
    </row>
    <row r="57" spans="1:24" s="139" customFormat="1" ht="45">
      <c r="A57" s="141">
        <v>3.6</v>
      </c>
      <c r="B57" s="142" t="s">
        <v>92</v>
      </c>
      <c r="C57" s="144">
        <v>96546</v>
      </c>
      <c r="D57" s="142" t="s">
        <v>2264</v>
      </c>
      <c r="E57" s="142" t="s">
        <v>200</v>
      </c>
      <c r="F57" s="142" t="s">
        <v>205</v>
      </c>
      <c r="G57" s="122">
        <f t="shared" si="9"/>
        <v>11.18364</v>
      </c>
      <c r="H57" s="123" t="s">
        <v>206</v>
      </c>
      <c r="I57" s="122">
        <f t="shared" si="10"/>
        <v>14.2</v>
      </c>
      <c r="J57" s="124">
        <f t="shared" si="11"/>
        <v>4022.86</v>
      </c>
      <c r="K57" s="120">
        <v>12.163411719845914</v>
      </c>
      <c r="L57" s="120">
        <v>15.44</v>
      </c>
      <c r="M57" s="120">
        <v>0</v>
      </c>
      <c r="N57" s="120">
        <v>0</v>
      </c>
      <c r="O57" s="120">
        <v>1231.6000000000001</v>
      </c>
      <c r="P57" s="120">
        <v>19015.900000000001</v>
      </c>
      <c r="Q57" s="120"/>
      <c r="R57" s="120">
        <v>0</v>
      </c>
      <c r="S57" s="120"/>
      <c r="T57" s="120"/>
      <c r="U57" s="120"/>
      <c r="V57" s="120"/>
      <c r="W57" s="120">
        <v>1514.9</v>
      </c>
      <c r="X57" s="120">
        <v>23038.760000000002</v>
      </c>
    </row>
    <row r="58" spans="1:24" s="139" customFormat="1" ht="45">
      <c r="A58" s="141">
        <v>3.7</v>
      </c>
      <c r="B58" s="142" t="s">
        <v>92</v>
      </c>
      <c r="C58" s="144">
        <v>96547</v>
      </c>
      <c r="D58" s="134" t="s">
        <v>208</v>
      </c>
      <c r="E58" s="142" t="s">
        <v>200</v>
      </c>
      <c r="F58" s="142" t="s">
        <v>209</v>
      </c>
      <c r="G58" s="122">
        <f t="shared" si="9"/>
        <v>9.5193600000000007</v>
      </c>
      <c r="H58" s="123" t="s">
        <v>210</v>
      </c>
      <c r="I58" s="122">
        <f t="shared" si="10"/>
        <v>12.08</v>
      </c>
      <c r="J58" s="124">
        <f t="shared" si="11"/>
        <v>5028.8999999999996</v>
      </c>
      <c r="K58" s="120">
        <v>10.353328164124775</v>
      </c>
      <c r="L58" s="120">
        <v>13.14</v>
      </c>
      <c r="M58" s="120">
        <v>0</v>
      </c>
      <c r="N58" s="120">
        <v>0</v>
      </c>
      <c r="O58" s="120"/>
      <c r="P58" s="120">
        <v>0</v>
      </c>
      <c r="Q58" s="120">
        <v>65.400000000000006</v>
      </c>
      <c r="R58" s="120">
        <v>859.36</v>
      </c>
      <c r="S58" s="120"/>
      <c r="T58" s="120"/>
      <c r="U58" s="120"/>
      <c r="V58" s="120"/>
      <c r="W58" s="120">
        <v>350.9</v>
      </c>
      <c r="X58" s="120">
        <v>4169.54</v>
      </c>
    </row>
    <row r="59" spans="1:24" s="139" customFormat="1" ht="45">
      <c r="A59" s="141">
        <v>3.8</v>
      </c>
      <c r="B59" s="142" t="s">
        <v>92</v>
      </c>
      <c r="C59" s="144">
        <v>96543</v>
      </c>
      <c r="D59" s="142" t="s">
        <v>2265</v>
      </c>
      <c r="E59" s="142" t="s">
        <v>200</v>
      </c>
      <c r="F59" s="142" t="s">
        <v>211</v>
      </c>
      <c r="G59" s="122">
        <f t="shared" si="9"/>
        <v>13.57152</v>
      </c>
      <c r="H59" s="123" t="s">
        <v>212</v>
      </c>
      <c r="I59" s="122">
        <f t="shared" si="10"/>
        <v>17.23</v>
      </c>
      <c r="J59" s="124">
        <f t="shared" si="11"/>
        <v>4021.65</v>
      </c>
      <c r="K59" s="120">
        <v>14.760488125880592</v>
      </c>
      <c r="L59" s="120">
        <v>18.739999999999998</v>
      </c>
      <c r="M59" s="120">
        <v>0</v>
      </c>
      <c r="N59" s="120">
        <v>0</v>
      </c>
      <c r="O59" s="120">
        <v>241.28999999999994</v>
      </c>
      <c r="P59" s="120">
        <v>4521.7700000000004</v>
      </c>
      <c r="Q59" s="120"/>
      <c r="R59" s="120">
        <v>0</v>
      </c>
      <c r="S59" s="120"/>
      <c r="T59" s="120"/>
      <c r="U59" s="120"/>
      <c r="V59" s="120"/>
      <c r="W59" s="120">
        <v>474.69999999999993</v>
      </c>
      <c r="X59" s="120">
        <v>8543.42</v>
      </c>
    </row>
    <row r="60" spans="1:24" s="139" customFormat="1" ht="45">
      <c r="A60" s="141">
        <v>3.9</v>
      </c>
      <c r="B60" s="142" t="s">
        <v>92</v>
      </c>
      <c r="C60" s="144">
        <v>96535</v>
      </c>
      <c r="D60" s="142" t="s">
        <v>2266</v>
      </c>
      <c r="E60" s="142" t="s">
        <v>88</v>
      </c>
      <c r="F60" s="142" t="s">
        <v>213</v>
      </c>
      <c r="G60" s="122">
        <f t="shared" si="9"/>
        <v>84.444120000000012</v>
      </c>
      <c r="H60" s="123" t="s">
        <v>214</v>
      </c>
      <c r="I60" s="122">
        <f t="shared" si="10"/>
        <v>107.18</v>
      </c>
      <c r="J60" s="124">
        <f t="shared" si="11"/>
        <v>16485.36</v>
      </c>
      <c r="K60" s="120">
        <v>91.842065631589975</v>
      </c>
      <c r="L60" s="120">
        <v>116.58</v>
      </c>
      <c r="M60" s="120">
        <v>0</v>
      </c>
      <c r="N60" s="120">
        <v>0</v>
      </c>
      <c r="O60" s="120">
        <v>4.54</v>
      </c>
      <c r="P60" s="120">
        <v>529.27</v>
      </c>
      <c r="Q60" s="120"/>
      <c r="R60" s="120">
        <v>0</v>
      </c>
      <c r="S60" s="120"/>
      <c r="T60" s="120"/>
      <c r="U60" s="120"/>
      <c r="V60" s="120"/>
      <c r="W60" s="120">
        <v>158.35</v>
      </c>
      <c r="X60" s="120">
        <v>17014.63</v>
      </c>
    </row>
    <row r="61" spans="1:24" s="139" customFormat="1" ht="45">
      <c r="A61" s="147">
        <v>3.1</v>
      </c>
      <c r="B61" s="142" t="s">
        <v>92</v>
      </c>
      <c r="C61" s="144">
        <v>96536</v>
      </c>
      <c r="D61" s="134" t="s">
        <v>215</v>
      </c>
      <c r="E61" s="142" t="s">
        <v>88</v>
      </c>
      <c r="F61" s="142" t="s">
        <v>216</v>
      </c>
      <c r="G61" s="122">
        <f t="shared" si="9"/>
        <v>43.729560000000006</v>
      </c>
      <c r="H61" s="123" t="s">
        <v>217</v>
      </c>
      <c r="I61" s="122">
        <f t="shared" si="10"/>
        <v>55.51</v>
      </c>
      <c r="J61" s="124">
        <f t="shared" si="11"/>
        <v>7679.25</v>
      </c>
      <c r="K61" s="120">
        <v>47.560601253948192</v>
      </c>
      <c r="L61" s="120">
        <v>60.37</v>
      </c>
      <c r="M61" s="120">
        <v>0</v>
      </c>
      <c r="N61" s="120">
        <v>0</v>
      </c>
      <c r="O61" s="120"/>
      <c r="P61" s="120">
        <v>0</v>
      </c>
      <c r="Q61" s="120">
        <v>89.12</v>
      </c>
      <c r="R61" s="120">
        <v>5380.17</v>
      </c>
      <c r="S61" s="120"/>
      <c r="T61" s="120"/>
      <c r="U61" s="120"/>
      <c r="V61" s="120"/>
      <c r="W61" s="120">
        <v>49.22</v>
      </c>
      <c r="X61" s="120">
        <v>2299.08</v>
      </c>
    </row>
    <row r="62" spans="1:24" s="139" customFormat="1" ht="45">
      <c r="A62" s="147">
        <v>3.11</v>
      </c>
      <c r="B62" s="142" t="s">
        <v>74</v>
      </c>
      <c r="C62" s="142" t="s">
        <v>218</v>
      </c>
      <c r="D62" s="142" t="s">
        <v>2267</v>
      </c>
      <c r="E62" s="142" t="s">
        <v>88</v>
      </c>
      <c r="F62" s="142" t="s">
        <v>219</v>
      </c>
      <c r="G62" s="122">
        <f t="shared" si="9"/>
        <v>8.5947600000000008</v>
      </c>
      <c r="H62" s="123" t="s">
        <v>220</v>
      </c>
      <c r="I62" s="122">
        <f t="shared" si="10"/>
        <v>10.91</v>
      </c>
      <c r="J62" s="124">
        <f t="shared" si="11"/>
        <v>3737.44</v>
      </c>
      <c r="K62" s="120">
        <v>9.3477261887241436</v>
      </c>
      <c r="L62" s="120">
        <v>11.87</v>
      </c>
      <c r="M62" s="120">
        <v>0</v>
      </c>
      <c r="N62" s="120">
        <v>0</v>
      </c>
      <c r="O62" s="120">
        <v>520.07999999999993</v>
      </c>
      <c r="P62" s="120">
        <v>6173.35</v>
      </c>
      <c r="Q62" s="120"/>
      <c r="R62" s="120">
        <v>0</v>
      </c>
      <c r="S62" s="120"/>
      <c r="T62" s="120"/>
      <c r="U62" s="120"/>
      <c r="V62" s="120"/>
      <c r="W62" s="120">
        <v>862.64999999999986</v>
      </c>
      <c r="X62" s="120">
        <v>9910.7900000000009</v>
      </c>
    </row>
    <row r="63" spans="1:24" s="139" customFormat="1" ht="30">
      <c r="A63" s="147">
        <v>3.12</v>
      </c>
      <c r="B63" s="142" t="s">
        <v>74</v>
      </c>
      <c r="C63" s="142" t="s">
        <v>221</v>
      </c>
      <c r="D63" s="142" t="s">
        <v>222</v>
      </c>
      <c r="E63" s="142" t="s">
        <v>124</v>
      </c>
      <c r="F63" s="142" t="s">
        <v>198</v>
      </c>
      <c r="G63" s="122">
        <f t="shared" si="9"/>
        <v>74.225279999999998</v>
      </c>
      <c r="H63" s="123" t="s">
        <v>223</v>
      </c>
      <c r="I63" s="122">
        <f t="shared" si="10"/>
        <v>94.21</v>
      </c>
      <c r="J63" s="124">
        <f t="shared" si="11"/>
        <v>3085.38</v>
      </c>
      <c r="K63" s="120">
        <v>80.727977712162101</v>
      </c>
      <c r="L63" s="120">
        <v>102.47</v>
      </c>
      <c r="M63" s="120">
        <v>0</v>
      </c>
      <c r="N63" s="120">
        <v>0</v>
      </c>
      <c r="O63" s="120">
        <v>65.918000000000006</v>
      </c>
      <c r="P63" s="120">
        <v>6754.62</v>
      </c>
      <c r="Q63" s="120"/>
      <c r="R63" s="120">
        <v>0</v>
      </c>
      <c r="S63" s="120"/>
      <c r="T63" s="120"/>
      <c r="U63" s="120"/>
      <c r="V63" s="120"/>
      <c r="W63" s="120">
        <v>98.668000000000006</v>
      </c>
      <c r="X63" s="120">
        <v>9840</v>
      </c>
    </row>
    <row r="64" spans="1:24" s="139" customFormat="1">
      <c r="A64" s="134"/>
      <c r="B64" s="134"/>
      <c r="C64" s="134"/>
      <c r="D64" s="134"/>
      <c r="E64" s="134"/>
      <c r="F64" s="134"/>
      <c r="G64" s="122"/>
      <c r="H64" s="136"/>
      <c r="I64" s="122"/>
      <c r="J64" s="124"/>
      <c r="K64" s="120"/>
      <c r="L64" s="120"/>
      <c r="M64" s="120"/>
      <c r="N64" s="121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s="139" customFormat="1" ht="15.75">
      <c r="A65" s="133">
        <v>4</v>
      </c>
      <c r="B65" s="134"/>
      <c r="C65" s="134"/>
      <c r="D65" s="135" t="s">
        <v>20</v>
      </c>
      <c r="E65" s="134"/>
      <c r="F65" s="134"/>
      <c r="G65" s="122"/>
      <c r="H65" s="136"/>
      <c r="I65" s="122"/>
      <c r="J65" s="146">
        <f>SUM(J66:J82)</f>
        <v>149317.41</v>
      </c>
      <c r="K65" s="120"/>
      <c r="L65" s="120"/>
      <c r="M65" s="120"/>
      <c r="N65" s="137">
        <v>0</v>
      </c>
      <c r="O65" s="120"/>
      <c r="P65" s="137">
        <v>4509.5</v>
      </c>
      <c r="Q65" s="120"/>
      <c r="R65" s="137">
        <v>32189.78</v>
      </c>
      <c r="S65" s="130"/>
      <c r="T65" s="130"/>
      <c r="U65" s="137"/>
      <c r="V65" s="137">
        <v>0</v>
      </c>
      <c r="W65" s="130"/>
      <c r="X65" s="130">
        <v>121637.13</v>
      </c>
    </row>
    <row r="66" spans="1:24" s="139" customFormat="1" ht="45">
      <c r="A66" s="141">
        <v>4.0999999999999996</v>
      </c>
      <c r="B66" s="142" t="s">
        <v>92</v>
      </c>
      <c r="C66" s="144">
        <v>94965</v>
      </c>
      <c r="D66" s="134" t="s">
        <v>224</v>
      </c>
      <c r="E66" s="142" t="s">
        <v>124</v>
      </c>
      <c r="F66" s="142" t="s">
        <v>225</v>
      </c>
      <c r="G66" s="122">
        <f t="shared" ref="G66:G82" si="12">H66*(1-$Y$9)</f>
        <v>327.17976000000004</v>
      </c>
      <c r="H66" s="123" t="s">
        <v>226</v>
      </c>
      <c r="I66" s="122">
        <f t="shared" ref="I66:I82" si="13">ROUND(G66*1.2693,2)</f>
        <v>415.29</v>
      </c>
      <c r="J66" s="124">
        <f t="shared" ref="J66:J82" si="14">ROUND(F66*I66,2)</f>
        <v>23077.67</v>
      </c>
      <c r="K66" s="120">
        <v>355.8431894517683</v>
      </c>
      <c r="L66" s="120">
        <v>451.67</v>
      </c>
      <c r="M66" s="120">
        <v>0</v>
      </c>
      <c r="N66" s="120">
        <v>0</v>
      </c>
      <c r="O66" s="120"/>
      <c r="P66" s="120">
        <v>0</v>
      </c>
      <c r="Q66" s="120">
        <v>1.7</v>
      </c>
      <c r="R66" s="120">
        <v>767.84</v>
      </c>
      <c r="S66" s="120"/>
      <c r="T66" s="120"/>
      <c r="U66" s="120"/>
      <c r="V66" s="120"/>
      <c r="W66" s="120">
        <v>53.87</v>
      </c>
      <c r="X66" s="120">
        <v>22309.829999999998</v>
      </c>
    </row>
    <row r="67" spans="1:24" s="139" customFormat="1" ht="75">
      <c r="A67" s="141">
        <v>4.2</v>
      </c>
      <c r="B67" s="142" t="s">
        <v>92</v>
      </c>
      <c r="C67" s="144">
        <v>92776</v>
      </c>
      <c r="D67" s="142" t="s">
        <v>2268</v>
      </c>
      <c r="E67" s="142" t="s">
        <v>200</v>
      </c>
      <c r="F67" s="142" t="s">
        <v>227</v>
      </c>
      <c r="G67" s="122">
        <f t="shared" si="12"/>
        <v>13.05696</v>
      </c>
      <c r="H67" s="123" t="s">
        <v>228</v>
      </c>
      <c r="I67" s="122">
        <f t="shared" si="13"/>
        <v>16.57</v>
      </c>
      <c r="J67" s="124">
        <f t="shared" si="14"/>
        <v>1642.09</v>
      </c>
      <c r="K67" s="120">
        <v>14.200848765657632</v>
      </c>
      <c r="L67" s="120">
        <v>18.03</v>
      </c>
      <c r="M67" s="120">
        <v>0</v>
      </c>
      <c r="N67" s="120">
        <v>0</v>
      </c>
      <c r="O67" s="120">
        <v>9.5999999999999943</v>
      </c>
      <c r="P67" s="120">
        <v>173.09</v>
      </c>
      <c r="Q67" s="120"/>
      <c r="R67" s="120">
        <v>0</v>
      </c>
      <c r="S67" s="120"/>
      <c r="T67" s="120"/>
      <c r="U67" s="120"/>
      <c r="V67" s="120"/>
      <c r="W67" s="120">
        <v>108.69999999999999</v>
      </c>
      <c r="X67" s="120">
        <v>1815.1799999999998</v>
      </c>
    </row>
    <row r="68" spans="1:24" s="139" customFormat="1" ht="60">
      <c r="A68" s="141">
        <v>4.3</v>
      </c>
      <c r="B68" s="142" t="s">
        <v>92</v>
      </c>
      <c r="C68" s="144">
        <v>92777</v>
      </c>
      <c r="D68" s="134" t="s">
        <v>229</v>
      </c>
      <c r="E68" s="142" t="s">
        <v>200</v>
      </c>
      <c r="F68" s="142" t="s">
        <v>230</v>
      </c>
      <c r="G68" s="122">
        <f t="shared" si="12"/>
        <v>12.397680000000001</v>
      </c>
      <c r="H68" s="123" t="s">
        <v>231</v>
      </c>
      <c r="I68" s="122">
        <f t="shared" si="13"/>
        <v>15.74</v>
      </c>
      <c r="J68" s="124">
        <f t="shared" si="14"/>
        <v>19625.73</v>
      </c>
      <c r="K68" s="120">
        <v>13.483810835371964</v>
      </c>
      <c r="L68" s="120">
        <v>17.12</v>
      </c>
      <c r="M68" s="120">
        <v>0</v>
      </c>
      <c r="N68" s="120">
        <v>0</v>
      </c>
      <c r="O68" s="120"/>
      <c r="P68" s="120">
        <v>0</v>
      </c>
      <c r="Q68" s="120">
        <v>409.47</v>
      </c>
      <c r="R68" s="120">
        <v>7010.13</v>
      </c>
      <c r="S68" s="120"/>
      <c r="T68" s="120"/>
      <c r="U68" s="120"/>
      <c r="V68" s="120"/>
      <c r="W68" s="120">
        <v>837.39999999999986</v>
      </c>
      <c r="X68" s="120">
        <v>12615.599999999999</v>
      </c>
    </row>
    <row r="69" spans="1:24" s="139" customFormat="1" ht="60">
      <c r="A69" s="141">
        <v>4.4000000000000004</v>
      </c>
      <c r="B69" s="142" t="s">
        <v>92</v>
      </c>
      <c r="C69" s="144">
        <v>92778</v>
      </c>
      <c r="D69" s="142" t="s">
        <v>2269</v>
      </c>
      <c r="E69" s="142" t="s">
        <v>200</v>
      </c>
      <c r="F69" s="142" t="s">
        <v>232</v>
      </c>
      <c r="G69" s="122">
        <f t="shared" si="12"/>
        <v>11.151479999999999</v>
      </c>
      <c r="H69" s="123" t="s">
        <v>233</v>
      </c>
      <c r="I69" s="122">
        <f t="shared" si="13"/>
        <v>14.15</v>
      </c>
      <c r="J69" s="124">
        <f t="shared" si="14"/>
        <v>8880.4</v>
      </c>
      <c r="K69" s="120">
        <v>12.128434259831979</v>
      </c>
      <c r="L69" s="120">
        <v>15.39</v>
      </c>
      <c r="M69" s="120">
        <v>0</v>
      </c>
      <c r="N69" s="120">
        <v>0</v>
      </c>
      <c r="O69" s="120">
        <v>164.40999999999997</v>
      </c>
      <c r="P69" s="120">
        <v>2530.27</v>
      </c>
      <c r="Q69" s="120"/>
      <c r="R69" s="120">
        <v>0</v>
      </c>
      <c r="S69" s="120"/>
      <c r="T69" s="120"/>
      <c r="U69" s="120"/>
      <c r="V69" s="120"/>
      <c r="W69" s="120">
        <v>792</v>
      </c>
      <c r="X69" s="120">
        <v>11410.67</v>
      </c>
    </row>
    <row r="70" spans="1:24" s="139" customFormat="1" ht="60">
      <c r="A70" s="141">
        <v>4.5</v>
      </c>
      <c r="B70" s="142" t="s">
        <v>92</v>
      </c>
      <c r="C70" s="144">
        <v>92779</v>
      </c>
      <c r="D70" s="134" t="s">
        <v>234</v>
      </c>
      <c r="E70" s="142" t="s">
        <v>200</v>
      </c>
      <c r="F70" s="142" t="s">
        <v>235</v>
      </c>
      <c r="G70" s="122">
        <f t="shared" si="12"/>
        <v>9.4309200000000004</v>
      </c>
      <c r="H70" s="123" t="s">
        <v>236</v>
      </c>
      <c r="I70" s="122">
        <f t="shared" si="13"/>
        <v>11.97</v>
      </c>
      <c r="J70" s="124">
        <f t="shared" si="14"/>
        <v>7399.85</v>
      </c>
      <c r="K70" s="120">
        <v>10.257140149086455</v>
      </c>
      <c r="L70" s="120">
        <v>13.02</v>
      </c>
      <c r="M70" s="120">
        <v>0</v>
      </c>
      <c r="N70" s="120">
        <v>0</v>
      </c>
      <c r="O70" s="120"/>
      <c r="P70" s="120">
        <v>0</v>
      </c>
      <c r="Q70" s="120">
        <v>373.8</v>
      </c>
      <c r="R70" s="120">
        <v>4866.88</v>
      </c>
      <c r="S70" s="120"/>
      <c r="T70" s="120"/>
      <c r="U70" s="120"/>
      <c r="V70" s="120"/>
      <c r="W70" s="120">
        <v>244.40000000000003</v>
      </c>
      <c r="X70" s="120">
        <v>2532.9700000000003</v>
      </c>
    </row>
    <row r="71" spans="1:24" s="139" customFormat="1" ht="75">
      <c r="A71" s="141">
        <v>4.5999999999999996</v>
      </c>
      <c r="B71" s="142" t="s">
        <v>92</v>
      </c>
      <c r="C71" s="144">
        <v>92781</v>
      </c>
      <c r="D71" s="134" t="s">
        <v>237</v>
      </c>
      <c r="E71" s="142" t="s">
        <v>200</v>
      </c>
      <c r="F71" s="142" t="s">
        <v>238</v>
      </c>
      <c r="G71" s="122">
        <f t="shared" si="12"/>
        <v>10.114320000000001</v>
      </c>
      <c r="H71" s="123" t="s">
        <v>239</v>
      </c>
      <c r="I71" s="122">
        <f t="shared" si="13"/>
        <v>12.84</v>
      </c>
      <c r="J71" s="124">
        <f t="shared" si="14"/>
        <v>2388.2399999999998</v>
      </c>
      <c r="K71" s="120">
        <v>11.000411174382576</v>
      </c>
      <c r="L71" s="120">
        <v>13.96</v>
      </c>
      <c r="M71" s="120">
        <v>0</v>
      </c>
      <c r="N71" s="120">
        <v>0</v>
      </c>
      <c r="O71" s="120"/>
      <c r="P71" s="120">
        <v>0</v>
      </c>
      <c r="Q71" s="120"/>
      <c r="R71" s="120">
        <v>0</v>
      </c>
      <c r="S71" s="120"/>
      <c r="T71" s="120"/>
      <c r="U71" s="120"/>
      <c r="V71" s="120"/>
      <c r="W71" s="120">
        <v>186</v>
      </c>
      <c r="X71" s="120">
        <v>2388.2399999999998</v>
      </c>
    </row>
    <row r="72" spans="1:24" s="139" customFormat="1" ht="75">
      <c r="A72" s="141">
        <v>4.7</v>
      </c>
      <c r="B72" s="142" t="s">
        <v>92</v>
      </c>
      <c r="C72" s="144">
        <v>92785</v>
      </c>
      <c r="D72" s="142" t="s">
        <v>2270</v>
      </c>
      <c r="E72" s="142" t="s">
        <v>200</v>
      </c>
      <c r="F72" s="142" t="s">
        <v>240</v>
      </c>
      <c r="G72" s="122">
        <f t="shared" si="12"/>
        <v>12.06</v>
      </c>
      <c r="H72" s="123" t="s">
        <v>105</v>
      </c>
      <c r="I72" s="122">
        <f t="shared" si="13"/>
        <v>15.31</v>
      </c>
      <c r="J72" s="124">
        <f t="shared" si="14"/>
        <v>1180.4000000000001</v>
      </c>
      <c r="K72" s="120">
        <v>13.116547505225645</v>
      </c>
      <c r="L72" s="120">
        <v>16.649999999999999</v>
      </c>
      <c r="M72" s="120">
        <v>0</v>
      </c>
      <c r="N72" s="120">
        <v>0</v>
      </c>
      <c r="O72" s="120">
        <v>28.899999999999991</v>
      </c>
      <c r="P72" s="120">
        <v>481.19</v>
      </c>
      <c r="Q72" s="120"/>
      <c r="R72" s="120">
        <v>0</v>
      </c>
      <c r="S72" s="120"/>
      <c r="T72" s="120"/>
      <c r="U72" s="120"/>
      <c r="V72" s="120"/>
      <c r="W72" s="120">
        <v>105.99999999999999</v>
      </c>
      <c r="X72" s="120">
        <v>1661.5900000000001</v>
      </c>
    </row>
    <row r="73" spans="1:24" s="139" customFormat="1" ht="75">
      <c r="A73" s="141">
        <v>4.8</v>
      </c>
      <c r="B73" s="142" t="s">
        <v>92</v>
      </c>
      <c r="C73" s="144">
        <v>92784</v>
      </c>
      <c r="D73" s="142" t="s">
        <v>2271</v>
      </c>
      <c r="E73" s="142" t="s">
        <v>200</v>
      </c>
      <c r="F73" s="142" t="s">
        <v>241</v>
      </c>
      <c r="G73" s="122">
        <f t="shared" si="12"/>
        <v>12.301200000000001</v>
      </c>
      <c r="H73" s="123" t="s">
        <v>242</v>
      </c>
      <c r="I73" s="122">
        <f t="shared" si="13"/>
        <v>15.61</v>
      </c>
      <c r="J73" s="124">
        <f t="shared" si="14"/>
        <v>652.5</v>
      </c>
      <c r="K73" s="120">
        <v>13.37887845533016</v>
      </c>
      <c r="L73" s="120">
        <v>16.98</v>
      </c>
      <c r="M73" s="120">
        <v>0</v>
      </c>
      <c r="N73" s="120">
        <v>0</v>
      </c>
      <c r="O73" s="120">
        <v>78.029999999999987</v>
      </c>
      <c r="P73" s="120">
        <v>1324.95</v>
      </c>
      <c r="Q73" s="120"/>
      <c r="R73" s="120">
        <v>0</v>
      </c>
      <c r="S73" s="120"/>
      <c r="T73" s="120"/>
      <c r="U73" s="120"/>
      <c r="V73" s="120"/>
      <c r="W73" s="120">
        <v>119.82999999999998</v>
      </c>
      <c r="X73" s="120">
        <v>1977.45</v>
      </c>
    </row>
    <row r="74" spans="1:24" s="139" customFormat="1" ht="75">
      <c r="A74" s="141">
        <v>4.9000000000000004</v>
      </c>
      <c r="B74" s="142" t="s">
        <v>92</v>
      </c>
      <c r="C74" s="144">
        <v>92775</v>
      </c>
      <c r="D74" s="134" t="s">
        <v>243</v>
      </c>
      <c r="E74" s="142" t="s">
        <v>200</v>
      </c>
      <c r="F74" s="142" t="s">
        <v>244</v>
      </c>
      <c r="G74" s="122">
        <f t="shared" si="12"/>
        <v>13.563480000000002</v>
      </c>
      <c r="H74" s="123" t="s">
        <v>245</v>
      </c>
      <c r="I74" s="122">
        <f t="shared" si="13"/>
        <v>17.22</v>
      </c>
      <c r="J74" s="124">
        <f t="shared" si="14"/>
        <v>14509.74</v>
      </c>
      <c r="K74" s="120">
        <v>14.75174376087711</v>
      </c>
      <c r="L74" s="120">
        <v>18.72</v>
      </c>
      <c r="M74" s="120">
        <v>0</v>
      </c>
      <c r="N74" s="120">
        <v>0</v>
      </c>
      <c r="O74" s="120"/>
      <c r="P74" s="120">
        <v>0</v>
      </c>
      <c r="Q74" s="120"/>
      <c r="R74" s="120">
        <v>0</v>
      </c>
      <c r="S74" s="120"/>
      <c r="T74" s="120"/>
      <c r="U74" s="120"/>
      <c r="V74" s="120"/>
      <c r="W74" s="120">
        <v>842.61</v>
      </c>
      <c r="X74" s="120">
        <v>14509.74</v>
      </c>
    </row>
    <row r="75" spans="1:24" s="139" customFormat="1" ht="75">
      <c r="A75" s="147">
        <v>4.0999999999999996</v>
      </c>
      <c r="B75" s="142" t="s">
        <v>92</v>
      </c>
      <c r="C75" s="144">
        <v>92439</v>
      </c>
      <c r="D75" s="134" t="s">
        <v>246</v>
      </c>
      <c r="E75" s="142" t="s">
        <v>88</v>
      </c>
      <c r="F75" s="142" t="s">
        <v>247</v>
      </c>
      <c r="G75" s="122">
        <f t="shared" si="12"/>
        <v>25.687799999999999</v>
      </c>
      <c r="H75" s="123" t="s">
        <v>248</v>
      </c>
      <c r="I75" s="122">
        <f t="shared" si="13"/>
        <v>32.61</v>
      </c>
      <c r="J75" s="124">
        <f t="shared" si="14"/>
        <v>14209.48</v>
      </c>
      <c r="K75" s="120">
        <v>27.938246186130623</v>
      </c>
      <c r="L75" s="120">
        <v>35.46</v>
      </c>
      <c r="M75" s="120">
        <v>0</v>
      </c>
      <c r="N75" s="120">
        <v>0</v>
      </c>
      <c r="O75" s="120"/>
      <c r="P75" s="120">
        <v>0</v>
      </c>
      <c r="Q75" s="120">
        <v>286.98</v>
      </c>
      <c r="R75" s="120">
        <v>10176.31</v>
      </c>
      <c r="S75" s="120"/>
      <c r="T75" s="120"/>
      <c r="U75" s="120"/>
      <c r="V75" s="120"/>
      <c r="W75" s="120">
        <v>148.76</v>
      </c>
      <c r="X75" s="120">
        <v>4033.17</v>
      </c>
    </row>
    <row r="76" spans="1:24" s="139" customFormat="1" ht="60">
      <c r="A76" s="147">
        <v>4.1100000000000003</v>
      </c>
      <c r="B76" s="142" t="s">
        <v>92</v>
      </c>
      <c r="C76" s="144">
        <v>92480</v>
      </c>
      <c r="D76" s="142" t="s">
        <v>249</v>
      </c>
      <c r="E76" s="142" t="s">
        <v>88</v>
      </c>
      <c r="F76" s="142" t="s">
        <v>250</v>
      </c>
      <c r="G76" s="122">
        <f t="shared" si="12"/>
        <v>34.419240000000002</v>
      </c>
      <c r="H76" s="123" t="s">
        <v>251</v>
      </c>
      <c r="I76" s="122">
        <f t="shared" si="13"/>
        <v>43.69</v>
      </c>
      <c r="J76" s="124">
        <f t="shared" si="14"/>
        <v>18216.11</v>
      </c>
      <c r="K76" s="120">
        <v>37.434626579913989</v>
      </c>
      <c r="L76" s="120">
        <v>47.52</v>
      </c>
      <c r="M76" s="120">
        <v>0</v>
      </c>
      <c r="N76" s="120">
        <v>0</v>
      </c>
      <c r="O76" s="120"/>
      <c r="P76" s="120">
        <v>0</v>
      </c>
      <c r="Q76" s="120">
        <v>191.44</v>
      </c>
      <c r="R76" s="120">
        <v>9097.23</v>
      </c>
      <c r="S76" s="120"/>
      <c r="T76" s="120"/>
      <c r="U76" s="120"/>
      <c r="V76" s="120"/>
      <c r="W76" s="120">
        <v>225.5</v>
      </c>
      <c r="X76" s="120">
        <v>9118.880000000001</v>
      </c>
    </row>
    <row r="77" spans="1:24" s="139" customFormat="1" ht="45">
      <c r="A77" s="147">
        <v>4.12</v>
      </c>
      <c r="B77" s="142" t="s">
        <v>92</v>
      </c>
      <c r="C77" s="144">
        <v>92873</v>
      </c>
      <c r="D77" s="134" t="s">
        <v>252</v>
      </c>
      <c r="E77" s="142" t="s">
        <v>124</v>
      </c>
      <c r="F77" s="142" t="s">
        <v>225</v>
      </c>
      <c r="G77" s="122">
        <f t="shared" si="12"/>
        <v>115.63932000000001</v>
      </c>
      <c r="H77" s="123" t="s">
        <v>253</v>
      </c>
      <c r="I77" s="122">
        <f t="shared" si="13"/>
        <v>146.78</v>
      </c>
      <c r="J77" s="124">
        <f t="shared" si="14"/>
        <v>8156.56</v>
      </c>
      <c r="K77" s="120">
        <v>125.77020184510698</v>
      </c>
      <c r="L77" s="120">
        <v>159.63999999999999</v>
      </c>
      <c r="M77" s="120">
        <v>0</v>
      </c>
      <c r="N77" s="120">
        <v>0</v>
      </c>
      <c r="O77" s="120"/>
      <c r="P77" s="120">
        <v>0</v>
      </c>
      <c r="Q77" s="120">
        <v>1.7</v>
      </c>
      <c r="R77" s="120">
        <v>271.39</v>
      </c>
      <c r="S77" s="120"/>
      <c r="T77" s="120"/>
      <c r="U77" s="120"/>
      <c r="V77" s="120"/>
      <c r="W77" s="120">
        <v>53.87</v>
      </c>
      <c r="X77" s="120">
        <v>7885.17</v>
      </c>
    </row>
    <row r="78" spans="1:24" s="139" customFormat="1" ht="75">
      <c r="A78" s="147">
        <v>4.13</v>
      </c>
      <c r="B78" s="142" t="s">
        <v>74</v>
      </c>
      <c r="C78" s="142" t="s">
        <v>254</v>
      </c>
      <c r="D78" s="134" t="s">
        <v>255</v>
      </c>
      <c r="E78" s="142" t="s">
        <v>88</v>
      </c>
      <c r="F78" s="142" t="s">
        <v>256</v>
      </c>
      <c r="G78" s="122">
        <f t="shared" si="12"/>
        <v>98.457840000000004</v>
      </c>
      <c r="H78" s="123" t="s">
        <v>257</v>
      </c>
      <c r="I78" s="122">
        <f t="shared" si="13"/>
        <v>124.97</v>
      </c>
      <c r="J78" s="124">
        <f t="shared" si="14"/>
        <v>25780.06</v>
      </c>
      <c r="K78" s="120">
        <v>107.08349383266217</v>
      </c>
      <c r="L78" s="120">
        <v>135.91999999999999</v>
      </c>
      <c r="M78" s="120">
        <v>0</v>
      </c>
      <c r="N78" s="120">
        <v>0</v>
      </c>
      <c r="O78" s="120"/>
      <c r="P78" s="120">
        <v>0</v>
      </c>
      <c r="Q78" s="120"/>
      <c r="R78" s="120">
        <v>0</v>
      </c>
      <c r="S78" s="120"/>
      <c r="T78" s="120"/>
      <c r="U78" s="120"/>
      <c r="V78" s="120"/>
      <c r="W78" s="120">
        <v>206.29</v>
      </c>
      <c r="X78" s="120">
        <v>25780.06</v>
      </c>
    </row>
    <row r="79" spans="1:24" s="139" customFormat="1" ht="30">
      <c r="A79" s="147">
        <v>4.1399999999999997</v>
      </c>
      <c r="B79" s="142" t="s">
        <v>92</v>
      </c>
      <c r="C79" s="144">
        <v>93182</v>
      </c>
      <c r="D79" s="142" t="s">
        <v>258</v>
      </c>
      <c r="E79" s="142" t="s">
        <v>112</v>
      </c>
      <c r="F79" s="142" t="s">
        <v>259</v>
      </c>
      <c r="G79" s="122">
        <f t="shared" si="12"/>
        <v>30.913800000000005</v>
      </c>
      <c r="H79" s="123" t="s">
        <v>260</v>
      </c>
      <c r="I79" s="122">
        <f t="shared" si="13"/>
        <v>39.24</v>
      </c>
      <c r="J79" s="124">
        <f t="shared" si="14"/>
        <v>1597.07</v>
      </c>
      <c r="K79" s="120">
        <v>33.622083438395073</v>
      </c>
      <c r="L79" s="120">
        <v>42.68</v>
      </c>
      <c r="M79" s="120">
        <v>0</v>
      </c>
      <c r="N79" s="120">
        <v>0</v>
      </c>
      <c r="O79" s="120"/>
      <c r="P79" s="120">
        <v>0</v>
      </c>
      <c r="Q79" s="120"/>
      <c r="R79" s="120">
        <v>0</v>
      </c>
      <c r="S79" s="120"/>
      <c r="T79" s="120"/>
      <c r="U79" s="120"/>
      <c r="V79" s="120"/>
      <c r="W79" s="120">
        <v>40.700000000000003</v>
      </c>
      <c r="X79" s="120">
        <v>1597.07</v>
      </c>
    </row>
    <row r="80" spans="1:24" s="139" customFormat="1" ht="30">
      <c r="A80" s="147">
        <v>4.1500000000000004</v>
      </c>
      <c r="B80" s="142" t="s">
        <v>92</v>
      </c>
      <c r="C80" s="144">
        <v>93183</v>
      </c>
      <c r="D80" s="142" t="s">
        <v>261</v>
      </c>
      <c r="E80" s="142" t="s">
        <v>112</v>
      </c>
      <c r="F80" s="142" t="s">
        <v>262</v>
      </c>
      <c r="G80" s="122">
        <f t="shared" si="12"/>
        <v>39.999000000000002</v>
      </c>
      <c r="H80" s="123" t="s">
        <v>263</v>
      </c>
      <c r="I80" s="122">
        <f t="shared" si="13"/>
        <v>50.77</v>
      </c>
      <c r="J80" s="124">
        <f t="shared" si="14"/>
        <v>396.01</v>
      </c>
      <c r="K80" s="120">
        <v>43.503215892331724</v>
      </c>
      <c r="L80" s="120">
        <v>55.22</v>
      </c>
      <c r="M80" s="120">
        <v>0</v>
      </c>
      <c r="N80" s="120">
        <v>0</v>
      </c>
      <c r="O80" s="120"/>
      <c r="P80" s="120">
        <v>0</v>
      </c>
      <c r="Q80" s="120"/>
      <c r="R80" s="120">
        <v>0</v>
      </c>
      <c r="S80" s="120"/>
      <c r="T80" s="120"/>
      <c r="U80" s="120"/>
      <c r="V80" s="120"/>
      <c r="W80" s="120">
        <v>7.8</v>
      </c>
      <c r="X80" s="120">
        <v>396.01</v>
      </c>
    </row>
    <row r="81" spans="1:24" s="139" customFormat="1" ht="30">
      <c r="A81" s="147">
        <v>4.16</v>
      </c>
      <c r="B81" s="142" t="s">
        <v>92</v>
      </c>
      <c r="C81" s="144">
        <v>93184</v>
      </c>
      <c r="D81" s="142" t="s">
        <v>264</v>
      </c>
      <c r="E81" s="142" t="s">
        <v>112</v>
      </c>
      <c r="F81" s="142" t="s">
        <v>265</v>
      </c>
      <c r="G81" s="122">
        <f t="shared" si="12"/>
        <v>22.696920000000002</v>
      </c>
      <c r="H81" s="123" t="s">
        <v>266</v>
      </c>
      <c r="I81" s="122">
        <f t="shared" si="13"/>
        <v>28.81</v>
      </c>
      <c r="J81" s="124">
        <f t="shared" si="14"/>
        <v>1495.24</v>
      </c>
      <c r="K81" s="120">
        <v>24.685342404834664</v>
      </c>
      <c r="L81" s="120">
        <v>31.33</v>
      </c>
      <c r="M81" s="120">
        <v>0</v>
      </c>
      <c r="N81" s="120">
        <v>0</v>
      </c>
      <c r="O81" s="120"/>
      <c r="P81" s="120">
        <v>0</v>
      </c>
      <c r="Q81" s="120"/>
      <c r="R81" s="120">
        <v>0</v>
      </c>
      <c r="S81" s="120"/>
      <c r="T81" s="120"/>
      <c r="U81" s="120"/>
      <c r="V81" s="120"/>
      <c r="W81" s="120">
        <v>51.9</v>
      </c>
      <c r="X81" s="120">
        <v>1495.24</v>
      </c>
    </row>
    <row r="82" spans="1:24" s="139" customFormat="1" ht="30">
      <c r="A82" s="147">
        <v>4.17</v>
      </c>
      <c r="B82" s="142" t="s">
        <v>92</v>
      </c>
      <c r="C82" s="144">
        <v>93185</v>
      </c>
      <c r="D82" s="142" t="s">
        <v>267</v>
      </c>
      <c r="E82" s="142" t="s">
        <v>112</v>
      </c>
      <c r="F82" s="142" t="s">
        <v>268</v>
      </c>
      <c r="G82" s="122">
        <f t="shared" si="12"/>
        <v>39.484439999999999</v>
      </c>
      <c r="H82" s="123" t="s">
        <v>269</v>
      </c>
      <c r="I82" s="122">
        <f t="shared" si="13"/>
        <v>50.12</v>
      </c>
      <c r="J82" s="124">
        <f t="shared" si="14"/>
        <v>110.26</v>
      </c>
      <c r="K82" s="120">
        <v>42.943576532108757</v>
      </c>
      <c r="L82" s="120">
        <v>54.51</v>
      </c>
      <c r="M82" s="120">
        <v>0</v>
      </c>
      <c r="N82" s="120">
        <v>0</v>
      </c>
      <c r="O82" s="120"/>
      <c r="P82" s="120">
        <v>0</v>
      </c>
      <c r="Q82" s="120"/>
      <c r="R82" s="120">
        <v>0</v>
      </c>
      <c r="S82" s="120"/>
      <c r="T82" s="120"/>
      <c r="U82" s="120"/>
      <c r="V82" s="120"/>
      <c r="W82" s="120">
        <v>2.2000000000000002</v>
      </c>
      <c r="X82" s="120">
        <v>110.26</v>
      </c>
    </row>
    <row r="83" spans="1:24" s="139" customFormat="1">
      <c r="A83" s="134"/>
      <c r="B83" s="134"/>
      <c r="C83" s="134"/>
      <c r="D83" s="134"/>
      <c r="E83" s="134"/>
      <c r="F83" s="134"/>
      <c r="G83" s="122"/>
      <c r="H83" s="136"/>
      <c r="I83" s="122"/>
      <c r="J83" s="124"/>
      <c r="K83" s="120"/>
      <c r="L83" s="120"/>
      <c r="M83" s="120"/>
      <c r="N83" s="121"/>
      <c r="O83" s="120"/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:24" s="139" customFormat="1" ht="15.75">
      <c r="A84" s="133">
        <v>5</v>
      </c>
      <c r="B84" s="134"/>
      <c r="C84" s="134"/>
      <c r="D84" s="135" t="s">
        <v>22</v>
      </c>
      <c r="E84" s="134"/>
      <c r="F84" s="134"/>
      <c r="G84" s="122"/>
      <c r="H84" s="136"/>
      <c r="I84" s="122"/>
      <c r="J84" s="146">
        <f>SUM(J85:J88)</f>
        <v>94835.51</v>
      </c>
      <c r="K84" s="120"/>
      <c r="L84" s="120"/>
      <c r="M84" s="120"/>
      <c r="N84" s="137">
        <v>0</v>
      </c>
      <c r="O84" s="120"/>
      <c r="P84" s="137">
        <v>3258.99</v>
      </c>
      <c r="Q84" s="120"/>
      <c r="R84" s="137">
        <v>0</v>
      </c>
      <c r="S84" s="130"/>
      <c r="T84" s="130"/>
      <c r="U84" s="137"/>
      <c r="V84" s="137">
        <v>0</v>
      </c>
      <c r="W84" s="130"/>
      <c r="X84" s="130">
        <v>98094.5</v>
      </c>
    </row>
    <row r="85" spans="1:24" s="139" customFormat="1" ht="105">
      <c r="A85" s="148">
        <v>5.0999999999999996</v>
      </c>
      <c r="B85" s="149" t="s">
        <v>92</v>
      </c>
      <c r="C85" s="150">
        <v>87523</v>
      </c>
      <c r="D85" s="149" t="s">
        <v>2281</v>
      </c>
      <c r="E85" s="149" t="s">
        <v>88</v>
      </c>
      <c r="F85" s="149" t="s">
        <v>270</v>
      </c>
      <c r="G85" s="122">
        <f t="shared" ref="G85:G88" si="15">H85*(1-$Y$9)</f>
        <v>60.983399999999996</v>
      </c>
      <c r="H85" s="151" t="s">
        <v>271</v>
      </c>
      <c r="I85" s="122">
        <f t="shared" ref="I85:I88" si="16">ROUND(G85*1.2693,2)</f>
        <v>77.41</v>
      </c>
      <c r="J85" s="124">
        <f t="shared" ref="J85:J88" si="17">ROUND(F85*I85,2)</f>
        <v>49533.88</v>
      </c>
      <c r="K85" s="120">
        <v>66.326008551424337</v>
      </c>
      <c r="L85" s="120">
        <v>84.19</v>
      </c>
      <c r="M85" s="120">
        <v>0</v>
      </c>
      <c r="N85" s="120">
        <v>0</v>
      </c>
      <c r="O85" s="152">
        <v>38.71</v>
      </c>
      <c r="P85" s="120">
        <v>3258.99</v>
      </c>
      <c r="Q85" s="152"/>
      <c r="R85" s="152">
        <v>0</v>
      </c>
      <c r="S85" s="152"/>
      <c r="T85" s="152"/>
      <c r="U85" s="152"/>
      <c r="V85" s="152"/>
      <c r="W85" s="152">
        <v>678.6</v>
      </c>
      <c r="X85" s="120">
        <v>52792.869999999995</v>
      </c>
    </row>
    <row r="86" spans="1:24" s="139" customFormat="1">
      <c r="A86" s="141">
        <v>5.2</v>
      </c>
      <c r="B86" s="142" t="s">
        <v>86</v>
      </c>
      <c r="C86" s="144">
        <v>4419</v>
      </c>
      <c r="D86" s="142" t="s">
        <v>272</v>
      </c>
      <c r="E86" s="142" t="s">
        <v>112</v>
      </c>
      <c r="F86" s="142" t="s">
        <v>273</v>
      </c>
      <c r="G86" s="122">
        <f t="shared" si="15"/>
        <v>87.700320000000005</v>
      </c>
      <c r="H86" s="123" t="s">
        <v>274</v>
      </c>
      <c r="I86" s="122">
        <f t="shared" si="16"/>
        <v>111.32</v>
      </c>
      <c r="J86" s="124">
        <f t="shared" si="17"/>
        <v>4034.24</v>
      </c>
      <c r="K86" s="120">
        <v>95.383533458000898</v>
      </c>
      <c r="L86" s="120">
        <v>121.07</v>
      </c>
      <c r="M86" s="120">
        <v>0</v>
      </c>
      <c r="N86" s="120">
        <v>0</v>
      </c>
      <c r="O86" s="120"/>
      <c r="P86" s="120">
        <v>0</v>
      </c>
      <c r="Q86" s="120"/>
      <c r="R86" s="120">
        <v>0</v>
      </c>
      <c r="S86" s="120"/>
      <c r="T86" s="120"/>
      <c r="U86" s="120"/>
      <c r="V86" s="120"/>
      <c r="W86" s="120">
        <v>36.24</v>
      </c>
      <c r="X86" s="120">
        <v>4034.24</v>
      </c>
    </row>
    <row r="87" spans="1:24" s="139" customFormat="1" ht="45">
      <c r="A87" s="141">
        <v>5.3</v>
      </c>
      <c r="B87" s="142" t="s">
        <v>92</v>
      </c>
      <c r="C87" s="144">
        <v>96114</v>
      </c>
      <c r="D87" s="134" t="s">
        <v>275</v>
      </c>
      <c r="E87" s="142" t="s">
        <v>88</v>
      </c>
      <c r="F87" s="142" t="s">
        <v>276</v>
      </c>
      <c r="G87" s="122">
        <f t="shared" si="15"/>
        <v>47.950560000000003</v>
      </c>
      <c r="H87" s="123" t="s">
        <v>277</v>
      </c>
      <c r="I87" s="122">
        <f t="shared" si="16"/>
        <v>60.86</v>
      </c>
      <c r="J87" s="124">
        <f t="shared" si="17"/>
        <v>31896.73</v>
      </c>
      <c r="K87" s="120">
        <v>52.151392880777166</v>
      </c>
      <c r="L87" s="120">
        <v>66.2</v>
      </c>
      <c r="M87" s="120">
        <v>0</v>
      </c>
      <c r="N87" s="120">
        <v>0</v>
      </c>
      <c r="O87" s="120"/>
      <c r="P87" s="120">
        <v>0</v>
      </c>
      <c r="Q87" s="120"/>
      <c r="R87" s="120">
        <v>0</v>
      </c>
      <c r="S87" s="120"/>
      <c r="T87" s="120"/>
      <c r="U87" s="120"/>
      <c r="V87" s="120"/>
      <c r="W87" s="120">
        <v>524.1</v>
      </c>
      <c r="X87" s="120">
        <v>31896.73</v>
      </c>
    </row>
    <row r="88" spans="1:24" s="139" customFormat="1" ht="75">
      <c r="A88" s="141">
        <v>5.4</v>
      </c>
      <c r="B88" s="142" t="s">
        <v>92</v>
      </c>
      <c r="C88" s="144">
        <v>96361</v>
      </c>
      <c r="D88" s="134" t="s">
        <v>278</v>
      </c>
      <c r="E88" s="142" t="s">
        <v>88</v>
      </c>
      <c r="F88" s="142" t="s">
        <v>279</v>
      </c>
      <c r="G88" s="122">
        <f t="shared" si="15"/>
        <v>103.15320000000001</v>
      </c>
      <c r="H88" s="123" t="s">
        <v>280</v>
      </c>
      <c r="I88" s="122">
        <f t="shared" si="16"/>
        <v>130.93</v>
      </c>
      <c r="J88" s="124">
        <f t="shared" si="17"/>
        <v>9370.66</v>
      </c>
      <c r="K88" s="120">
        <v>112.19020299469669</v>
      </c>
      <c r="L88" s="120">
        <v>142.4</v>
      </c>
      <c r="M88" s="120">
        <v>0</v>
      </c>
      <c r="N88" s="120">
        <v>0</v>
      </c>
      <c r="O88" s="120"/>
      <c r="P88" s="120">
        <v>0</v>
      </c>
      <c r="Q88" s="120"/>
      <c r="R88" s="120">
        <v>0</v>
      </c>
      <c r="S88" s="120"/>
      <c r="T88" s="120"/>
      <c r="U88" s="120"/>
      <c r="V88" s="120"/>
      <c r="W88" s="120">
        <v>71.569999999999993</v>
      </c>
      <c r="X88" s="120">
        <v>9370.66</v>
      </c>
    </row>
    <row r="89" spans="1:24" s="139" customFormat="1">
      <c r="A89" s="134"/>
      <c r="B89" s="134"/>
      <c r="C89" s="134"/>
      <c r="D89" s="134"/>
      <c r="E89" s="134"/>
      <c r="F89" s="134"/>
      <c r="G89" s="122"/>
      <c r="H89" s="136"/>
      <c r="I89" s="122"/>
      <c r="J89" s="124"/>
      <c r="K89" s="120"/>
      <c r="L89" s="120"/>
      <c r="M89" s="120"/>
      <c r="N89" s="121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:24" s="139" customFormat="1" ht="15.75">
      <c r="A90" s="133">
        <v>6</v>
      </c>
      <c r="B90" s="134"/>
      <c r="C90" s="134"/>
      <c r="D90" s="135" t="s">
        <v>24</v>
      </c>
      <c r="E90" s="134"/>
      <c r="F90" s="134"/>
      <c r="G90" s="122"/>
      <c r="H90" s="136"/>
      <c r="I90" s="122"/>
      <c r="J90" s="146">
        <f>SUM(J91:J107)</f>
        <v>127430.93000000001</v>
      </c>
      <c r="K90" s="120"/>
      <c r="L90" s="120"/>
      <c r="M90" s="120"/>
      <c r="N90" s="137">
        <v>1002.3300000000002</v>
      </c>
      <c r="O90" s="120"/>
      <c r="P90" s="137">
        <v>0</v>
      </c>
      <c r="Q90" s="120"/>
      <c r="R90" s="137">
        <v>0</v>
      </c>
      <c r="S90" s="130"/>
      <c r="T90" s="130"/>
      <c r="U90" s="137"/>
      <c r="V90" s="137">
        <v>0</v>
      </c>
      <c r="W90" s="130"/>
      <c r="X90" s="130">
        <v>128433.26000000001</v>
      </c>
    </row>
    <row r="91" spans="1:24" s="139" customFormat="1" ht="60">
      <c r="A91" s="141">
        <v>6.1</v>
      </c>
      <c r="B91" s="142" t="s">
        <v>92</v>
      </c>
      <c r="C91" s="144">
        <v>94570</v>
      </c>
      <c r="D91" s="142" t="s">
        <v>281</v>
      </c>
      <c r="E91" s="142" t="s">
        <v>88</v>
      </c>
      <c r="F91" s="142" t="s">
        <v>282</v>
      </c>
      <c r="G91" s="122">
        <f t="shared" ref="G91:G107" si="18">H91*(1-$Y$9)</f>
        <v>370.82892000000004</v>
      </c>
      <c r="H91" s="123" t="s">
        <v>283</v>
      </c>
      <c r="I91" s="122">
        <f t="shared" ref="I91:I107" si="19">ROUND(G91*1.2693,2)</f>
        <v>470.69</v>
      </c>
      <c r="J91" s="124">
        <f t="shared" ref="J91:J107" si="20">ROUND(F91*I91,2)</f>
        <v>8543.02</v>
      </c>
      <c r="K91" s="120">
        <v>403.31634705568166</v>
      </c>
      <c r="L91" s="120">
        <v>511.93</v>
      </c>
      <c r="M91" s="120">
        <v>9291.5300000000007</v>
      </c>
      <c r="N91" s="120">
        <v>748.51000000000022</v>
      </c>
      <c r="O91" s="120"/>
      <c r="P91" s="120">
        <v>0</v>
      </c>
      <c r="Q91" s="120"/>
      <c r="R91" s="120">
        <v>0</v>
      </c>
      <c r="S91" s="120"/>
      <c r="T91" s="120"/>
      <c r="U91" s="120"/>
      <c r="V91" s="120"/>
      <c r="W91" s="120">
        <v>18.149999999999999</v>
      </c>
      <c r="X91" s="120">
        <v>9291.5300000000007</v>
      </c>
    </row>
    <row r="92" spans="1:24" s="139" customFormat="1" ht="60">
      <c r="A92" s="141">
        <v>6.2</v>
      </c>
      <c r="B92" s="142" t="s">
        <v>92</v>
      </c>
      <c r="C92" s="144">
        <v>94573</v>
      </c>
      <c r="D92" s="142" t="s">
        <v>284</v>
      </c>
      <c r="E92" s="142" t="s">
        <v>88</v>
      </c>
      <c r="F92" s="142" t="s">
        <v>285</v>
      </c>
      <c r="G92" s="122">
        <f t="shared" si="18"/>
        <v>403.02107999999998</v>
      </c>
      <c r="H92" s="123" t="s">
        <v>286</v>
      </c>
      <c r="I92" s="122">
        <f t="shared" si="19"/>
        <v>511.55</v>
      </c>
      <c r="J92" s="124">
        <f t="shared" si="20"/>
        <v>1227.72</v>
      </c>
      <c r="K92" s="120">
        <v>438.32878452963058</v>
      </c>
      <c r="L92" s="120">
        <v>556.37</v>
      </c>
      <c r="M92" s="120">
        <v>1335.29</v>
      </c>
      <c r="N92" s="120">
        <v>107.56999999999994</v>
      </c>
      <c r="O92" s="120"/>
      <c r="P92" s="120">
        <v>0</v>
      </c>
      <c r="Q92" s="120"/>
      <c r="R92" s="120">
        <v>0</v>
      </c>
      <c r="S92" s="120"/>
      <c r="T92" s="120"/>
      <c r="U92" s="120"/>
      <c r="V92" s="120"/>
      <c r="W92" s="120">
        <v>2.4</v>
      </c>
      <c r="X92" s="120">
        <v>1335.29</v>
      </c>
    </row>
    <row r="93" spans="1:24" s="139" customFormat="1" ht="75">
      <c r="A93" s="141">
        <v>6.3</v>
      </c>
      <c r="B93" s="142" t="s">
        <v>92</v>
      </c>
      <c r="C93" s="144">
        <v>94569</v>
      </c>
      <c r="D93" s="134" t="s">
        <v>287</v>
      </c>
      <c r="E93" s="142" t="s">
        <v>88</v>
      </c>
      <c r="F93" s="142" t="s">
        <v>288</v>
      </c>
      <c r="G93" s="122">
        <f t="shared" si="18"/>
        <v>569.29632000000004</v>
      </c>
      <c r="H93" s="123" t="s">
        <v>289</v>
      </c>
      <c r="I93" s="122">
        <f t="shared" si="19"/>
        <v>722.61</v>
      </c>
      <c r="J93" s="124">
        <f t="shared" si="20"/>
        <v>6864.8</v>
      </c>
      <c r="K93" s="120">
        <v>619.17099716667838</v>
      </c>
      <c r="L93" s="120">
        <v>785.91</v>
      </c>
      <c r="M93" s="120">
        <v>0</v>
      </c>
      <c r="N93" s="120">
        <v>0</v>
      </c>
      <c r="O93" s="120"/>
      <c r="P93" s="120">
        <v>0</v>
      </c>
      <c r="Q93" s="120"/>
      <c r="R93" s="120">
        <v>0</v>
      </c>
      <c r="S93" s="120"/>
      <c r="T93" s="120"/>
      <c r="U93" s="120"/>
      <c r="V93" s="120"/>
      <c r="W93" s="120">
        <v>9.5</v>
      </c>
      <c r="X93" s="120">
        <v>6864.8</v>
      </c>
    </row>
    <row r="94" spans="1:24" s="139" customFormat="1" ht="45">
      <c r="A94" s="141">
        <v>6.4</v>
      </c>
      <c r="B94" s="142" t="s">
        <v>92</v>
      </c>
      <c r="C94" s="144">
        <v>100674</v>
      </c>
      <c r="D94" s="134" t="s">
        <v>290</v>
      </c>
      <c r="E94" s="142" t="s">
        <v>88</v>
      </c>
      <c r="F94" s="142" t="s">
        <v>291</v>
      </c>
      <c r="G94" s="122">
        <f t="shared" si="18"/>
        <v>386.06472000000002</v>
      </c>
      <c r="H94" s="123" t="s">
        <v>292</v>
      </c>
      <c r="I94" s="122">
        <f t="shared" si="19"/>
        <v>490.03</v>
      </c>
      <c r="J94" s="124">
        <f t="shared" si="20"/>
        <v>588.04</v>
      </c>
      <c r="K94" s="120">
        <v>419.88691873728334</v>
      </c>
      <c r="L94" s="120">
        <v>532.96</v>
      </c>
      <c r="M94" s="120">
        <v>639.54999999999995</v>
      </c>
      <c r="N94" s="120">
        <v>51.509999999999991</v>
      </c>
      <c r="O94" s="120"/>
      <c r="P94" s="120">
        <v>0</v>
      </c>
      <c r="Q94" s="120"/>
      <c r="R94" s="120">
        <v>0</v>
      </c>
      <c r="S94" s="120"/>
      <c r="T94" s="120"/>
      <c r="U94" s="120"/>
      <c r="V94" s="120"/>
      <c r="W94" s="120">
        <v>1.2</v>
      </c>
      <c r="X94" s="120">
        <v>639.54999999999995</v>
      </c>
    </row>
    <row r="95" spans="1:24" s="139" customFormat="1" ht="45">
      <c r="A95" s="141">
        <v>6.5</v>
      </c>
      <c r="B95" s="142" t="s">
        <v>86</v>
      </c>
      <c r="C95" s="144">
        <v>11347</v>
      </c>
      <c r="D95" s="134" t="s">
        <v>293</v>
      </c>
      <c r="E95" s="142" t="s">
        <v>88</v>
      </c>
      <c r="F95" s="142" t="s">
        <v>294</v>
      </c>
      <c r="G95" s="122">
        <f t="shared" si="18"/>
        <v>1005.0000000000001</v>
      </c>
      <c r="H95" s="123" t="s">
        <v>295</v>
      </c>
      <c r="I95" s="122">
        <f t="shared" si="19"/>
        <v>1275.6500000000001</v>
      </c>
      <c r="J95" s="124">
        <f t="shared" si="20"/>
        <v>49750.35</v>
      </c>
      <c r="K95" s="120">
        <v>1093.0456254354706</v>
      </c>
      <c r="L95" s="120">
        <v>1387.4</v>
      </c>
      <c r="M95" s="120">
        <v>0</v>
      </c>
      <c r="N95" s="120">
        <v>0</v>
      </c>
      <c r="O95" s="120"/>
      <c r="P95" s="120">
        <v>0</v>
      </c>
      <c r="Q95" s="120"/>
      <c r="R95" s="120">
        <v>0</v>
      </c>
      <c r="S95" s="120"/>
      <c r="T95" s="120"/>
      <c r="U95" s="120"/>
      <c r="V95" s="120"/>
      <c r="W95" s="120">
        <v>39</v>
      </c>
      <c r="X95" s="120">
        <v>49750.35</v>
      </c>
    </row>
    <row r="96" spans="1:24" s="139" customFormat="1" ht="45">
      <c r="A96" s="141">
        <v>6.6</v>
      </c>
      <c r="B96" s="142" t="s">
        <v>92</v>
      </c>
      <c r="C96" s="144">
        <v>99861</v>
      </c>
      <c r="D96" s="134" t="s">
        <v>296</v>
      </c>
      <c r="E96" s="142" t="s">
        <v>88</v>
      </c>
      <c r="F96" s="142" t="s">
        <v>297</v>
      </c>
      <c r="G96" s="122">
        <f t="shared" si="18"/>
        <v>389.10383999999999</v>
      </c>
      <c r="H96" s="123" t="s">
        <v>298</v>
      </c>
      <c r="I96" s="122">
        <f t="shared" si="19"/>
        <v>493.89</v>
      </c>
      <c r="J96" s="124">
        <f t="shared" si="20"/>
        <v>246.95</v>
      </c>
      <c r="K96" s="120">
        <v>423.19228870860019</v>
      </c>
      <c r="L96" s="120">
        <v>537.16</v>
      </c>
      <c r="M96" s="120">
        <v>268.58</v>
      </c>
      <c r="N96" s="120">
        <v>21.629999999999995</v>
      </c>
      <c r="O96" s="120"/>
      <c r="P96" s="120">
        <v>0</v>
      </c>
      <c r="Q96" s="120"/>
      <c r="R96" s="120">
        <v>0</v>
      </c>
      <c r="S96" s="120"/>
      <c r="T96" s="120"/>
      <c r="U96" s="120"/>
      <c r="V96" s="120"/>
      <c r="W96" s="120">
        <v>0.5</v>
      </c>
      <c r="X96" s="120">
        <v>268.58</v>
      </c>
    </row>
    <row r="97" spans="1:24" s="139" customFormat="1" ht="45">
      <c r="A97" s="141">
        <v>6.7</v>
      </c>
      <c r="B97" s="142" t="s">
        <v>92</v>
      </c>
      <c r="C97" s="144">
        <v>91338</v>
      </c>
      <c r="D97" s="134" t="s">
        <v>299</v>
      </c>
      <c r="E97" s="142" t="s">
        <v>88</v>
      </c>
      <c r="F97" s="142" t="s">
        <v>300</v>
      </c>
      <c r="G97" s="122">
        <f t="shared" si="18"/>
        <v>587.28180000000009</v>
      </c>
      <c r="H97" s="123" t="s">
        <v>301</v>
      </c>
      <c r="I97" s="122">
        <f t="shared" si="19"/>
        <v>745.44</v>
      </c>
      <c r="J97" s="124">
        <f t="shared" si="20"/>
        <v>7044.41</v>
      </c>
      <c r="K97" s="120">
        <v>638.73214167947162</v>
      </c>
      <c r="L97" s="120">
        <v>810.74</v>
      </c>
      <c r="M97" s="120">
        <v>0</v>
      </c>
      <c r="N97" s="120">
        <v>0</v>
      </c>
      <c r="O97" s="120"/>
      <c r="P97" s="120">
        <v>0</v>
      </c>
      <c r="Q97" s="120"/>
      <c r="R97" s="120">
        <v>0</v>
      </c>
      <c r="S97" s="120"/>
      <c r="T97" s="120"/>
      <c r="U97" s="120"/>
      <c r="V97" s="120"/>
      <c r="W97" s="120">
        <v>9.4499999999999993</v>
      </c>
      <c r="X97" s="120">
        <v>7044.41</v>
      </c>
    </row>
    <row r="98" spans="1:24" s="139" customFormat="1" ht="90">
      <c r="A98" s="141">
        <v>6.8</v>
      </c>
      <c r="B98" s="142" t="s">
        <v>92</v>
      </c>
      <c r="C98" s="144">
        <v>90790</v>
      </c>
      <c r="D98" s="142" t="s">
        <v>302</v>
      </c>
      <c r="E98" s="142" t="s">
        <v>77</v>
      </c>
      <c r="F98" s="142" t="s">
        <v>303</v>
      </c>
      <c r="G98" s="122">
        <f t="shared" si="18"/>
        <v>678.80916000000002</v>
      </c>
      <c r="H98" s="123" t="s">
        <v>304</v>
      </c>
      <c r="I98" s="122">
        <f t="shared" si="19"/>
        <v>861.61</v>
      </c>
      <c r="J98" s="124">
        <f t="shared" si="20"/>
        <v>15508.98</v>
      </c>
      <c r="K98" s="120">
        <v>738.27799287913069</v>
      </c>
      <c r="L98" s="120">
        <v>937.1</v>
      </c>
      <c r="M98" s="120">
        <v>0</v>
      </c>
      <c r="N98" s="120">
        <v>0</v>
      </c>
      <c r="O98" s="120"/>
      <c r="P98" s="120">
        <v>0</v>
      </c>
      <c r="Q98" s="120"/>
      <c r="R98" s="120">
        <v>0</v>
      </c>
      <c r="S98" s="120"/>
      <c r="T98" s="120"/>
      <c r="U98" s="120"/>
      <c r="V98" s="120"/>
      <c r="W98" s="120">
        <v>18</v>
      </c>
      <c r="X98" s="120">
        <v>15508.98</v>
      </c>
    </row>
    <row r="99" spans="1:24" s="139" customFormat="1" ht="90">
      <c r="A99" s="141">
        <v>6.9</v>
      </c>
      <c r="B99" s="142" t="s">
        <v>92</v>
      </c>
      <c r="C99" s="144">
        <v>90788</v>
      </c>
      <c r="D99" s="142" t="s">
        <v>305</v>
      </c>
      <c r="E99" s="142" t="s">
        <v>77</v>
      </c>
      <c r="F99" s="142" t="s">
        <v>78</v>
      </c>
      <c r="G99" s="122">
        <f t="shared" si="18"/>
        <v>657.51120000000003</v>
      </c>
      <c r="H99" s="123" t="s">
        <v>306</v>
      </c>
      <c r="I99" s="122">
        <f t="shared" si="19"/>
        <v>834.58</v>
      </c>
      <c r="J99" s="124">
        <f t="shared" si="20"/>
        <v>834.58</v>
      </c>
      <c r="K99" s="120">
        <v>715.11416998490222</v>
      </c>
      <c r="L99" s="120">
        <v>907.69</v>
      </c>
      <c r="M99" s="120">
        <v>907.69</v>
      </c>
      <c r="N99" s="120">
        <v>73.110000000000014</v>
      </c>
      <c r="O99" s="120"/>
      <c r="P99" s="120">
        <v>0</v>
      </c>
      <c r="Q99" s="120"/>
      <c r="R99" s="120">
        <v>0</v>
      </c>
      <c r="S99" s="120"/>
      <c r="T99" s="120"/>
      <c r="U99" s="120"/>
      <c r="V99" s="120"/>
      <c r="W99" s="120">
        <v>1</v>
      </c>
      <c r="X99" s="120">
        <v>907.69</v>
      </c>
    </row>
    <row r="100" spans="1:24" s="139" customFormat="1" ht="105">
      <c r="A100" s="147">
        <v>6.1</v>
      </c>
      <c r="B100" s="142" t="s">
        <v>74</v>
      </c>
      <c r="C100" s="142" t="s">
        <v>307</v>
      </c>
      <c r="D100" s="142" t="s">
        <v>308</v>
      </c>
      <c r="E100" s="142" t="s">
        <v>77</v>
      </c>
      <c r="F100" s="142" t="s">
        <v>120</v>
      </c>
      <c r="G100" s="122">
        <f t="shared" si="18"/>
        <v>898.26900000000001</v>
      </c>
      <c r="H100" s="123" t="s">
        <v>309</v>
      </c>
      <c r="I100" s="122">
        <f t="shared" si="19"/>
        <v>1140.17</v>
      </c>
      <c r="J100" s="124">
        <f t="shared" si="20"/>
        <v>4560.68</v>
      </c>
      <c r="K100" s="120">
        <v>976.96418001422342</v>
      </c>
      <c r="L100" s="120">
        <v>1240.06</v>
      </c>
      <c r="M100" s="120">
        <v>0</v>
      </c>
      <c r="N100" s="120">
        <v>0</v>
      </c>
      <c r="O100" s="120">
        <v>0</v>
      </c>
      <c r="P100" s="120">
        <v>0</v>
      </c>
      <c r="Q100" s="120"/>
      <c r="R100" s="120">
        <v>0</v>
      </c>
      <c r="S100" s="120"/>
      <c r="T100" s="120"/>
      <c r="U100" s="120"/>
      <c r="V100" s="120"/>
      <c r="W100" s="120">
        <v>4</v>
      </c>
      <c r="X100" s="120">
        <v>4560.68</v>
      </c>
    </row>
    <row r="101" spans="1:24" s="139" customFormat="1" ht="60">
      <c r="A101" s="147">
        <v>6.11</v>
      </c>
      <c r="B101" s="142" t="s">
        <v>92</v>
      </c>
      <c r="C101" s="144">
        <v>91306</v>
      </c>
      <c r="D101" s="142" t="s">
        <v>310</v>
      </c>
      <c r="E101" s="142" t="s">
        <v>77</v>
      </c>
      <c r="F101" s="142" t="s">
        <v>131</v>
      </c>
      <c r="G101" s="122">
        <f t="shared" si="18"/>
        <v>77.714640000000003</v>
      </c>
      <c r="H101" s="123" t="s">
        <v>311</v>
      </c>
      <c r="I101" s="122">
        <f t="shared" si="19"/>
        <v>98.64</v>
      </c>
      <c r="J101" s="124">
        <f t="shared" si="20"/>
        <v>1874.16</v>
      </c>
      <c r="K101" s="120">
        <v>84.523032123674056</v>
      </c>
      <c r="L101" s="120">
        <v>107.29</v>
      </c>
      <c r="M101" s="120">
        <v>0</v>
      </c>
      <c r="N101" s="120">
        <v>0</v>
      </c>
      <c r="O101" s="120"/>
      <c r="P101" s="120">
        <v>0</v>
      </c>
      <c r="Q101" s="120"/>
      <c r="R101" s="120">
        <v>0</v>
      </c>
      <c r="S101" s="120"/>
      <c r="T101" s="120"/>
      <c r="U101" s="120"/>
      <c r="V101" s="120"/>
      <c r="W101" s="120">
        <v>19</v>
      </c>
      <c r="X101" s="120">
        <v>1874.16</v>
      </c>
    </row>
    <row r="102" spans="1:24" s="139" customFormat="1">
      <c r="A102" s="147">
        <v>6.12</v>
      </c>
      <c r="B102" s="142" t="s">
        <v>86</v>
      </c>
      <c r="C102" s="144">
        <v>4347</v>
      </c>
      <c r="D102" s="142" t="s">
        <v>312</v>
      </c>
      <c r="E102" s="142" t="s">
        <v>88</v>
      </c>
      <c r="F102" s="142" t="s">
        <v>313</v>
      </c>
      <c r="G102" s="122">
        <f t="shared" si="18"/>
        <v>705.44568000000004</v>
      </c>
      <c r="H102" s="123" t="s">
        <v>314</v>
      </c>
      <c r="I102" s="122">
        <f t="shared" si="19"/>
        <v>895.42</v>
      </c>
      <c r="J102" s="124">
        <f t="shared" si="20"/>
        <v>8730.35</v>
      </c>
      <c r="K102" s="120">
        <v>767.24807413567237</v>
      </c>
      <c r="L102" s="120">
        <v>973.87</v>
      </c>
      <c r="M102" s="120">
        <v>0</v>
      </c>
      <c r="N102" s="120">
        <v>0</v>
      </c>
      <c r="O102" s="120"/>
      <c r="P102" s="120">
        <v>0</v>
      </c>
      <c r="Q102" s="120"/>
      <c r="R102" s="120">
        <v>0</v>
      </c>
      <c r="S102" s="120"/>
      <c r="T102" s="120"/>
      <c r="U102" s="120"/>
      <c r="V102" s="120"/>
      <c r="W102" s="120">
        <v>9.75</v>
      </c>
      <c r="X102" s="120">
        <v>8730.35</v>
      </c>
    </row>
    <row r="103" spans="1:24" s="139" customFormat="1">
      <c r="A103" s="147">
        <v>6.13</v>
      </c>
      <c r="B103" s="142" t="s">
        <v>86</v>
      </c>
      <c r="C103" s="144">
        <v>1875</v>
      </c>
      <c r="D103" s="142" t="s">
        <v>315</v>
      </c>
      <c r="E103" s="142" t="s">
        <v>77</v>
      </c>
      <c r="F103" s="142" t="s">
        <v>120</v>
      </c>
      <c r="G103" s="122">
        <f t="shared" si="18"/>
        <v>394.86048000000005</v>
      </c>
      <c r="H103" s="123" t="s">
        <v>316</v>
      </c>
      <c r="I103" s="122">
        <f t="shared" si="19"/>
        <v>501.2</v>
      </c>
      <c r="J103" s="124">
        <f t="shared" si="20"/>
        <v>2004.8</v>
      </c>
      <c r="K103" s="120">
        <v>429.45325405109463</v>
      </c>
      <c r="L103" s="120">
        <v>545.11</v>
      </c>
      <c r="M103" s="120">
        <v>0</v>
      </c>
      <c r="N103" s="120">
        <v>0</v>
      </c>
      <c r="O103" s="120"/>
      <c r="P103" s="120">
        <v>0</v>
      </c>
      <c r="Q103" s="120"/>
      <c r="R103" s="120">
        <v>0</v>
      </c>
      <c r="S103" s="120"/>
      <c r="T103" s="120"/>
      <c r="U103" s="120"/>
      <c r="V103" s="120"/>
      <c r="W103" s="120">
        <v>4</v>
      </c>
      <c r="X103" s="120">
        <v>2004.8</v>
      </c>
    </row>
    <row r="104" spans="1:24" s="139" customFormat="1" ht="75">
      <c r="A104" s="147">
        <v>6.14</v>
      </c>
      <c r="B104" s="142" t="s">
        <v>74</v>
      </c>
      <c r="C104" s="142" t="s">
        <v>317</v>
      </c>
      <c r="D104" s="134" t="s">
        <v>318</v>
      </c>
      <c r="E104" s="142" t="s">
        <v>77</v>
      </c>
      <c r="F104" s="142" t="s">
        <v>78</v>
      </c>
      <c r="G104" s="122">
        <f t="shared" si="18"/>
        <v>1234.4535600000002</v>
      </c>
      <c r="H104" s="123" t="s">
        <v>319</v>
      </c>
      <c r="I104" s="122">
        <f t="shared" si="19"/>
        <v>1566.89</v>
      </c>
      <c r="J104" s="124">
        <f t="shared" si="20"/>
        <v>1566.89</v>
      </c>
      <c r="K104" s="120">
        <v>1342.6010582698937</v>
      </c>
      <c r="L104" s="120">
        <v>1704.16</v>
      </c>
      <c r="M104" s="120">
        <v>0</v>
      </c>
      <c r="N104" s="120">
        <v>0</v>
      </c>
      <c r="O104" s="120"/>
      <c r="P104" s="120">
        <v>0</v>
      </c>
      <c r="Q104" s="120"/>
      <c r="R104" s="120">
        <v>0</v>
      </c>
      <c r="S104" s="120"/>
      <c r="T104" s="120"/>
      <c r="U104" s="120"/>
      <c r="V104" s="120"/>
      <c r="W104" s="120">
        <v>1</v>
      </c>
      <c r="X104" s="120">
        <v>1566.89</v>
      </c>
    </row>
    <row r="105" spans="1:24" s="139" customFormat="1" ht="75">
      <c r="A105" s="147">
        <v>6.15</v>
      </c>
      <c r="B105" s="142" t="s">
        <v>86</v>
      </c>
      <c r="C105" s="144">
        <v>8204</v>
      </c>
      <c r="D105" s="134" t="s">
        <v>320</v>
      </c>
      <c r="E105" s="142" t="s">
        <v>77</v>
      </c>
      <c r="F105" s="142" t="s">
        <v>321</v>
      </c>
      <c r="G105" s="122">
        <f t="shared" si="18"/>
        <v>843.78192000000001</v>
      </c>
      <c r="H105" s="123" t="s">
        <v>322</v>
      </c>
      <c r="I105" s="122">
        <f t="shared" si="19"/>
        <v>1071.01</v>
      </c>
      <c r="J105" s="124">
        <f t="shared" si="20"/>
        <v>2142.02</v>
      </c>
      <c r="K105" s="120">
        <v>917.70361838561394</v>
      </c>
      <c r="L105" s="120">
        <v>1164.8399999999999</v>
      </c>
      <c r="M105" s="120">
        <v>0</v>
      </c>
      <c r="N105" s="120">
        <v>0</v>
      </c>
      <c r="O105" s="120"/>
      <c r="P105" s="120">
        <v>0</v>
      </c>
      <c r="Q105" s="120"/>
      <c r="R105" s="120">
        <v>0</v>
      </c>
      <c r="S105" s="120"/>
      <c r="T105" s="120"/>
      <c r="U105" s="120"/>
      <c r="V105" s="120"/>
      <c r="W105" s="120">
        <v>2</v>
      </c>
      <c r="X105" s="120">
        <v>2142.02</v>
      </c>
    </row>
    <row r="106" spans="1:24" s="139" customFormat="1" ht="30">
      <c r="A106" s="147">
        <v>6.16</v>
      </c>
      <c r="B106" s="142" t="s">
        <v>92</v>
      </c>
      <c r="C106" s="144">
        <v>87449</v>
      </c>
      <c r="D106" s="142" t="s">
        <v>323</v>
      </c>
      <c r="E106" s="142" t="s">
        <v>88</v>
      </c>
      <c r="F106" s="142" t="s">
        <v>321</v>
      </c>
      <c r="G106" s="122">
        <f t="shared" si="18"/>
        <v>51.520320000000005</v>
      </c>
      <c r="H106" s="123" t="s">
        <v>324</v>
      </c>
      <c r="I106" s="122">
        <f t="shared" si="19"/>
        <v>65.39</v>
      </c>
      <c r="J106" s="124">
        <f t="shared" si="20"/>
        <v>130.78</v>
      </c>
      <c r="K106" s="120">
        <v>56.033890942323957</v>
      </c>
      <c r="L106" s="120">
        <v>71.12</v>
      </c>
      <c r="M106" s="120">
        <v>0</v>
      </c>
      <c r="N106" s="120">
        <v>0</v>
      </c>
      <c r="O106" s="120"/>
      <c r="P106" s="120">
        <v>0</v>
      </c>
      <c r="Q106" s="120"/>
      <c r="R106" s="120">
        <v>0</v>
      </c>
      <c r="S106" s="120"/>
      <c r="T106" s="120"/>
      <c r="U106" s="120"/>
      <c r="V106" s="120"/>
      <c r="W106" s="120">
        <v>2</v>
      </c>
      <c r="X106" s="120">
        <v>130.78</v>
      </c>
    </row>
    <row r="107" spans="1:24" s="139" customFormat="1" ht="45">
      <c r="A107" s="147">
        <v>6.17</v>
      </c>
      <c r="B107" s="142" t="s">
        <v>86</v>
      </c>
      <c r="C107" s="144">
        <v>9072</v>
      </c>
      <c r="D107" s="134" t="s">
        <v>325</v>
      </c>
      <c r="E107" s="142" t="s">
        <v>88</v>
      </c>
      <c r="F107" s="142" t="s">
        <v>326</v>
      </c>
      <c r="G107" s="122">
        <f t="shared" si="18"/>
        <v>606.20796000000007</v>
      </c>
      <c r="H107" s="123" t="s">
        <v>327</v>
      </c>
      <c r="I107" s="122">
        <f t="shared" si="19"/>
        <v>769.46</v>
      </c>
      <c r="J107" s="124">
        <f t="shared" si="20"/>
        <v>15812.4</v>
      </c>
      <c r="K107" s="120">
        <v>659.31637689767228</v>
      </c>
      <c r="L107" s="120">
        <v>836.87</v>
      </c>
      <c r="M107" s="120">
        <v>0</v>
      </c>
      <c r="N107" s="120">
        <v>0</v>
      </c>
      <c r="O107" s="120"/>
      <c r="P107" s="120">
        <v>0</v>
      </c>
      <c r="Q107" s="120"/>
      <c r="R107" s="120">
        <v>0</v>
      </c>
      <c r="S107" s="120"/>
      <c r="T107" s="120"/>
      <c r="U107" s="120"/>
      <c r="V107" s="120"/>
      <c r="W107" s="120">
        <v>20.55</v>
      </c>
      <c r="X107" s="120">
        <v>15812.4</v>
      </c>
    </row>
    <row r="108" spans="1:24" s="139" customFormat="1">
      <c r="A108" s="134"/>
      <c r="B108" s="134"/>
      <c r="C108" s="134"/>
      <c r="D108" s="134"/>
      <c r="E108" s="134"/>
      <c r="F108" s="134"/>
      <c r="G108" s="122"/>
      <c r="H108" s="136"/>
      <c r="I108" s="122"/>
      <c r="J108" s="124"/>
      <c r="K108" s="120"/>
      <c r="L108" s="120"/>
      <c r="M108" s="120"/>
      <c r="N108" s="121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:24" s="139" customFormat="1" ht="15.75">
      <c r="A109" s="133">
        <v>7</v>
      </c>
      <c r="B109" s="134"/>
      <c r="C109" s="134"/>
      <c r="D109" s="135" t="s">
        <v>26</v>
      </c>
      <c r="E109" s="134"/>
      <c r="F109" s="134"/>
      <c r="G109" s="122"/>
      <c r="H109" s="136"/>
      <c r="I109" s="122"/>
      <c r="J109" s="146">
        <f>SUM(J110:J118)</f>
        <v>165475.80000000002</v>
      </c>
      <c r="K109" s="120"/>
      <c r="L109" s="120"/>
      <c r="M109" s="120"/>
      <c r="N109" s="137">
        <v>0</v>
      </c>
      <c r="O109" s="120"/>
      <c r="P109" s="137">
        <v>13900.16</v>
      </c>
      <c r="Q109" s="120"/>
      <c r="R109" s="137">
        <v>0</v>
      </c>
      <c r="S109" s="130"/>
      <c r="T109" s="130"/>
      <c r="U109" s="137"/>
      <c r="V109" s="137">
        <v>0</v>
      </c>
      <c r="W109" s="130"/>
      <c r="X109" s="130">
        <v>179375.96000000002</v>
      </c>
    </row>
    <row r="110" spans="1:24" s="139" customFormat="1" ht="75">
      <c r="A110" s="141">
        <v>7.1</v>
      </c>
      <c r="B110" s="142" t="s">
        <v>92</v>
      </c>
      <c r="C110" s="144">
        <v>92616</v>
      </c>
      <c r="D110" s="142" t="s">
        <v>2273</v>
      </c>
      <c r="E110" s="142" t="s">
        <v>77</v>
      </c>
      <c r="F110" s="142" t="s">
        <v>78</v>
      </c>
      <c r="G110" s="122">
        <f t="shared" ref="G110:G129" si="21">H110*(1-$Y$9)</f>
        <v>1344.46488</v>
      </c>
      <c r="H110" s="123" t="s">
        <v>328</v>
      </c>
      <c r="I110" s="122">
        <f t="shared" ref="I110:I116" si="22">ROUND(G110*1.2693,2)</f>
        <v>1706.53</v>
      </c>
      <c r="J110" s="124">
        <f t="shared" ref="J110:J116" si="23">ROUND(F110*I110,2)</f>
        <v>1706.53</v>
      </c>
      <c r="K110" s="120">
        <v>1462.2502046125619</v>
      </c>
      <c r="L110" s="120">
        <v>1856.03</v>
      </c>
      <c r="M110" s="120">
        <v>0</v>
      </c>
      <c r="N110" s="120">
        <v>0</v>
      </c>
      <c r="O110" s="120">
        <v>3</v>
      </c>
      <c r="P110" s="120">
        <v>5568.09</v>
      </c>
      <c r="Q110" s="120"/>
      <c r="R110" s="120">
        <v>0</v>
      </c>
      <c r="S110" s="120"/>
      <c r="T110" s="120"/>
      <c r="U110" s="120"/>
      <c r="V110" s="120"/>
      <c r="W110" s="120">
        <v>4</v>
      </c>
      <c r="X110" s="120">
        <v>7274.62</v>
      </c>
    </row>
    <row r="111" spans="1:24" s="139" customFormat="1" ht="30">
      <c r="A111" s="141">
        <v>7.2</v>
      </c>
      <c r="B111" s="142" t="s">
        <v>74</v>
      </c>
      <c r="C111" s="142" t="s">
        <v>329</v>
      </c>
      <c r="D111" s="142" t="s">
        <v>330</v>
      </c>
      <c r="E111" s="142" t="s">
        <v>200</v>
      </c>
      <c r="F111" s="142" t="s">
        <v>331</v>
      </c>
      <c r="G111" s="122">
        <f t="shared" si="21"/>
        <v>8.5304400000000005</v>
      </c>
      <c r="H111" s="123" t="s">
        <v>332</v>
      </c>
      <c r="I111" s="122">
        <f t="shared" si="22"/>
        <v>10.83</v>
      </c>
      <c r="J111" s="124">
        <f t="shared" si="23"/>
        <v>9911.6200000000008</v>
      </c>
      <c r="K111" s="120">
        <v>9.2777712686962737</v>
      </c>
      <c r="L111" s="120">
        <v>11.78</v>
      </c>
      <c r="M111" s="120">
        <v>0</v>
      </c>
      <c r="N111" s="120">
        <v>0</v>
      </c>
      <c r="O111" s="120"/>
      <c r="P111" s="120">
        <v>0</v>
      </c>
      <c r="Q111" s="120"/>
      <c r="R111" s="120">
        <v>0</v>
      </c>
      <c r="S111" s="120"/>
      <c r="T111" s="120"/>
      <c r="U111" s="120"/>
      <c r="V111" s="120"/>
      <c r="W111" s="120">
        <v>915.2</v>
      </c>
      <c r="X111" s="120">
        <v>9911.6200000000008</v>
      </c>
    </row>
    <row r="112" spans="1:24" s="139" customFormat="1" ht="90">
      <c r="A112" s="141">
        <v>7.3</v>
      </c>
      <c r="B112" s="142" t="s">
        <v>92</v>
      </c>
      <c r="C112" s="144">
        <v>92580</v>
      </c>
      <c r="D112" s="142" t="s">
        <v>2272</v>
      </c>
      <c r="E112" s="142" t="s">
        <v>88</v>
      </c>
      <c r="F112" s="142" t="s">
        <v>334</v>
      </c>
      <c r="G112" s="122">
        <f t="shared" si="21"/>
        <v>35.528759999999998</v>
      </c>
      <c r="H112" s="123" t="s">
        <v>335</v>
      </c>
      <c r="I112" s="122">
        <f t="shared" si="22"/>
        <v>45.1</v>
      </c>
      <c r="J112" s="124">
        <f t="shared" si="23"/>
        <v>22006.55</v>
      </c>
      <c r="K112" s="120">
        <v>38.64134895039475</v>
      </c>
      <c r="L112" s="120">
        <v>49.05</v>
      </c>
      <c r="M112" s="120">
        <v>0</v>
      </c>
      <c r="N112" s="120">
        <v>0</v>
      </c>
      <c r="O112" s="120">
        <v>25.74</v>
      </c>
      <c r="P112" s="120">
        <v>1262.55</v>
      </c>
      <c r="Q112" s="120"/>
      <c r="R112" s="120">
        <v>0</v>
      </c>
      <c r="S112" s="120"/>
      <c r="T112" s="120"/>
      <c r="U112" s="120"/>
      <c r="V112" s="120"/>
      <c r="W112" s="120">
        <v>513.68999999999994</v>
      </c>
      <c r="X112" s="120">
        <v>23269.1</v>
      </c>
    </row>
    <row r="113" spans="1:24" s="139" customFormat="1" ht="45">
      <c r="A113" s="141">
        <v>7.4</v>
      </c>
      <c r="B113" s="142" t="s">
        <v>92</v>
      </c>
      <c r="C113" s="144">
        <v>94216</v>
      </c>
      <c r="D113" s="142" t="s">
        <v>2274</v>
      </c>
      <c r="E113" s="142" t="s">
        <v>88</v>
      </c>
      <c r="F113" s="142" t="s">
        <v>334</v>
      </c>
      <c r="G113" s="122">
        <f t="shared" si="21"/>
        <v>177.94932000000003</v>
      </c>
      <c r="H113" s="123" t="s">
        <v>336</v>
      </c>
      <c r="I113" s="122">
        <f t="shared" si="22"/>
        <v>225.87</v>
      </c>
      <c r="J113" s="124">
        <f t="shared" si="23"/>
        <v>110213.27</v>
      </c>
      <c r="K113" s="120">
        <v>193.53903062210617</v>
      </c>
      <c r="L113" s="120">
        <v>245.66</v>
      </c>
      <c r="M113" s="120">
        <v>0</v>
      </c>
      <c r="N113" s="120">
        <v>0</v>
      </c>
      <c r="O113" s="120">
        <v>25.74</v>
      </c>
      <c r="P113" s="120">
        <v>6323.29</v>
      </c>
      <c r="Q113" s="120"/>
      <c r="R113" s="120">
        <v>0</v>
      </c>
      <c r="S113" s="120"/>
      <c r="T113" s="120"/>
      <c r="U113" s="120"/>
      <c r="V113" s="120"/>
      <c r="W113" s="120">
        <v>513.68999999999994</v>
      </c>
      <c r="X113" s="120">
        <v>116536.56</v>
      </c>
    </row>
    <row r="114" spans="1:24" s="139" customFormat="1" ht="45">
      <c r="A114" s="141">
        <v>7.5</v>
      </c>
      <c r="B114" s="142" t="s">
        <v>92</v>
      </c>
      <c r="C114" s="144">
        <v>94231</v>
      </c>
      <c r="D114" s="142" t="s">
        <v>2275</v>
      </c>
      <c r="E114" s="142" t="s">
        <v>112</v>
      </c>
      <c r="F114" s="142" t="s">
        <v>337</v>
      </c>
      <c r="G114" s="122">
        <f t="shared" si="21"/>
        <v>37.9086</v>
      </c>
      <c r="H114" s="123" t="s">
        <v>338</v>
      </c>
      <c r="I114" s="122">
        <f t="shared" si="22"/>
        <v>48.12</v>
      </c>
      <c r="J114" s="124">
        <f t="shared" si="23"/>
        <v>551.94000000000005</v>
      </c>
      <c r="K114" s="120">
        <v>41.229680991425944</v>
      </c>
      <c r="L114" s="120">
        <v>52.33</v>
      </c>
      <c r="M114" s="120">
        <v>0</v>
      </c>
      <c r="N114" s="120">
        <v>0</v>
      </c>
      <c r="O114" s="120">
        <v>14.26</v>
      </c>
      <c r="P114" s="120">
        <v>746.23</v>
      </c>
      <c r="Q114" s="120"/>
      <c r="R114" s="120">
        <v>0</v>
      </c>
      <c r="S114" s="120"/>
      <c r="T114" s="120"/>
      <c r="U114" s="120"/>
      <c r="V114" s="120"/>
      <c r="W114" s="120">
        <v>25.73</v>
      </c>
      <c r="X114" s="120">
        <v>1298.17</v>
      </c>
    </row>
    <row r="115" spans="1:24" s="139" customFormat="1" ht="45">
      <c r="A115" s="141">
        <v>7.6</v>
      </c>
      <c r="B115" s="142" t="s">
        <v>92</v>
      </c>
      <c r="C115" s="144">
        <v>94229</v>
      </c>
      <c r="D115" s="134" t="s">
        <v>339</v>
      </c>
      <c r="E115" s="142" t="s">
        <v>112</v>
      </c>
      <c r="F115" s="142" t="s">
        <v>340</v>
      </c>
      <c r="G115" s="122">
        <f t="shared" si="21"/>
        <v>120.96984000000002</v>
      </c>
      <c r="H115" s="123" t="s">
        <v>341</v>
      </c>
      <c r="I115" s="122">
        <f t="shared" si="22"/>
        <v>153.55000000000001</v>
      </c>
      <c r="J115" s="124">
        <f t="shared" si="23"/>
        <v>4924.3500000000004</v>
      </c>
      <c r="K115" s="120">
        <v>131.56771584241673</v>
      </c>
      <c r="L115" s="120">
        <v>167</v>
      </c>
      <c r="M115" s="120">
        <v>0</v>
      </c>
      <c r="N115" s="120">
        <v>0</v>
      </c>
      <c r="O115" s="120"/>
      <c r="P115" s="120">
        <v>0</v>
      </c>
      <c r="Q115" s="120"/>
      <c r="R115" s="120">
        <v>0</v>
      </c>
      <c r="S115" s="120"/>
      <c r="T115" s="120"/>
      <c r="U115" s="120"/>
      <c r="V115" s="120"/>
      <c r="W115" s="120">
        <v>32.07</v>
      </c>
      <c r="X115" s="120">
        <v>4924.3500000000004</v>
      </c>
    </row>
    <row r="116" spans="1:24" s="139" customFormat="1">
      <c r="A116" s="141">
        <v>7.7</v>
      </c>
      <c r="B116" s="142" t="s">
        <v>86</v>
      </c>
      <c r="C116" s="144">
        <v>9077</v>
      </c>
      <c r="D116" s="142" t="s">
        <v>342</v>
      </c>
      <c r="E116" s="142" t="s">
        <v>112</v>
      </c>
      <c r="F116" s="142" t="s">
        <v>343</v>
      </c>
      <c r="G116" s="122">
        <f t="shared" si="21"/>
        <v>82.844160000000016</v>
      </c>
      <c r="H116" s="123" t="s">
        <v>344</v>
      </c>
      <c r="I116" s="122">
        <f t="shared" si="22"/>
        <v>105.15</v>
      </c>
      <c r="J116" s="124">
        <f t="shared" si="23"/>
        <v>1850.64</v>
      </c>
      <c r="K116" s="120">
        <v>90.101936995896708</v>
      </c>
      <c r="L116" s="120">
        <v>114.37</v>
      </c>
      <c r="M116" s="120">
        <v>0</v>
      </c>
      <c r="N116" s="120">
        <v>0</v>
      </c>
      <c r="O116" s="120"/>
      <c r="P116" s="120">
        <v>0</v>
      </c>
      <c r="Q116" s="120"/>
      <c r="R116" s="120">
        <v>0</v>
      </c>
      <c r="S116" s="120"/>
      <c r="T116" s="120"/>
      <c r="U116" s="120"/>
      <c r="V116" s="120"/>
      <c r="W116" s="120">
        <v>17.600000000000001</v>
      </c>
      <c r="X116" s="120">
        <v>1850.64</v>
      </c>
    </row>
    <row r="117" spans="1:24" s="139" customFormat="1" ht="75">
      <c r="A117" s="141">
        <v>7.8</v>
      </c>
      <c r="B117" s="142" t="s">
        <v>74</v>
      </c>
      <c r="C117" s="144">
        <v>71623</v>
      </c>
      <c r="D117" s="134" t="s">
        <v>345</v>
      </c>
      <c r="E117" s="142" t="s">
        <v>112</v>
      </c>
      <c r="F117" s="142" t="s">
        <v>346</v>
      </c>
      <c r="G117" s="122">
        <f t="shared" si="21"/>
        <v>25.422480000000004</v>
      </c>
      <c r="H117" s="123" t="s">
        <v>347</v>
      </c>
      <c r="I117" s="122">
        <f>ROUND(G117*1.2693,2)</f>
        <v>32.270000000000003</v>
      </c>
      <c r="J117" s="124">
        <f>ROUND(F117*I117,2)</f>
        <v>2417.02</v>
      </c>
      <c r="K117" s="120">
        <v>27.649682141015663</v>
      </c>
      <c r="L117" s="120">
        <v>35.1</v>
      </c>
      <c r="M117" s="120">
        <v>0</v>
      </c>
      <c r="N117" s="120">
        <v>0</v>
      </c>
      <c r="O117" s="120"/>
      <c r="P117" s="120">
        <v>0</v>
      </c>
      <c r="Q117" s="120"/>
      <c r="R117" s="120">
        <v>0</v>
      </c>
      <c r="S117" s="120"/>
      <c r="T117" s="120"/>
      <c r="U117" s="120"/>
      <c r="V117" s="120"/>
      <c r="W117" s="120">
        <v>74.900000000000006</v>
      </c>
      <c r="X117" s="120">
        <v>2417.02</v>
      </c>
    </row>
    <row r="118" spans="1:24" s="139" customFormat="1">
      <c r="A118" s="141">
        <v>7.9</v>
      </c>
      <c r="B118" s="142" t="s">
        <v>74</v>
      </c>
      <c r="C118" s="142" t="s">
        <v>348</v>
      </c>
      <c r="D118" s="142" t="s">
        <v>349</v>
      </c>
      <c r="E118" s="142" t="s">
        <v>112</v>
      </c>
      <c r="F118" s="142" t="s">
        <v>350</v>
      </c>
      <c r="G118" s="122">
        <f t="shared" si="21"/>
        <v>277.23527999999999</v>
      </c>
      <c r="H118" s="123" t="s">
        <v>351</v>
      </c>
      <c r="I118" s="122">
        <f>ROUND(G118*1.2693,2)</f>
        <v>351.89</v>
      </c>
      <c r="J118" s="124">
        <f>ROUND(F118*I118,2)</f>
        <v>11893.88</v>
      </c>
      <c r="K118" s="120">
        <v>301.52319405012713</v>
      </c>
      <c r="L118" s="120">
        <v>382.72</v>
      </c>
      <c r="M118" s="120">
        <v>0</v>
      </c>
      <c r="N118" s="120">
        <v>0</v>
      </c>
      <c r="O118" s="120"/>
      <c r="P118" s="120">
        <v>0</v>
      </c>
      <c r="Q118" s="120"/>
      <c r="R118" s="120">
        <v>0</v>
      </c>
      <c r="S118" s="120"/>
      <c r="T118" s="120"/>
      <c r="U118" s="120"/>
      <c r="V118" s="120"/>
      <c r="W118" s="120">
        <v>33.799999999999997</v>
      </c>
      <c r="X118" s="120">
        <v>11893.88</v>
      </c>
    </row>
    <row r="119" spans="1:24" s="139" customFormat="1">
      <c r="A119" s="134"/>
      <c r="B119" s="134"/>
      <c r="C119" s="134"/>
      <c r="D119" s="134"/>
      <c r="E119" s="134"/>
      <c r="F119" s="134"/>
      <c r="G119" s="122"/>
      <c r="H119" s="136"/>
      <c r="I119" s="122"/>
      <c r="J119" s="124"/>
      <c r="K119" s="120"/>
      <c r="L119" s="120"/>
      <c r="M119" s="120"/>
      <c r="N119" s="121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:24" s="139" customFormat="1" ht="15.75">
      <c r="A120" s="133">
        <v>8</v>
      </c>
      <c r="B120" s="134"/>
      <c r="C120" s="134"/>
      <c r="D120" s="135" t="s">
        <v>28</v>
      </c>
      <c r="E120" s="134"/>
      <c r="F120" s="134"/>
      <c r="G120" s="122"/>
      <c r="H120" s="136"/>
      <c r="I120" s="122"/>
      <c r="J120" s="146">
        <f>SUM(J121:J129)</f>
        <v>68981.33</v>
      </c>
      <c r="K120" s="120"/>
      <c r="L120" s="120"/>
      <c r="M120" s="120"/>
      <c r="N120" s="137">
        <v>0</v>
      </c>
      <c r="O120" s="120"/>
      <c r="P120" s="137">
        <v>40667.79</v>
      </c>
      <c r="Q120" s="120"/>
      <c r="R120" s="137">
        <v>0</v>
      </c>
      <c r="S120" s="130"/>
      <c r="T120" s="130"/>
      <c r="U120" s="137"/>
      <c r="V120" s="137">
        <v>0</v>
      </c>
      <c r="W120" s="130"/>
      <c r="X120" s="130">
        <v>109649.12</v>
      </c>
    </row>
    <row r="121" spans="1:24" s="139" customFormat="1" ht="75">
      <c r="A121" s="141">
        <v>8.1</v>
      </c>
      <c r="B121" s="142" t="s">
        <v>92</v>
      </c>
      <c r="C121" s="144">
        <v>87879</v>
      </c>
      <c r="D121" s="142" t="s">
        <v>2276</v>
      </c>
      <c r="E121" s="142" t="s">
        <v>88</v>
      </c>
      <c r="F121" s="142" t="s">
        <v>352</v>
      </c>
      <c r="G121" s="122">
        <f t="shared" si="21"/>
        <v>2.50848</v>
      </c>
      <c r="H121" s="123" t="s">
        <v>353</v>
      </c>
      <c r="I121" s="122">
        <f t="shared" ref="I121:I143" si="24">ROUND(G121*1.2693,2)</f>
        <v>3.18</v>
      </c>
      <c r="J121" s="124">
        <f t="shared" ref="J121:J129" si="25">ROUND(F121*I121,2)</f>
        <v>1872.13</v>
      </c>
      <c r="K121" s="120">
        <v>2.7282418810869342</v>
      </c>
      <c r="L121" s="120">
        <v>3.46</v>
      </c>
      <c r="M121" s="120">
        <v>0</v>
      </c>
      <c r="N121" s="120">
        <v>0</v>
      </c>
      <c r="O121" s="120">
        <v>208.08</v>
      </c>
      <c r="P121" s="120">
        <v>719.96</v>
      </c>
      <c r="Q121" s="120"/>
      <c r="R121" s="120">
        <v>0</v>
      </c>
      <c r="S121" s="120"/>
      <c r="T121" s="120"/>
      <c r="U121" s="120"/>
      <c r="V121" s="120"/>
      <c r="W121" s="120">
        <v>796.80000000000007</v>
      </c>
      <c r="X121" s="120">
        <v>2592.09</v>
      </c>
    </row>
    <row r="122" spans="1:24" s="139" customFormat="1" ht="75">
      <c r="A122" s="141">
        <v>8.1999999999999993</v>
      </c>
      <c r="B122" s="142" t="s">
        <v>92</v>
      </c>
      <c r="C122" s="144">
        <v>87905</v>
      </c>
      <c r="D122" s="142" t="s">
        <v>2277</v>
      </c>
      <c r="E122" s="142" t="s">
        <v>88</v>
      </c>
      <c r="F122" s="142" t="s">
        <v>354</v>
      </c>
      <c r="G122" s="122">
        <f t="shared" si="21"/>
        <v>5.0651999999999999</v>
      </c>
      <c r="H122" s="123" t="s">
        <v>355</v>
      </c>
      <c r="I122" s="122">
        <f t="shared" si="24"/>
        <v>6.43</v>
      </c>
      <c r="J122" s="124">
        <f t="shared" si="25"/>
        <v>4038.1</v>
      </c>
      <c r="K122" s="120">
        <v>5.5089499521947705</v>
      </c>
      <c r="L122" s="120">
        <v>6.99</v>
      </c>
      <c r="M122" s="120">
        <v>0</v>
      </c>
      <c r="N122" s="120">
        <v>0</v>
      </c>
      <c r="O122" s="120">
        <v>816.91</v>
      </c>
      <c r="P122" s="120">
        <v>5710.2</v>
      </c>
      <c r="Q122" s="120"/>
      <c r="R122" s="120">
        <v>0</v>
      </c>
      <c r="S122" s="120"/>
      <c r="T122" s="120"/>
      <c r="U122" s="120"/>
      <c r="V122" s="120"/>
      <c r="W122" s="120">
        <v>1444.92</v>
      </c>
      <c r="X122" s="120">
        <v>9748.2999999999993</v>
      </c>
    </row>
    <row r="123" spans="1:24" s="139" customFormat="1" ht="105">
      <c r="A123" s="141">
        <v>8.3000000000000007</v>
      </c>
      <c r="B123" s="142" t="s">
        <v>92</v>
      </c>
      <c r="C123" s="144">
        <v>87529</v>
      </c>
      <c r="D123" s="142" t="s">
        <v>2278</v>
      </c>
      <c r="E123" s="142" t="s">
        <v>88</v>
      </c>
      <c r="F123" s="142" t="s">
        <v>356</v>
      </c>
      <c r="G123" s="122">
        <f t="shared" si="21"/>
        <v>22.528080000000003</v>
      </c>
      <c r="H123" s="123" t="s">
        <v>357</v>
      </c>
      <c r="I123" s="122">
        <f t="shared" si="24"/>
        <v>28.59</v>
      </c>
      <c r="J123" s="124">
        <f t="shared" si="25"/>
        <v>11186.7</v>
      </c>
      <c r="K123" s="120">
        <v>24.501710739761506</v>
      </c>
      <c r="L123" s="120">
        <v>31.1</v>
      </c>
      <c r="M123" s="120">
        <v>0</v>
      </c>
      <c r="N123" s="120">
        <v>0</v>
      </c>
      <c r="O123" s="120">
        <v>1024.99</v>
      </c>
      <c r="P123" s="120">
        <v>31877.19</v>
      </c>
      <c r="Q123" s="120"/>
      <c r="R123" s="120">
        <v>0</v>
      </c>
      <c r="S123" s="120"/>
      <c r="T123" s="120"/>
      <c r="U123" s="120"/>
      <c r="V123" s="120"/>
      <c r="W123" s="120">
        <v>1416.27</v>
      </c>
      <c r="X123" s="120">
        <v>43063.89</v>
      </c>
    </row>
    <row r="124" spans="1:24" s="139" customFormat="1" ht="75">
      <c r="A124" s="141">
        <v>8.4</v>
      </c>
      <c r="B124" s="142" t="s">
        <v>92</v>
      </c>
      <c r="C124" s="144">
        <v>90408</v>
      </c>
      <c r="D124" s="142" t="s">
        <v>358</v>
      </c>
      <c r="E124" s="142" t="s">
        <v>88</v>
      </c>
      <c r="F124" s="142" t="s">
        <v>359</v>
      </c>
      <c r="G124" s="122">
        <f t="shared" si="21"/>
        <v>20.019600000000001</v>
      </c>
      <c r="H124" s="123" t="s">
        <v>360</v>
      </c>
      <c r="I124" s="122">
        <f t="shared" si="24"/>
        <v>25.41</v>
      </c>
      <c r="J124" s="124">
        <f t="shared" si="25"/>
        <v>631.44000000000005</v>
      </c>
      <c r="K124" s="120">
        <v>21.773468858674569</v>
      </c>
      <c r="L124" s="120">
        <v>27.64</v>
      </c>
      <c r="M124" s="120">
        <v>0</v>
      </c>
      <c r="N124" s="120">
        <v>0</v>
      </c>
      <c r="O124" s="120"/>
      <c r="P124" s="120">
        <v>0</v>
      </c>
      <c r="Q124" s="120"/>
      <c r="R124" s="120">
        <v>0</v>
      </c>
      <c r="S124" s="120"/>
      <c r="T124" s="120"/>
      <c r="U124" s="120"/>
      <c r="V124" s="120"/>
      <c r="W124" s="120">
        <v>24.85</v>
      </c>
      <c r="X124" s="120">
        <v>631.44000000000005</v>
      </c>
    </row>
    <row r="125" spans="1:24" s="139" customFormat="1" ht="75">
      <c r="A125" s="141">
        <v>8.5</v>
      </c>
      <c r="B125" s="142" t="s">
        <v>92</v>
      </c>
      <c r="C125" s="144">
        <v>87775</v>
      </c>
      <c r="D125" s="134" t="s">
        <v>361</v>
      </c>
      <c r="E125" s="142" t="s">
        <v>88</v>
      </c>
      <c r="F125" s="142" t="s">
        <v>354</v>
      </c>
      <c r="G125" s="122">
        <f t="shared" si="21"/>
        <v>33.944879999999998</v>
      </c>
      <c r="H125" s="123" t="s">
        <v>362</v>
      </c>
      <c r="I125" s="122">
        <f t="shared" si="24"/>
        <v>43.09</v>
      </c>
      <c r="J125" s="124">
        <f t="shared" si="25"/>
        <v>27060.95</v>
      </c>
      <c r="K125" s="120">
        <v>36.918709044708443</v>
      </c>
      <c r="L125" s="120">
        <v>46.86</v>
      </c>
      <c r="M125" s="120">
        <v>0</v>
      </c>
      <c r="N125" s="120">
        <v>0</v>
      </c>
      <c r="O125" s="120"/>
      <c r="P125" s="120">
        <v>0</v>
      </c>
      <c r="Q125" s="120"/>
      <c r="R125" s="120">
        <v>0</v>
      </c>
      <c r="S125" s="120"/>
      <c r="T125" s="120"/>
      <c r="U125" s="120"/>
      <c r="V125" s="120"/>
      <c r="W125" s="120">
        <v>628.01</v>
      </c>
      <c r="X125" s="120">
        <v>27060.95</v>
      </c>
    </row>
    <row r="126" spans="1:24" s="139" customFormat="1" ht="105">
      <c r="A126" s="141">
        <v>8.6</v>
      </c>
      <c r="B126" s="142" t="s">
        <v>92</v>
      </c>
      <c r="C126" s="144">
        <v>87531</v>
      </c>
      <c r="D126" s="142" t="s">
        <v>363</v>
      </c>
      <c r="E126" s="142" t="s">
        <v>88</v>
      </c>
      <c r="F126" s="142" t="s">
        <v>364</v>
      </c>
      <c r="G126" s="122">
        <f t="shared" si="21"/>
        <v>21.804480000000002</v>
      </c>
      <c r="H126" s="123" t="s">
        <v>365</v>
      </c>
      <c r="I126" s="122">
        <f t="shared" si="24"/>
        <v>27.68</v>
      </c>
      <c r="J126" s="124">
        <f t="shared" si="25"/>
        <v>3383.88</v>
      </c>
      <c r="K126" s="120">
        <v>23.714717889447968</v>
      </c>
      <c r="L126" s="120">
        <v>30.1</v>
      </c>
      <c r="M126" s="120">
        <v>0</v>
      </c>
      <c r="N126" s="120">
        <v>0</v>
      </c>
      <c r="O126" s="120">
        <v>78.42</v>
      </c>
      <c r="P126" s="120">
        <v>2360.44</v>
      </c>
      <c r="Q126" s="120"/>
      <c r="R126" s="120">
        <v>0</v>
      </c>
      <c r="S126" s="120"/>
      <c r="T126" s="120"/>
      <c r="U126" s="120"/>
      <c r="V126" s="120"/>
      <c r="W126" s="120">
        <v>200.67000000000002</v>
      </c>
      <c r="X126" s="120">
        <v>5744.32</v>
      </c>
    </row>
    <row r="127" spans="1:24" s="139" customFormat="1" ht="90">
      <c r="A127" s="141">
        <v>8.6999999999999993</v>
      </c>
      <c r="B127" s="142" t="s">
        <v>86</v>
      </c>
      <c r="C127" s="144">
        <v>9604</v>
      </c>
      <c r="D127" s="142" t="s">
        <v>366</v>
      </c>
      <c r="E127" s="142" t="s">
        <v>88</v>
      </c>
      <c r="F127" s="142" t="s">
        <v>367</v>
      </c>
      <c r="G127" s="122">
        <f t="shared" si="21"/>
        <v>52.662000000000006</v>
      </c>
      <c r="H127" s="123" t="s">
        <v>368</v>
      </c>
      <c r="I127" s="122">
        <f t="shared" si="24"/>
        <v>66.84</v>
      </c>
      <c r="J127" s="124">
        <f t="shared" si="25"/>
        <v>7984.04</v>
      </c>
      <c r="K127" s="120">
        <v>57.275590772818653</v>
      </c>
      <c r="L127" s="120">
        <v>72.7</v>
      </c>
      <c r="M127" s="120">
        <v>0</v>
      </c>
      <c r="N127" s="120">
        <v>0</v>
      </c>
      <c r="O127" s="120"/>
      <c r="P127" s="120">
        <v>0</v>
      </c>
      <c r="Q127" s="120"/>
      <c r="R127" s="120">
        <v>0</v>
      </c>
      <c r="S127" s="120"/>
      <c r="T127" s="120"/>
      <c r="U127" s="120"/>
      <c r="V127" s="120"/>
      <c r="W127" s="120">
        <v>119.45</v>
      </c>
      <c r="X127" s="120">
        <v>7984.04</v>
      </c>
    </row>
    <row r="128" spans="1:24" s="139" customFormat="1" ht="45">
      <c r="A128" s="141">
        <v>8.8000000000000007</v>
      </c>
      <c r="B128" s="142" t="s">
        <v>74</v>
      </c>
      <c r="C128" s="142" t="s">
        <v>369</v>
      </c>
      <c r="D128" s="134" t="s">
        <v>370</v>
      </c>
      <c r="E128" s="142" t="s">
        <v>88</v>
      </c>
      <c r="F128" s="142" t="s">
        <v>371</v>
      </c>
      <c r="G128" s="122">
        <f t="shared" si="21"/>
        <v>113.09064000000001</v>
      </c>
      <c r="H128" s="123" t="s">
        <v>372</v>
      </c>
      <c r="I128" s="122">
        <f t="shared" si="24"/>
        <v>143.55000000000001</v>
      </c>
      <c r="J128" s="124">
        <f t="shared" si="25"/>
        <v>2822.19</v>
      </c>
      <c r="K128" s="120">
        <v>122.99823813900262</v>
      </c>
      <c r="L128" s="120">
        <v>156.12</v>
      </c>
      <c r="M128" s="120">
        <v>0</v>
      </c>
      <c r="N128" s="120">
        <v>0</v>
      </c>
      <c r="O128" s="120"/>
      <c r="P128" s="120">
        <v>0</v>
      </c>
      <c r="Q128" s="120"/>
      <c r="R128" s="120">
        <v>0</v>
      </c>
      <c r="S128" s="120"/>
      <c r="T128" s="120"/>
      <c r="U128" s="120"/>
      <c r="V128" s="120"/>
      <c r="W128" s="120">
        <v>19.66</v>
      </c>
      <c r="X128" s="120">
        <v>2822.19</v>
      </c>
    </row>
    <row r="129" spans="1:24" s="139" customFormat="1" ht="30">
      <c r="A129" s="141">
        <v>8.9</v>
      </c>
      <c r="B129" s="142" t="s">
        <v>74</v>
      </c>
      <c r="C129" s="142" t="s">
        <v>373</v>
      </c>
      <c r="D129" s="142" t="s">
        <v>374</v>
      </c>
      <c r="E129" s="142" t="s">
        <v>88</v>
      </c>
      <c r="F129" s="142" t="s">
        <v>375</v>
      </c>
      <c r="G129" s="122">
        <f t="shared" si="21"/>
        <v>70.028400000000005</v>
      </c>
      <c r="H129" s="123" t="s">
        <v>376</v>
      </c>
      <c r="I129" s="122">
        <f t="shared" si="24"/>
        <v>88.89</v>
      </c>
      <c r="J129" s="124">
        <f t="shared" si="25"/>
        <v>10001.9</v>
      </c>
      <c r="K129" s="120">
        <v>76.163419180343581</v>
      </c>
      <c r="L129" s="120">
        <v>96.67</v>
      </c>
      <c r="M129" s="120">
        <v>0</v>
      </c>
      <c r="N129" s="120">
        <v>0</v>
      </c>
      <c r="O129" s="120"/>
      <c r="P129" s="120">
        <v>0</v>
      </c>
      <c r="Q129" s="120"/>
      <c r="R129" s="120">
        <v>0</v>
      </c>
      <c r="S129" s="120"/>
      <c r="T129" s="120"/>
      <c r="U129" s="120"/>
      <c r="V129" s="120"/>
      <c r="W129" s="120">
        <v>112.52</v>
      </c>
      <c r="X129" s="120">
        <v>10001.9</v>
      </c>
    </row>
    <row r="130" spans="1:24" s="139" customFormat="1">
      <c r="A130" s="134"/>
      <c r="B130" s="134"/>
      <c r="C130" s="134"/>
      <c r="D130" s="134"/>
      <c r="E130" s="134"/>
      <c r="F130" s="134"/>
      <c r="G130" s="122"/>
      <c r="H130" s="136"/>
      <c r="I130" s="122"/>
      <c r="J130" s="124"/>
      <c r="K130" s="120"/>
      <c r="L130" s="120"/>
      <c r="M130" s="120"/>
      <c r="N130" s="121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:24" s="139" customFormat="1" ht="15.75">
      <c r="A131" s="133">
        <v>9</v>
      </c>
      <c r="B131" s="134"/>
      <c r="C131" s="134"/>
      <c r="D131" s="135" t="s">
        <v>30</v>
      </c>
      <c r="E131" s="134"/>
      <c r="F131" s="134"/>
      <c r="G131" s="122"/>
      <c r="H131" s="136"/>
      <c r="I131" s="122"/>
      <c r="J131" s="146">
        <f>SUM(J132:J143)</f>
        <v>172071.74999999997</v>
      </c>
      <c r="K131" s="120"/>
      <c r="L131" s="120"/>
      <c r="M131" s="120"/>
      <c r="N131" s="137">
        <v>1598.0700000000011</v>
      </c>
      <c r="O131" s="120"/>
      <c r="P131" s="137">
        <v>0</v>
      </c>
      <c r="Q131" s="120"/>
      <c r="R131" s="137">
        <v>0</v>
      </c>
      <c r="S131" s="130"/>
      <c r="T131" s="130"/>
      <c r="U131" s="137"/>
      <c r="V131" s="137">
        <v>0</v>
      </c>
      <c r="W131" s="130"/>
      <c r="X131" s="130">
        <v>173669.81999999998</v>
      </c>
    </row>
    <row r="132" spans="1:24" s="139" customFormat="1">
      <c r="A132" s="141">
        <v>9.1</v>
      </c>
      <c r="B132" s="142" t="s">
        <v>92</v>
      </c>
      <c r="C132" s="144">
        <v>96620</v>
      </c>
      <c r="D132" s="142" t="s">
        <v>377</v>
      </c>
      <c r="E132" s="142" t="s">
        <v>124</v>
      </c>
      <c r="F132" s="142" t="s">
        <v>378</v>
      </c>
      <c r="G132" s="122">
        <f t="shared" ref="G132:G143" si="26">H132*(1-$Y$9)</f>
        <v>371.48820000000001</v>
      </c>
      <c r="H132" s="123" t="s">
        <v>379</v>
      </c>
      <c r="I132" s="122">
        <f t="shared" si="24"/>
        <v>471.53</v>
      </c>
      <c r="J132" s="124">
        <f t="shared" ref="J132:J143" si="27">ROUND(F132*I132,2)</f>
        <v>6841.9</v>
      </c>
      <c r="K132" s="120">
        <v>404.0333849859673</v>
      </c>
      <c r="L132" s="120">
        <v>512.84</v>
      </c>
      <c r="M132" s="120">
        <v>0</v>
      </c>
      <c r="N132" s="120">
        <v>0</v>
      </c>
      <c r="O132" s="120"/>
      <c r="P132" s="120">
        <v>0</v>
      </c>
      <c r="Q132" s="120"/>
      <c r="R132" s="120">
        <v>0</v>
      </c>
      <c r="S132" s="120"/>
      <c r="T132" s="120"/>
      <c r="U132" s="120"/>
      <c r="V132" s="120"/>
      <c r="W132" s="120">
        <v>14.51</v>
      </c>
      <c r="X132" s="120">
        <v>6841.9</v>
      </c>
    </row>
    <row r="133" spans="1:24" s="139" customFormat="1" ht="60">
      <c r="A133" s="141">
        <v>9.1999999999999993</v>
      </c>
      <c r="B133" s="142" t="s">
        <v>92</v>
      </c>
      <c r="C133" s="144">
        <v>87630</v>
      </c>
      <c r="D133" s="134" t="s">
        <v>380</v>
      </c>
      <c r="E133" s="142" t="s">
        <v>88</v>
      </c>
      <c r="F133" s="142" t="s">
        <v>381</v>
      </c>
      <c r="G133" s="122">
        <f t="shared" si="26"/>
        <v>29.329919999999998</v>
      </c>
      <c r="H133" s="123" t="s">
        <v>382</v>
      </c>
      <c r="I133" s="122">
        <f t="shared" si="24"/>
        <v>37.229999999999997</v>
      </c>
      <c r="J133" s="124">
        <f t="shared" si="27"/>
        <v>17316.05</v>
      </c>
      <c r="K133" s="120">
        <v>31.899443532708766</v>
      </c>
      <c r="L133" s="120">
        <v>40.49</v>
      </c>
      <c r="M133" s="120">
        <v>0</v>
      </c>
      <c r="N133" s="120">
        <v>0</v>
      </c>
      <c r="O133" s="120"/>
      <c r="P133" s="120">
        <v>0</v>
      </c>
      <c r="Q133" s="120"/>
      <c r="R133" s="120">
        <v>0</v>
      </c>
      <c r="S133" s="120"/>
      <c r="T133" s="120"/>
      <c r="U133" s="120"/>
      <c r="V133" s="120"/>
      <c r="W133" s="120">
        <v>465.11</v>
      </c>
      <c r="X133" s="120">
        <v>17316.05</v>
      </c>
    </row>
    <row r="134" spans="1:24" s="139" customFormat="1" ht="75">
      <c r="A134" s="141">
        <v>9.3000000000000007</v>
      </c>
      <c r="B134" s="142" t="s">
        <v>92</v>
      </c>
      <c r="C134" s="144">
        <v>87263</v>
      </c>
      <c r="D134" s="134" t="s">
        <v>383</v>
      </c>
      <c r="E134" s="142" t="s">
        <v>88</v>
      </c>
      <c r="F134" s="142" t="s">
        <v>384</v>
      </c>
      <c r="G134" s="122">
        <f t="shared" si="26"/>
        <v>118.42116</v>
      </c>
      <c r="H134" s="123" t="s">
        <v>385</v>
      </c>
      <c r="I134" s="122">
        <f t="shared" si="24"/>
        <v>150.31</v>
      </c>
      <c r="J134" s="124">
        <f t="shared" si="27"/>
        <v>58434.52</v>
      </c>
      <c r="K134" s="120">
        <v>128.79575213631236</v>
      </c>
      <c r="L134" s="120">
        <v>163.47999999999999</v>
      </c>
      <c r="M134" s="120">
        <v>0</v>
      </c>
      <c r="N134" s="120">
        <v>0</v>
      </c>
      <c r="O134" s="120"/>
      <c r="P134" s="120">
        <v>0</v>
      </c>
      <c r="Q134" s="120"/>
      <c r="R134" s="120">
        <v>0</v>
      </c>
      <c r="S134" s="120"/>
      <c r="T134" s="120"/>
      <c r="U134" s="120"/>
      <c r="V134" s="120"/>
      <c r="W134" s="120">
        <v>388.76</v>
      </c>
      <c r="X134" s="120">
        <v>58434.52</v>
      </c>
    </row>
    <row r="135" spans="1:24" s="139" customFormat="1" ht="60">
      <c r="A135" s="141">
        <v>9.4</v>
      </c>
      <c r="B135" s="142" t="s">
        <v>92</v>
      </c>
      <c r="C135" s="144">
        <v>4786</v>
      </c>
      <c r="D135" s="134" t="s">
        <v>386</v>
      </c>
      <c r="E135" s="142" t="s">
        <v>88</v>
      </c>
      <c r="F135" s="142" t="s">
        <v>387</v>
      </c>
      <c r="G135" s="122">
        <f t="shared" si="26"/>
        <v>70.75200000000001</v>
      </c>
      <c r="H135" s="123" t="s">
        <v>388</v>
      </c>
      <c r="I135" s="122">
        <f t="shared" si="24"/>
        <v>89.81</v>
      </c>
      <c r="J135" s="124">
        <f t="shared" si="27"/>
        <v>1749.5</v>
      </c>
      <c r="K135" s="120">
        <v>76.95041203065712</v>
      </c>
      <c r="L135" s="120">
        <v>97.67</v>
      </c>
      <c r="M135" s="120">
        <v>0</v>
      </c>
      <c r="N135" s="120">
        <v>0</v>
      </c>
      <c r="O135" s="120"/>
      <c r="P135" s="120">
        <v>0</v>
      </c>
      <c r="Q135" s="120"/>
      <c r="R135" s="120">
        <v>0</v>
      </c>
      <c r="S135" s="120"/>
      <c r="T135" s="120"/>
      <c r="U135" s="120"/>
      <c r="V135" s="120"/>
      <c r="W135" s="120">
        <v>19.48</v>
      </c>
      <c r="X135" s="120">
        <v>1749.5</v>
      </c>
    </row>
    <row r="136" spans="1:24" s="139" customFormat="1">
      <c r="A136" s="141">
        <v>9.5</v>
      </c>
      <c r="B136" s="142" t="s">
        <v>92</v>
      </c>
      <c r="C136" s="144">
        <v>98688</v>
      </c>
      <c r="D136" s="142" t="s">
        <v>389</v>
      </c>
      <c r="E136" s="142" t="s">
        <v>112</v>
      </c>
      <c r="F136" s="142" t="s">
        <v>390</v>
      </c>
      <c r="G136" s="122">
        <f t="shared" si="26"/>
        <v>36.646320000000003</v>
      </c>
      <c r="H136" s="123" t="s">
        <v>391</v>
      </c>
      <c r="I136" s="122">
        <f t="shared" si="24"/>
        <v>46.52</v>
      </c>
      <c r="J136" s="124">
        <f t="shared" si="27"/>
        <v>14491.45</v>
      </c>
      <c r="K136" s="120">
        <v>39.856815685878992</v>
      </c>
      <c r="L136" s="120">
        <v>50.59</v>
      </c>
      <c r="M136" s="120">
        <v>0</v>
      </c>
      <c r="N136" s="120">
        <v>0</v>
      </c>
      <c r="O136" s="120"/>
      <c r="P136" s="120">
        <v>0</v>
      </c>
      <c r="Q136" s="120"/>
      <c r="R136" s="120">
        <v>0</v>
      </c>
      <c r="S136" s="120"/>
      <c r="T136" s="120"/>
      <c r="U136" s="120"/>
      <c r="V136" s="120"/>
      <c r="W136" s="120">
        <v>311.51</v>
      </c>
      <c r="X136" s="120">
        <v>14491.45</v>
      </c>
    </row>
    <row r="137" spans="1:24" s="139" customFormat="1" ht="45">
      <c r="A137" s="141">
        <v>9.6</v>
      </c>
      <c r="B137" s="142" t="s">
        <v>86</v>
      </c>
      <c r="C137" s="144">
        <v>5014</v>
      </c>
      <c r="D137" s="134" t="s">
        <v>392</v>
      </c>
      <c r="E137" s="142" t="s">
        <v>88</v>
      </c>
      <c r="F137" s="142" t="s">
        <v>393</v>
      </c>
      <c r="G137" s="122">
        <f t="shared" si="26"/>
        <v>101.49696</v>
      </c>
      <c r="H137" s="123" t="s">
        <v>394</v>
      </c>
      <c r="I137" s="122">
        <f t="shared" si="24"/>
        <v>128.83000000000001</v>
      </c>
      <c r="J137" s="124">
        <f t="shared" si="27"/>
        <v>8425.48</v>
      </c>
      <c r="K137" s="120">
        <v>110.38886380397902</v>
      </c>
      <c r="L137" s="120">
        <v>140.12</v>
      </c>
      <c r="M137" s="120">
        <v>9163.85</v>
      </c>
      <c r="N137" s="120">
        <v>738.3700000000008</v>
      </c>
      <c r="O137" s="120"/>
      <c r="P137" s="120">
        <v>0</v>
      </c>
      <c r="Q137" s="120"/>
      <c r="R137" s="120">
        <v>0</v>
      </c>
      <c r="S137" s="120"/>
      <c r="T137" s="120"/>
      <c r="U137" s="120"/>
      <c r="V137" s="120"/>
      <c r="W137" s="120">
        <v>65.400000000000006</v>
      </c>
      <c r="X137" s="120">
        <v>9163.85</v>
      </c>
    </row>
    <row r="138" spans="1:24" s="139" customFormat="1" ht="30">
      <c r="A138" s="141">
        <v>9.6999999999999993</v>
      </c>
      <c r="B138" s="142" t="s">
        <v>92</v>
      </c>
      <c r="C138" s="144">
        <v>98673</v>
      </c>
      <c r="D138" s="142" t="s">
        <v>395</v>
      </c>
      <c r="E138" s="142" t="s">
        <v>88</v>
      </c>
      <c r="F138" s="142" t="s">
        <v>396</v>
      </c>
      <c r="G138" s="122">
        <f t="shared" si="26"/>
        <v>125.48832000000002</v>
      </c>
      <c r="H138" s="123" t="s">
        <v>397</v>
      </c>
      <c r="I138" s="122">
        <f t="shared" si="24"/>
        <v>159.28</v>
      </c>
      <c r="J138" s="124">
        <f t="shared" si="27"/>
        <v>6323.42</v>
      </c>
      <c r="K138" s="120">
        <v>136.48204897437458</v>
      </c>
      <c r="L138" s="120">
        <v>173.24</v>
      </c>
      <c r="M138" s="120">
        <v>6877.63</v>
      </c>
      <c r="N138" s="120">
        <v>554.21</v>
      </c>
      <c r="O138" s="120"/>
      <c r="P138" s="120">
        <v>0</v>
      </c>
      <c r="Q138" s="120"/>
      <c r="R138" s="120">
        <v>0</v>
      </c>
      <c r="S138" s="120"/>
      <c r="T138" s="120"/>
      <c r="U138" s="120"/>
      <c r="V138" s="120"/>
      <c r="W138" s="120">
        <v>39.700000000000003</v>
      </c>
      <c r="X138" s="120">
        <v>6877.63</v>
      </c>
    </row>
    <row r="139" spans="1:24" s="139" customFormat="1" ht="60">
      <c r="A139" s="141">
        <v>9.8000000000000007</v>
      </c>
      <c r="B139" s="142" t="s">
        <v>92</v>
      </c>
      <c r="C139" s="144">
        <v>92398</v>
      </c>
      <c r="D139" s="134" t="s">
        <v>398</v>
      </c>
      <c r="E139" s="142" t="s">
        <v>88</v>
      </c>
      <c r="F139" s="142" t="s">
        <v>399</v>
      </c>
      <c r="G139" s="122">
        <f t="shared" si="26"/>
        <v>44.316479999999999</v>
      </c>
      <c r="H139" s="123" t="s">
        <v>400</v>
      </c>
      <c r="I139" s="122">
        <f t="shared" si="24"/>
        <v>56.25</v>
      </c>
      <c r="J139" s="124">
        <f t="shared" si="27"/>
        <v>37516.5</v>
      </c>
      <c r="K139" s="120">
        <v>48.1989398992025</v>
      </c>
      <c r="L139" s="120">
        <v>61.18</v>
      </c>
      <c r="M139" s="120">
        <v>0</v>
      </c>
      <c r="N139" s="120">
        <v>0</v>
      </c>
      <c r="O139" s="120"/>
      <c r="P139" s="120">
        <v>0</v>
      </c>
      <c r="Q139" s="120"/>
      <c r="R139" s="120">
        <v>0</v>
      </c>
      <c r="S139" s="120"/>
      <c r="T139" s="120"/>
      <c r="U139" s="120"/>
      <c r="V139" s="120"/>
      <c r="W139" s="120">
        <v>666.96</v>
      </c>
      <c r="X139" s="120">
        <v>37516.5</v>
      </c>
    </row>
    <row r="140" spans="1:24" s="139" customFormat="1">
      <c r="A140" s="141">
        <v>9.9</v>
      </c>
      <c r="B140" s="142" t="s">
        <v>86</v>
      </c>
      <c r="C140" s="144">
        <v>3212</v>
      </c>
      <c r="D140" s="142" t="s">
        <v>401</v>
      </c>
      <c r="E140" s="142" t="s">
        <v>124</v>
      </c>
      <c r="F140" s="142" t="s">
        <v>402</v>
      </c>
      <c r="G140" s="122">
        <f t="shared" si="26"/>
        <v>41.172840000000001</v>
      </c>
      <c r="H140" s="123" t="s">
        <v>403</v>
      </c>
      <c r="I140" s="122">
        <f t="shared" si="24"/>
        <v>52.26</v>
      </c>
      <c r="J140" s="124">
        <f t="shared" si="27"/>
        <v>3485.74</v>
      </c>
      <c r="K140" s="120">
        <v>44.779893182840354</v>
      </c>
      <c r="L140" s="120">
        <v>56.84</v>
      </c>
      <c r="M140" s="120">
        <v>3791.23</v>
      </c>
      <c r="N140" s="120">
        <v>305.49000000000024</v>
      </c>
      <c r="O140" s="120"/>
      <c r="P140" s="120">
        <v>0</v>
      </c>
      <c r="Q140" s="120"/>
      <c r="R140" s="120">
        <v>0</v>
      </c>
      <c r="S140" s="120"/>
      <c r="T140" s="120"/>
      <c r="U140" s="120"/>
      <c r="V140" s="120"/>
      <c r="W140" s="120">
        <v>66.7</v>
      </c>
      <c r="X140" s="120">
        <v>3791.23</v>
      </c>
    </row>
    <row r="141" spans="1:24" s="139" customFormat="1">
      <c r="A141" s="147">
        <v>9.1</v>
      </c>
      <c r="B141" s="142" t="s">
        <v>86</v>
      </c>
      <c r="C141" s="144">
        <v>11902</v>
      </c>
      <c r="D141" s="142" t="s">
        <v>404</v>
      </c>
      <c r="E141" s="142" t="s">
        <v>112</v>
      </c>
      <c r="F141" s="142" t="s">
        <v>405</v>
      </c>
      <c r="G141" s="122">
        <f t="shared" si="26"/>
        <v>124.23408000000002</v>
      </c>
      <c r="H141" s="123" t="s">
        <v>406</v>
      </c>
      <c r="I141" s="122">
        <f t="shared" si="24"/>
        <v>157.69</v>
      </c>
      <c r="J141" s="124">
        <f t="shared" si="27"/>
        <v>5361.46</v>
      </c>
      <c r="K141" s="120">
        <v>135.11792803383113</v>
      </c>
      <c r="L141" s="120">
        <v>171.51</v>
      </c>
      <c r="M141" s="120">
        <v>0</v>
      </c>
      <c r="N141" s="120">
        <v>0</v>
      </c>
      <c r="O141" s="120"/>
      <c r="P141" s="120">
        <v>0</v>
      </c>
      <c r="Q141" s="120"/>
      <c r="R141" s="120">
        <v>0</v>
      </c>
      <c r="S141" s="120"/>
      <c r="T141" s="120"/>
      <c r="U141" s="120"/>
      <c r="V141" s="120"/>
      <c r="W141" s="120">
        <v>34</v>
      </c>
      <c r="X141" s="120">
        <v>5361.46</v>
      </c>
    </row>
    <row r="142" spans="1:24" s="139" customFormat="1">
      <c r="A142" s="147">
        <v>9.11</v>
      </c>
      <c r="B142" s="142" t="s">
        <v>86</v>
      </c>
      <c r="C142" s="144">
        <v>11903</v>
      </c>
      <c r="D142" s="142" t="s">
        <v>407</v>
      </c>
      <c r="E142" s="142" t="s">
        <v>112</v>
      </c>
      <c r="F142" s="142" t="s">
        <v>408</v>
      </c>
      <c r="G142" s="122">
        <f t="shared" si="26"/>
        <v>124.23408000000002</v>
      </c>
      <c r="H142" s="123" t="s">
        <v>406</v>
      </c>
      <c r="I142" s="122">
        <f t="shared" si="24"/>
        <v>157.69</v>
      </c>
      <c r="J142" s="124">
        <f t="shared" si="27"/>
        <v>8988.33</v>
      </c>
      <c r="K142" s="120">
        <v>135.11792803383113</v>
      </c>
      <c r="L142" s="120">
        <v>171.51</v>
      </c>
      <c r="M142" s="120">
        <v>0</v>
      </c>
      <c r="N142" s="120">
        <v>0</v>
      </c>
      <c r="O142" s="120"/>
      <c r="P142" s="120">
        <v>0</v>
      </c>
      <c r="Q142" s="120"/>
      <c r="R142" s="120">
        <v>0</v>
      </c>
      <c r="S142" s="120"/>
      <c r="T142" s="120"/>
      <c r="U142" s="120"/>
      <c r="V142" s="120"/>
      <c r="W142" s="120">
        <v>57</v>
      </c>
      <c r="X142" s="120">
        <v>8988.33</v>
      </c>
    </row>
    <row r="143" spans="1:24" s="139" customFormat="1">
      <c r="A143" s="147">
        <v>9.1199999999999992</v>
      </c>
      <c r="B143" s="142" t="s">
        <v>86</v>
      </c>
      <c r="C143" s="144">
        <v>9418</v>
      </c>
      <c r="D143" s="142" t="s">
        <v>409</v>
      </c>
      <c r="E143" s="142" t="s">
        <v>88</v>
      </c>
      <c r="F143" s="142" t="s">
        <v>410</v>
      </c>
      <c r="G143" s="122">
        <f t="shared" si="26"/>
        <v>68.661600000000007</v>
      </c>
      <c r="H143" s="123" t="s">
        <v>411</v>
      </c>
      <c r="I143" s="122">
        <f t="shared" si="24"/>
        <v>87.15</v>
      </c>
      <c r="J143" s="124">
        <f t="shared" si="27"/>
        <v>3137.4</v>
      </c>
      <c r="K143" s="120">
        <v>74.676877129751347</v>
      </c>
      <c r="L143" s="120">
        <v>94.79</v>
      </c>
      <c r="M143" s="120">
        <v>0</v>
      </c>
      <c r="N143" s="120">
        <v>0</v>
      </c>
      <c r="O143" s="120"/>
      <c r="P143" s="120">
        <v>0</v>
      </c>
      <c r="Q143" s="120"/>
      <c r="R143" s="120">
        <v>0</v>
      </c>
      <c r="S143" s="120"/>
      <c r="T143" s="120"/>
      <c r="U143" s="120"/>
      <c r="V143" s="120"/>
      <c r="W143" s="120">
        <v>36</v>
      </c>
      <c r="X143" s="120">
        <v>3137.4</v>
      </c>
    </row>
    <row r="144" spans="1:24" s="139" customFormat="1">
      <c r="A144" s="134"/>
      <c r="B144" s="134"/>
      <c r="C144" s="134"/>
      <c r="D144" s="134"/>
      <c r="E144" s="134"/>
      <c r="F144" s="134"/>
      <c r="G144" s="122"/>
      <c r="H144" s="136"/>
      <c r="I144" s="122"/>
      <c r="J144" s="124"/>
      <c r="K144" s="120"/>
      <c r="L144" s="120"/>
      <c r="M144" s="120"/>
      <c r="N144" s="121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</row>
    <row r="145" spans="1:24" s="139" customFormat="1" ht="15.75">
      <c r="A145" s="133">
        <v>10</v>
      </c>
      <c r="B145" s="134"/>
      <c r="C145" s="134"/>
      <c r="D145" s="135" t="s">
        <v>32</v>
      </c>
      <c r="E145" s="134"/>
      <c r="F145" s="134"/>
      <c r="G145" s="122"/>
      <c r="H145" s="136"/>
      <c r="I145" s="122"/>
      <c r="J145" s="146">
        <f>SUM(J146:J154)</f>
        <v>53421.9</v>
      </c>
      <c r="K145" s="120"/>
      <c r="L145" s="120"/>
      <c r="M145" s="120"/>
      <c r="N145" s="137">
        <v>2889.5599999999995</v>
      </c>
      <c r="O145" s="120"/>
      <c r="P145" s="137">
        <v>895.34999999999991</v>
      </c>
      <c r="Q145" s="120"/>
      <c r="R145" s="137">
        <v>0</v>
      </c>
      <c r="S145" s="130"/>
      <c r="T145" s="130"/>
      <c r="U145" s="137"/>
      <c r="V145" s="137">
        <v>0</v>
      </c>
      <c r="W145" s="130"/>
      <c r="X145" s="130">
        <v>57206.81</v>
      </c>
    </row>
    <row r="146" spans="1:24" s="139" customFormat="1" ht="30">
      <c r="A146" s="141">
        <v>10.1</v>
      </c>
      <c r="B146" s="142" t="s">
        <v>92</v>
      </c>
      <c r="C146" s="144">
        <v>88485</v>
      </c>
      <c r="D146" s="142" t="s">
        <v>412</v>
      </c>
      <c r="E146" s="142" t="s">
        <v>88</v>
      </c>
      <c r="F146" s="142" t="s">
        <v>413</v>
      </c>
      <c r="G146" s="122">
        <f t="shared" ref="G146:G154" si="28">H146*(1-$Y$9)</f>
        <v>1.4954400000000001</v>
      </c>
      <c r="H146" s="123" t="s">
        <v>414</v>
      </c>
      <c r="I146" s="122">
        <f t="shared" ref="I146:I154" si="29">ROUND(G146*1.2693,2)</f>
        <v>1.9</v>
      </c>
      <c r="J146" s="124">
        <f t="shared" ref="J146:J154" si="30">ROUND(F146*I146,2)</f>
        <v>2219.2199999999998</v>
      </c>
      <c r="K146" s="120">
        <v>1.6264518906479801</v>
      </c>
      <c r="L146" s="120">
        <v>2.06</v>
      </c>
      <c r="M146" s="120">
        <v>0</v>
      </c>
      <c r="N146" s="120">
        <v>0</v>
      </c>
      <c r="O146" s="120">
        <v>65.98</v>
      </c>
      <c r="P146" s="120">
        <v>135.91999999999999</v>
      </c>
      <c r="Q146" s="120"/>
      <c r="R146" s="120">
        <v>0</v>
      </c>
      <c r="S146" s="120"/>
      <c r="T146" s="120"/>
      <c r="U146" s="120"/>
      <c r="V146" s="120"/>
      <c r="W146" s="120">
        <v>1233.99</v>
      </c>
      <c r="X146" s="120">
        <v>2355.14</v>
      </c>
    </row>
    <row r="147" spans="1:24" s="139" customFormat="1" ht="30">
      <c r="A147" s="141">
        <v>10.199999999999999</v>
      </c>
      <c r="B147" s="142" t="s">
        <v>92</v>
      </c>
      <c r="C147" s="144">
        <v>88484</v>
      </c>
      <c r="D147" s="142" t="s">
        <v>415</v>
      </c>
      <c r="E147" s="142" t="s">
        <v>88</v>
      </c>
      <c r="F147" s="142" t="s">
        <v>276</v>
      </c>
      <c r="G147" s="122">
        <f t="shared" si="28"/>
        <v>1.7286000000000001</v>
      </c>
      <c r="H147" s="123" t="s">
        <v>416</v>
      </c>
      <c r="I147" s="122">
        <f t="shared" si="29"/>
        <v>2.19</v>
      </c>
      <c r="J147" s="124">
        <f t="shared" si="30"/>
        <v>1147.78</v>
      </c>
      <c r="K147" s="120">
        <v>1.8800384757490092</v>
      </c>
      <c r="L147" s="120">
        <v>2.39</v>
      </c>
      <c r="M147" s="120">
        <v>0</v>
      </c>
      <c r="N147" s="120">
        <v>0</v>
      </c>
      <c r="O147" s="120"/>
      <c r="P147" s="120">
        <v>0</v>
      </c>
      <c r="Q147" s="120"/>
      <c r="R147" s="120">
        <v>0</v>
      </c>
      <c r="S147" s="120"/>
      <c r="T147" s="120"/>
      <c r="U147" s="120"/>
      <c r="V147" s="120"/>
      <c r="W147" s="120">
        <v>524.1</v>
      </c>
      <c r="X147" s="120">
        <v>1147.78</v>
      </c>
    </row>
    <row r="148" spans="1:24" s="139" customFormat="1" ht="30">
      <c r="A148" s="141">
        <v>10.3</v>
      </c>
      <c r="B148" s="142" t="s">
        <v>92</v>
      </c>
      <c r="C148" s="144">
        <v>88497</v>
      </c>
      <c r="D148" s="142" t="s">
        <v>417</v>
      </c>
      <c r="E148" s="142" t="s">
        <v>88</v>
      </c>
      <c r="F148" s="142" t="s">
        <v>418</v>
      </c>
      <c r="G148" s="122">
        <f t="shared" si="28"/>
        <v>8.9726400000000002</v>
      </c>
      <c r="H148" s="123" t="s">
        <v>419</v>
      </c>
      <c r="I148" s="122">
        <f t="shared" si="29"/>
        <v>11.39</v>
      </c>
      <c r="J148" s="124">
        <f t="shared" si="30"/>
        <v>6294.91</v>
      </c>
      <c r="K148" s="120">
        <v>9.7587113438878799</v>
      </c>
      <c r="L148" s="120">
        <v>12.39</v>
      </c>
      <c r="M148" s="120">
        <v>0</v>
      </c>
      <c r="N148" s="120">
        <v>0</v>
      </c>
      <c r="O148" s="120"/>
      <c r="P148" s="120">
        <v>0</v>
      </c>
      <c r="Q148" s="120"/>
      <c r="R148" s="120">
        <v>0</v>
      </c>
      <c r="S148" s="120"/>
      <c r="T148" s="120"/>
      <c r="U148" s="120"/>
      <c r="V148" s="120"/>
      <c r="W148" s="120">
        <v>552.66999999999996</v>
      </c>
      <c r="X148" s="120">
        <v>6294.91</v>
      </c>
    </row>
    <row r="149" spans="1:24" s="139" customFormat="1" ht="30">
      <c r="A149" s="141">
        <v>10.4</v>
      </c>
      <c r="B149" s="142" t="s">
        <v>92</v>
      </c>
      <c r="C149" s="144">
        <v>88496</v>
      </c>
      <c r="D149" s="142" t="s">
        <v>420</v>
      </c>
      <c r="E149" s="142" t="s">
        <v>88</v>
      </c>
      <c r="F149" s="142" t="s">
        <v>276</v>
      </c>
      <c r="G149" s="122">
        <f t="shared" si="28"/>
        <v>15.89508</v>
      </c>
      <c r="H149" s="123" t="s">
        <v>421</v>
      </c>
      <c r="I149" s="122">
        <f t="shared" si="29"/>
        <v>20.18</v>
      </c>
      <c r="J149" s="124">
        <f t="shared" si="30"/>
        <v>10576.34</v>
      </c>
      <c r="K149" s="120">
        <v>17.287609611887401</v>
      </c>
      <c r="L149" s="120">
        <v>21.94</v>
      </c>
      <c r="M149" s="120">
        <v>0</v>
      </c>
      <c r="N149" s="120">
        <v>0</v>
      </c>
      <c r="O149" s="120"/>
      <c r="P149" s="120">
        <v>0</v>
      </c>
      <c r="Q149" s="120"/>
      <c r="R149" s="120">
        <v>0</v>
      </c>
      <c r="S149" s="120"/>
      <c r="T149" s="120"/>
      <c r="U149" s="120"/>
      <c r="V149" s="120"/>
      <c r="W149" s="120">
        <v>524.1</v>
      </c>
      <c r="X149" s="120">
        <v>10576.34</v>
      </c>
    </row>
    <row r="150" spans="1:24" s="139" customFormat="1" ht="45">
      <c r="A150" s="141">
        <v>10.5</v>
      </c>
      <c r="B150" s="142" t="s">
        <v>92</v>
      </c>
      <c r="C150" s="144">
        <v>88489</v>
      </c>
      <c r="D150" s="142" t="s">
        <v>2279</v>
      </c>
      <c r="E150" s="142" t="s">
        <v>88</v>
      </c>
      <c r="F150" s="142" t="s">
        <v>418</v>
      </c>
      <c r="G150" s="122">
        <f t="shared" si="28"/>
        <v>8.3374799999999993</v>
      </c>
      <c r="H150" s="123" t="s">
        <v>422</v>
      </c>
      <c r="I150" s="122">
        <f t="shared" si="29"/>
        <v>10.58</v>
      </c>
      <c r="J150" s="124">
        <f t="shared" si="30"/>
        <v>5847.25</v>
      </c>
      <c r="K150" s="120">
        <v>9.067906508612662</v>
      </c>
      <c r="L150" s="120">
        <v>11.51</v>
      </c>
      <c r="M150" s="120">
        <v>6361.23</v>
      </c>
      <c r="N150" s="120">
        <v>513.97999999999956</v>
      </c>
      <c r="O150" s="120">
        <v>65.98</v>
      </c>
      <c r="P150" s="120">
        <v>759.43</v>
      </c>
      <c r="Q150" s="120"/>
      <c r="R150" s="120">
        <v>0</v>
      </c>
      <c r="S150" s="120"/>
      <c r="T150" s="120"/>
      <c r="U150" s="120"/>
      <c r="V150" s="120"/>
      <c r="W150" s="120">
        <v>618.65</v>
      </c>
      <c r="X150" s="120">
        <v>7120.66</v>
      </c>
    </row>
    <row r="151" spans="1:24" s="139" customFormat="1" ht="45">
      <c r="A151" s="141">
        <v>10.6</v>
      </c>
      <c r="B151" s="142" t="s">
        <v>92</v>
      </c>
      <c r="C151" s="144">
        <v>88488</v>
      </c>
      <c r="D151" s="134" t="s">
        <v>423</v>
      </c>
      <c r="E151" s="142" t="s">
        <v>88</v>
      </c>
      <c r="F151" s="142" t="s">
        <v>276</v>
      </c>
      <c r="G151" s="122">
        <f t="shared" si="28"/>
        <v>9.422880000000001</v>
      </c>
      <c r="H151" s="123" t="s">
        <v>424</v>
      </c>
      <c r="I151" s="122">
        <f t="shared" si="29"/>
        <v>11.96</v>
      </c>
      <c r="J151" s="124">
        <f t="shared" si="30"/>
        <v>6268.24</v>
      </c>
      <c r="K151" s="120">
        <v>10.248395784082971</v>
      </c>
      <c r="L151" s="120">
        <v>13.01</v>
      </c>
      <c r="M151" s="120">
        <v>6818.54</v>
      </c>
      <c r="N151" s="120">
        <v>550.30000000000018</v>
      </c>
      <c r="O151" s="120"/>
      <c r="P151" s="120">
        <v>0</v>
      </c>
      <c r="Q151" s="120"/>
      <c r="R151" s="120">
        <v>0</v>
      </c>
      <c r="S151" s="120"/>
      <c r="T151" s="120"/>
      <c r="U151" s="120"/>
      <c r="V151" s="120"/>
      <c r="W151" s="120">
        <v>524.1</v>
      </c>
      <c r="X151" s="120">
        <v>6818.54</v>
      </c>
    </row>
    <row r="152" spans="1:24" s="139" customFormat="1" ht="60">
      <c r="A152" s="141">
        <v>10.7</v>
      </c>
      <c r="B152" s="142" t="s">
        <v>92</v>
      </c>
      <c r="C152" s="144">
        <v>88416</v>
      </c>
      <c r="D152" s="142" t="s">
        <v>425</v>
      </c>
      <c r="E152" s="142" t="s">
        <v>88</v>
      </c>
      <c r="F152" s="142" t="s">
        <v>426</v>
      </c>
      <c r="G152" s="122">
        <f t="shared" si="28"/>
        <v>11.28816</v>
      </c>
      <c r="H152" s="123" t="s">
        <v>427</v>
      </c>
      <c r="I152" s="122">
        <f t="shared" si="29"/>
        <v>14.33</v>
      </c>
      <c r="J152" s="124">
        <f t="shared" si="30"/>
        <v>13661.36</v>
      </c>
      <c r="K152" s="120">
        <v>12.277088464891202</v>
      </c>
      <c r="L152" s="120">
        <v>15.58</v>
      </c>
      <c r="M152" s="120">
        <v>14853.04</v>
      </c>
      <c r="N152" s="120">
        <v>1191.6800000000003</v>
      </c>
      <c r="O152" s="120"/>
      <c r="P152" s="120">
        <v>0</v>
      </c>
      <c r="Q152" s="120"/>
      <c r="R152" s="120">
        <v>0</v>
      </c>
      <c r="S152" s="120"/>
      <c r="T152" s="120"/>
      <c r="U152" s="120"/>
      <c r="V152" s="120"/>
      <c r="W152" s="120">
        <v>953.34</v>
      </c>
      <c r="X152" s="120">
        <v>14853.04</v>
      </c>
    </row>
    <row r="153" spans="1:24" s="139" customFormat="1" ht="30">
      <c r="A153" s="141">
        <v>10.8</v>
      </c>
      <c r="B153" s="142" t="s">
        <v>92</v>
      </c>
      <c r="C153" s="142" t="s">
        <v>428</v>
      </c>
      <c r="D153" s="142" t="s">
        <v>429</v>
      </c>
      <c r="E153" s="142" t="s">
        <v>88</v>
      </c>
      <c r="F153" s="142" t="s">
        <v>430</v>
      </c>
      <c r="G153" s="122">
        <f t="shared" si="28"/>
        <v>18.998519999999999</v>
      </c>
      <c r="H153" s="123" t="s">
        <v>431</v>
      </c>
      <c r="I153" s="122">
        <f t="shared" si="29"/>
        <v>24.11</v>
      </c>
      <c r="J153" s="124">
        <f t="shared" si="30"/>
        <v>7205.76</v>
      </c>
      <c r="K153" s="120">
        <v>20.66293450323213</v>
      </c>
      <c r="L153" s="120">
        <v>26.23</v>
      </c>
      <c r="M153" s="120">
        <v>7839.36</v>
      </c>
      <c r="N153" s="120">
        <v>633.59999999999945</v>
      </c>
      <c r="O153" s="120"/>
      <c r="P153" s="120">
        <v>0</v>
      </c>
      <c r="Q153" s="120"/>
      <c r="R153" s="120">
        <v>0</v>
      </c>
      <c r="S153" s="120"/>
      <c r="T153" s="120"/>
      <c r="U153" s="120"/>
      <c r="V153" s="120"/>
      <c r="W153" s="120">
        <v>298.87</v>
      </c>
      <c r="X153" s="120">
        <v>7839.36</v>
      </c>
    </row>
    <row r="154" spans="1:24" s="139" customFormat="1" ht="30">
      <c r="A154" s="141">
        <v>10.9</v>
      </c>
      <c r="B154" s="142" t="s">
        <v>92</v>
      </c>
      <c r="C154" s="144">
        <v>102491</v>
      </c>
      <c r="D154" s="142" t="s">
        <v>432</v>
      </c>
      <c r="E154" s="142" t="s">
        <v>88</v>
      </c>
      <c r="F154" s="142" t="s">
        <v>242</v>
      </c>
      <c r="G154" s="122">
        <f t="shared" si="28"/>
        <v>10.355520000000002</v>
      </c>
      <c r="H154" s="123" t="s">
        <v>433</v>
      </c>
      <c r="I154" s="122">
        <f t="shared" si="29"/>
        <v>13.14</v>
      </c>
      <c r="J154" s="124">
        <f t="shared" si="30"/>
        <v>201.04</v>
      </c>
      <c r="K154" s="120">
        <v>11.262742124487088</v>
      </c>
      <c r="L154" s="120">
        <v>14.3</v>
      </c>
      <c r="M154" s="120">
        <v>0</v>
      </c>
      <c r="N154" s="120">
        <v>0</v>
      </c>
      <c r="O154" s="120"/>
      <c r="P154" s="120">
        <v>0</v>
      </c>
      <c r="Q154" s="120"/>
      <c r="R154" s="120">
        <v>0</v>
      </c>
      <c r="S154" s="120"/>
      <c r="T154" s="120"/>
      <c r="U154" s="120"/>
      <c r="V154" s="120"/>
      <c r="W154" s="120">
        <v>15.3</v>
      </c>
      <c r="X154" s="120">
        <v>201.04</v>
      </c>
    </row>
    <row r="155" spans="1:24" s="139" customFormat="1">
      <c r="A155" s="134"/>
      <c r="B155" s="134"/>
      <c r="C155" s="134"/>
      <c r="D155" s="134"/>
      <c r="E155" s="134"/>
      <c r="F155" s="134"/>
      <c r="G155" s="122"/>
      <c r="H155" s="136"/>
      <c r="I155" s="122"/>
      <c r="J155" s="124"/>
      <c r="K155" s="120"/>
      <c r="L155" s="120"/>
      <c r="M155" s="120"/>
      <c r="N155" s="121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</row>
    <row r="156" spans="1:24" s="139" customFormat="1" ht="15.75">
      <c r="A156" s="133">
        <v>11</v>
      </c>
      <c r="B156" s="134"/>
      <c r="C156" s="134"/>
      <c r="D156" s="135" t="s">
        <v>34</v>
      </c>
      <c r="E156" s="134"/>
      <c r="F156" s="134"/>
      <c r="G156" s="122"/>
      <c r="H156" s="136"/>
      <c r="I156" s="122"/>
      <c r="J156" s="146">
        <f>SUM(J157:J209)</f>
        <v>28288.140000000003</v>
      </c>
      <c r="K156" s="120"/>
      <c r="L156" s="120"/>
      <c r="M156" s="120"/>
      <c r="N156" s="137">
        <v>0</v>
      </c>
      <c r="O156" s="120"/>
      <c r="P156" s="137">
        <v>9505.64</v>
      </c>
      <c r="Q156" s="120"/>
      <c r="R156" s="137">
        <v>0</v>
      </c>
      <c r="S156" s="130"/>
      <c r="T156" s="130"/>
      <c r="U156" s="137"/>
      <c r="V156" s="137">
        <v>0</v>
      </c>
      <c r="W156" s="130"/>
      <c r="X156" s="130">
        <v>37793.78</v>
      </c>
    </row>
    <row r="157" spans="1:24" s="139" customFormat="1" ht="45">
      <c r="A157" s="141">
        <v>11.1</v>
      </c>
      <c r="B157" s="142" t="s">
        <v>92</v>
      </c>
      <c r="C157" s="144">
        <v>89356</v>
      </c>
      <c r="D157" s="134" t="s">
        <v>434</v>
      </c>
      <c r="E157" s="142" t="s">
        <v>112</v>
      </c>
      <c r="F157" s="142" t="s">
        <v>435</v>
      </c>
      <c r="G157" s="122">
        <f t="shared" ref="G157:G190" si="31">H157*(1-$Y$9)</f>
        <v>12.831840000000001</v>
      </c>
      <c r="H157" s="123" t="s">
        <v>436</v>
      </c>
      <c r="I157" s="122">
        <f t="shared" ref="I157:I190" si="32">ROUND(G157*1.2693,2)</f>
        <v>16.29</v>
      </c>
      <c r="J157" s="124">
        <f t="shared" ref="J157:J190" si="33">ROUND(F157*I157,2)</f>
        <v>521.28</v>
      </c>
      <c r="K157" s="120">
        <v>13.956006545560088</v>
      </c>
      <c r="L157" s="120">
        <v>17.71</v>
      </c>
      <c r="M157" s="120">
        <v>0</v>
      </c>
      <c r="N157" s="120">
        <v>0</v>
      </c>
      <c r="O157" s="120"/>
      <c r="P157" s="120">
        <v>0</v>
      </c>
      <c r="Q157" s="120"/>
      <c r="R157" s="120">
        <v>0</v>
      </c>
      <c r="S157" s="120"/>
      <c r="T157" s="120"/>
      <c r="U157" s="120"/>
      <c r="V157" s="120"/>
      <c r="W157" s="120">
        <v>32</v>
      </c>
      <c r="X157" s="120">
        <v>521.28</v>
      </c>
    </row>
    <row r="158" spans="1:24" s="139" customFormat="1" ht="45">
      <c r="A158" s="141">
        <v>11.2</v>
      </c>
      <c r="B158" s="142" t="s">
        <v>92</v>
      </c>
      <c r="C158" s="144">
        <v>89357</v>
      </c>
      <c r="D158" s="134" t="s">
        <v>437</v>
      </c>
      <c r="E158" s="142" t="s">
        <v>112</v>
      </c>
      <c r="F158" s="142" t="s">
        <v>438</v>
      </c>
      <c r="G158" s="122">
        <f t="shared" si="31"/>
        <v>18.98244</v>
      </c>
      <c r="H158" s="123" t="s">
        <v>439</v>
      </c>
      <c r="I158" s="122">
        <f t="shared" si="32"/>
        <v>24.09</v>
      </c>
      <c r="J158" s="124">
        <f t="shared" si="33"/>
        <v>1445.4</v>
      </c>
      <c r="K158" s="120">
        <v>20.645445773225166</v>
      </c>
      <c r="L158" s="120">
        <v>26.21</v>
      </c>
      <c r="M158" s="120">
        <v>0</v>
      </c>
      <c r="N158" s="120">
        <v>0</v>
      </c>
      <c r="O158" s="120"/>
      <c r="P158" s="120">
        <v>0</v>
      </c>
      <c r="Q158" s="120"/>
      <c r="R158" s="120">
        <v>0</v>
      </c>
      <c r="S158" s="120"/>
      <c r="T158" s="120"/>
      <c r="U158" s="120"/>
      <c r="V158" s="120"/>
      <c r="W158" s="120">
        <v>60</v>
      </c>
      <c r="X158" s="120">
        <v>1445.4</v>
      </c>
    </row>
    <row r="159" spans="1:24" s="139" customFormat="1" ht="45">
      <c r="A159" s="141">
        <v>11.3</v>
      </c>
      <c r="B159" s="142" t="s">
        <v>92</v>
      </c>
      <c r="C159" s="144">
        <v>89448</v>
      </c>
      <c r="D159" s="134" t="s">
        <v>440</v>
      </c>
      <c r="E159" s="142" t="s">
        <v>112</v>
      </c>
      <c r="F159" s="142" t="s">
        <v>441</v>
      </c>
      <c r="G159" s="122">
        <f t="shared" si="31"/>
        <v>12.0198</v>
      </c>
      <c r="H159" s="123" t="s">
        <v>442</v>
      </c>
      <c r="I159" s="122">
        <f t="shared" si="32"/>
        <v>15.26</v>
      </c>
      <c r="J159" s="124">
        <f t="shared" si="33"/>
        <v>183.12</v>
      </c>
      <c r="K159" s="120">
        <v>13.072825680208226</v>
      </c>
      <c r="L159" s="120">
        <v>16.59</v>
      </c>
      <c r="M159" s="120">
        <v>0</v>
      </c>
      <c r="N159" s="120">
        <v>0</v>
      </c>
      <c r="O159" s="120"/>
      <c r="P159" s="120">
        <v>0</v>
      </c>
      <c r="Q159" s="120"/>
      <c r="R159" s="120">
        <v>0</v>
      </c>
      <c r="S159" s="120"/>
      <c r="T159" s="120"/>
      <c r="U159" s="120"/>
      <c r="V159" s="120"/>
      <c r="W159" s="120">
        <v>12</v>
      </c>
      <c r="X159" s="120">
        <v>183.12</v>
      </c>
    </row>
    <row r="160" spans="1:24" s="139" customFormat="1" ht="45">
      <c r="A160" s="141">
        <v>11.4</v>
      </c>
      <c r="B160" s="142" t="s">
        <v>92</v>
      </c>
      <c r="C160" s="144">
        <v>89362</v>
      </c>
      <c r="D160" s="134" t="s">
        <v>443</v>
      </c>
      <c r="E160" s="142" t="s">
        <v>77</v>
      </c>
      <c r="F160" s="142" t="s">
        <v>140</v>
      </c>
      <c r="G160" s="122">
        <f t="shared" si="31"/>
        <v>5.1616800000000005</v>
      </c>
      <c r="H160" s="123" t="s">
        <v>444</v>
      </c>
      <c r="I160" s="122">
        <f t="shared" si="32"/>
        <v>6.55</v>
      </c>
      <c r="J160" s="124">
        <f t="shared" si="33"/>
        <v>39.299999999999997</v>
      </c>
      <c r="K160" s="120">
        <v>5.6138823322365763</v>
      </c>
      <c r="L160" s="120">
        <v>7.13</v>
      </c>
      <c r="M160" s="120">
        <v>0</v>
      </c>
      <c r="N160" s="120">
        <v>0</v>
      </c>
      <c r="O160" s="120"/>
      <c r="P160" s="120">
        <v>0</v>
      </c>
      <c r="Q160" s="120"/>
      <c r="R160" s="120">
        <v>0</v>
      </c>
      <c r="S160" s="120"/>
      <c r="T160" s="120"/>
      <c r="U160" s="120"/>
      <c r="V160" s="120"/>
      <c r="W160" s="120">
        <v>6</v>
      </c>
      <c r="X160" s="120">
        <v>39.299999999999997</v>
      </c>
    </row>
    <row r="161" spans="1:24" s="139" customFormat="1" ht="45">
      <c r="A161" s="141">
        <v>11.5</v>
      </c>
      <c r="B161" s="142" t="s">
        <v>92</v>
      </c>
      <c r="C161" s="144">
        <v>89367</v>
      </c>
      <c r="D161" s="134" t="s">
        <v>445</v>
      </c>
      <c r="E161" s="142" t="s">
        <v>77</v>
      </c>
      <c r="F161" s="142" t="s">
        <v>446</v>
      </c>
      <c r="G161" s="122">
        <f t="shared" si="31"/>
        <v>7.4209200000000006</v>
      </c>
      <c r="H161" s="123" t="s">
        <v>447</v>
      </c>
      <c r="I161" s="122">
        <f t="shared" si="32"/>
        <v>9.42</v>
      </c>
      <c r="J161" s="124">
        <f t="shared" si="33"/>
        <v>131.88</v>
      </c>
      <c r="K161" s="120">
        <v>8.0710488982155137</v>
      </c>
      <c r="L161" s="120">
        <v>10.24</v>
      </c>
      <c r="M161" s="120">
        <v>0</v>
      </c>
      <c r="N161" s="120">
        <v>0</v>
      </c>
      <c r="O161" s="120"/>
      <c r="P161" s="120">
        <v>0</v>
      </c>
      <c r="Q161" s="120"/>
      <c r="R161" s="120">
        <v>0</v>
      </c>
      <c r="S161" s="120"/>
      <c r="T161" s="120"/>
      <c r="U161" s="120"/>
      <c r="V161" s="120"/>
      <c r="W161" s="120">
        <v>14</v>
      </c>
      <c r="X161" s="120">
        <v>131.88</v>
      </c>
    </row>
    <row r="162" spans="1:24" s="139" customFormat="1" ht="45">
      <c r="A162" s="141">
        <v>11.6</v>
      </c>
      <c r="B162" s="142" t="s">
        <v>92</v>
      </c>
      <c r="C162" s="144">
        <v>89497</v>
      </c>
      <c r="D162" s="134" t="s">
        <v>448</v>
      </c>
      <c r="E162" s="142" t="s">
        <v>77</v>
      </c>
      <c r="F162" s="142" t="s">
        <v>449</v>
      </c>
      <c r="G162" s="122">
        <f t="shared" si="31"/>
        <v>8.0962800000000001</v>
      </c>
      <c r="H162" s="123" t="s">
        <v>450</v>
      </c>
      <c r="I162" s="122">
        <f t="shared" si="32"/>
        <v>10.28</v>
      </c>
      <c r="J162" s="124">
        <f t="shared" si="33"/>
        <v>51.4</v>
      </c>
      <c r="K162" s="120">
        <v>8.8055755585081492</v>
      </c>
      <c r="L162" s="120">
        <v>11.18</v>
      </c>
      <c r="M162" s="120">
        <v>0</v>
      </c>
      <c r="N162" s="120">
        <v>0</v>
      </c>
      <c r="O162" s="120"/>
      <c r="P162" s="120">
        <v>0</v>
      </c>
      <c r="Q162" s="120"/>
      <c r="R162" s="120">
        <v>0</v>
      </c>
      <c r="S162" s="120"/>
      <c r="T162" s="120"/>
      <c r="U162" s="120"/>
      <c r="V162" s="120"/>
      <c r="W162" s="120">
        <v>5</v>
      </c>
      <c r="X162" s="120">
        <v>51.4</v>
      </c>
    </row>
    <row r="163" spans="1:24" s="139" customFormat="1" ht="60">
      <c r="A163" s="141">
        <v>11.7</v>
      </c>
      <c r="B163" s="142" t="s">
        <v>92</v>
      </c>
      <c r="C163" s="144">
        <v>89366</v>
      </c>
      <c r="D163" s="134" t="s">
        <v>452</v>
      </c>
      <c r="E163" s="142" t="s">
        <v>77</v>
      </c>
      <c r="F163" s="142" t="s">
        <v>453</v>
      </c>
      <c r="G163" s="122">
        <f t="shared" si="31"/>
        <v>10.94244</v>
      </c>
      <c r="H163" s="123" t="s">
        <v>454</v>
      </c>
      <c r="I163" s="122">
        <f t="shared" si="32"/>
        <v>13.89</v>
      </c>
      <c r="J163" s="124">
        <f t="shared" si="33"/>
        <v>97.23</v>
      </c>
      <c r="K163" s="120">
        <v>11.901080769741402</v>
      </c>
      <c r="L163" s="120">
        <v>15.11</v>
      </c>
      <c r="M163" s="120">
        <v>0</v>
      </c>
      <c r="N163" s="120">
        <v>0</v>
      </c>
      <c r="O163" s="120"/>
      <c r="P163" s="120">
        <v>0</v>
      </c>
      <c r="Q163" s="120"/>
      <c r="R163" s="120">
        <v>0</v>
      </c>
      <c r="S163" s="120"/>
      <c r="T163" s="120"/>
      <c r="U163" s="120"/>
      <c r="V163" s="120"/>
      <c r="W163" s="120">
        <v>7</v>
      </c>
      <c r="X163" s="120">
        <v>97.23</v>
      </c>
    </row>
    <row r="164" spans="1:24" s="139" customFormat="1" ht="60">
      <c r="A164" s="141">
        <v>11.8</v>
      </c>
      <c r="B164" s="142" t="s">
        <v>92</v>
      </c>
      <c r="C164" s="144">
        <v>90374</v>
      </c>
      <c r="D164" s="134" t="s">
        <v>455</v>
      </c>
      <c r="E164" s="142" t="s">
        <v>77</v>
      </c>
      <c r="F164" s="142" t="s">
        <v>321</v>
      </c>
      <c r="G164" s="122">
        <f t="shared" si="31"/>
        <v>15.959400000000002</v>
      </c>
      <c r="H164" s="123" t="s">
        <v>456</v>
      </c>
      <c r="I164" s="122">
        <f t="shared" si="32"/>
        <v>20.260000000000002</v>
      </c>
      <c r="J164" s="124">
        <f t="shared" si="33"/>
        <v>40.520000000000003</v>
      </c>
      <c r="K164" s="120">
        <v>17.357564531915273</v>
      </c>
      <c r="L164" s="120">
        <v>22.03</v>
      </c>
      <c r="M164" s="120">
        <v>0</v>
      </c>
      <c r="N164" s="120">
        <v>0</v>
      </c>
      <c r="O164" s="120"/>
      <c r="P164" s="120">
        <v>0</v>
      </c>
      <c r="Q164" s="120"/>
      <c r="R164" s="120">
        <v>0</v>
      </c>
      <c r="S164" s="120"/>
      <c r="T164" s="120"/>
      <c r="U164" s="120"/>
      <c r="V164" s="120"/>
      <c r="W164" s="120">
        <v>2</v>
      </c>
      <c r="X164" s="120">
        <v>40.520000000000003</v>
      </c>
    </row>
    <row r="165" spans="1:24" s="139" customFormat="1" ht="45">
      <c r="A165" s="141">
        <v>11.9</v>
      </c>
      <c r="B165" s="142" t="s">
        <v>92</v>
      </c>
      <c r="C165" s="144">
        <v>89395</v>
      </c>
      <c r="D165" s="134" t="s">
        <v>457</v>
      </c>
      <c r="E165" s="142" t="s">
        <v>77</v>
      </c>
      <c r="F165" s="142" t="s">
        <v>458</v>
      </c>
      <c r="G165" s="122">
        <f t="shared" si="31"/>
        <v>7.3003200000000001</v>
      </c>
      <c r="H165" s="123" t="s">
        <v>459</v>
      </c>
      <c r="I165" s="122">
        <f t="shared" si="32"/>
        <v>9.27</v>
      </c>
      <c r="J165" s="124">
        <f t="shared" si="33"/>
        <v>101.97</v>
      </c>
      <c r="K165" s="120">
        <v>7.9398834231632573</v>
      </c>
      <c r="L165" s="120">
        <v>10.08</v>
      </c>
      <c r="M165" s="120">
        <v>0</v>
      </c>
      <c r="N165" s="120">
        <v>0</v>
      </c>
      <c r="O165" s="120"/>
      <c r="P165" s="120">
        <v>0</v>
      </c>
      <c r="Q165" s="120"/>
      <c r="R165" s="120">
        <v>0</v>
      </c>
      <c r="S165" s="120"/>
      <c r="T165" s="120"/>
      <c r="U165" s="120"/>
      <c r="V165" s="120"/>
      <c r="W165" s="120">
        <v>11</v>
      </c>
      <c r="X165" s="120">
        <v>101.97</v>
      </c>
    </row>
    <row r="166" spans="1:24" s="139" customFormat="1" ht="45">
      <c r="A166" s="147">
        <v>11.1</v>
      </c>
      <c r="B166" s="142" t="s">
        <v>92</v>
      </c>
      <c r="C166" s="144">
        <v>89398</v>
      </c>
      <c r="D166" s="134" t="s">
        <v>460</v>
      </c>
      <c r="E166" s="142" t="s">
        <v>77</v>
      </c>
      <c r="F166" s="142" t="s">
        <v>461</v>
      </c>
      <c r="G166" s="122">
        <f t="shared" si="31"/>
        <v>11.199720000000001</v>
      </c>
      <c r="H166" s="123" t="s">
        <v>462</v>
      </c>
      <c r="I166" s="122">
        <f t="shared" si="32"/>
        <v>14.22</v>
      </c>
      <c r="J166" s="124">
        <f t="shared" si="33"/>
        <v>42.66</v>
      </c>
      <c r="K166" s="120">
        <v>12.180900449852883</v>
      </c>
      <c r="L166" s="120">
        <v>15.46</v>
      </c>
      <c r="M166" s="120">
        <v>0</v>
      </c>
      <c r="N166" s="120">
        <v>0</v>
      </c>
      <c r="O166" s="120"/>
      <c r="P166" s="120">
        <v>0</v>
      </c>
      <c r="Q166" s="120"/>
      <c r="R166" s="120">
        <v>0</v>
      </c>
      <c r="S166" s="120"/>
      <c r="T166" s="120"/>
      <c r="U166" s="120"/>
      <c r="V166" s="120"/>
      <c r="W166" s="120">
        <v>3</v>
      </c>
      <c r="X166" s="120">
        <v>42.66</v>
      </c>
    </row>
    <row r="167" spans="1:24" s="139" customFormat="1" ht="45">
      <c r="A167" s="147">
        <v>11.11</v>
      </c>
      <c r="B167" s="142" t="s">
        <v>92</v>
      </c>
      <c r="C167" s="144">
        <v>89623</v>
      </c>
      <c r="D167" s="134" t="s">
        <v>463</v>
      </c>
      <c r="E167" s="142" t="s">
        <v>77</v>
      </c>
      <c r="F167" s="142" t="s">
        <v>321</v>
      </c>
      <c r="G167" s="122">
        <f t="shared" si="31"/>
        <v>12.904200000000001</v>
      </c>
      <c r="H167" s="123" t="s">
        <v>464</v>
      </c>
      <c r="I167" s="122">
        <f t="shared" si="32"/>
        <v>16.38</v>
      </c>
      <c r="J167" s="124">
        <f t="shared" si="33"/>
        <v>32.76</v>
      </c>
      <c r="K167" s="120">
        <v>14.034705830591442</v>
      </c>
      <c r="L167" s="120">
        <v>17.809999999999999</v>
      </c>
      <c r="M167" s="120">
        <v>0</v>
      </c>
      <c r="N167" s="120">
        <v>0</v>
      </c>
      <c r="O167" s="120"/>
      <c r="P167" s="120">
        <v>0</v>
      </c>
      <c r="Q167" s="120"/>
      <c r="R167" s="120">
        <v>0</v>
      </c>
      <c r="S167" s="120"/>
      <c r="T167" s="120"/>
      <c r="U167" s="120"/>
      <c r="V167" s="120"/>
      <c r="W167" s="120">
        <v>2</v>
      </c>
      <c r="X167" s="120">
        <v>32.76</v>
      </c>
    </row>
    <row r="168" spans="1:24" s="139" customFormat="1" ht="45">
      <c r="A168" s="147">
        <v>11.12</v>
      </c>
      <c r="B168" s="142" t="s">
        <v>92</v>
      </c>
      <c r="C168" s="144">
        <v>89378</v>
      </c>
      <c r="D168" s="134" t="s">
        <v>465</v>
      </c>
      <c r="E168" s="142" t="s">
        <v>77</v>
      </c>
      <c r="F168" s="142" t="s">
        <v>458</v>
      </c>
      <c r="G168" s="122">
        <f t="shared" si="31"/>
        <v>3.9717600000000006</v>
      </c>
      <c r="H168" s="123" t="s">
        <v>466</v>
      </c>
      <c r="I168" s="122">
        <f t="shared" si="32"/>
        <v>5.04</v>
      </c>
      <c r="J168" s="124">
        <f t="shared" si="33"/>
        <v>55.44</v>
      </c>
      <c r="K168" s="120">
        <v>4.3197163117209794</v>
      </c>
      <c r="L168" s="120">
        <v>5.48</v>
      </c>
      <c r="M168" s="120">
        <v>0</v>
      </c>
      <c r="N168" s="120">
        <v>0</v>
      </c>
      <c r="O168" s="120"/>
      <c r="P168" s="120">
        <v>0</v>
      </c>
      <c r="Q168" s="120"/>
      <c r="R168" s="120">
        <v>0</v>
      </c>
      <c r="S168" s="120"/>
      <c r="T168" s="120"/>
      <c r="U168" s="120"/>
      <c r="V168" s="120"/>
      <c r="W168" s="120">
        <v>11</v>
      </c>
      <c r="X168" s="120">
        <v>55.44</v>
      </c>
    </row>
    <row r="169" spans="1:24" s="139" customFormat="1" ht="45">
      <c r="A169" s="147">
        <v>11.13</v>
      </c>
      <c r="B169" s="142" t="s">
        <v>92</v>
      </c>
      <c r="C169" s="144">
        <v>89386</v>
      </c>
      <c r="D169" s="134" t="s">
        <v>467</v>
      </c>
      <c r="E169" s="142" t="s">
        <v>77</v>
      </c>
      <c r="F169" s="142" t="s">
        <v>453</v>
      </c>
      <c r="G169" s="122">
        <f t="shared" si="31"/>
        <v>5.7003599999999999</v>
      </c>
      <c r="H169" s="123" t="s">
        <v>468</v>
      </c>
      <c r="I169" s="122">
        <f t="shared" si="32"/>
        <v>7.24</v>
      </c>
      <c r="J169" s="124">
        <f t="shared" si="33"/>
        <v>50.68</v>
      </c>
      <c r="K169" s="120">
        <v>6.1997547874699874</v>
      </c>
      <c r="L169" s="120">
        <v>7.87</v>
      </c>
      <c r="M169" s="120">
        <v>0</v>
      </c>
      <c r="N169" s="120">
        <v>0</v>
      </c>
      <c r="O169" s="120"/>
      <c r="P169" s="120">
        <v>0</v>
      </c>
      <c r="Q169" s="120"/>
      <c r="R169" s="120">
        <v>0</v>
      </c>
      <c r="S169" s="120"/>
      <c r="T169" s="120"/>
      <c r="U169" s="120"/>
      <c r="V169" s="120"/>
      <c r="W169" s="120">
        <v>7</v>
      </c>
      <c r="X169" s="120">
        <v>50.68</v>
      </c>
    </row>
    <row r="170" spans="1:24" s="139" customFormat="1" ht="45">
      <c r="A170" s="147">
        <v>11.14</v>
      </c>
      <c r="B170" s="142" t="s">
        <v>92</v>
      </c>
      <c r="C170" s="144">
        <v>89558</v>
      </c>
      <c r="D170" s="134" t="s">
        <v>469</v>
      </c>
      <c r="E170" s="142" t="s">
        <v>77</v>
      </c>
      <c r="F170" s="142" t="s">
        <v>461</v>
      </c>
      <c r="G170" s="122">
        <f t="shared" si="31"/>
        <v>6.2310000000000008</v>
      </c>
      <c r="H170" s="123" t="s">
        <v>470</v>
      </c>
      <c r="I170" s="122">
        <f t="shared" si="32"/>
        <v>7.91</v>
      </c>
      <c r="J170" s="124">
        <f t="shared" si="33"/>
        <v>23.73</v>
      </c>
      <c r="K170" s="120">
        <v>6.7768828776999168</v>
      </c>
      <c r="L170" s="120">
        <v>8.6</v>
      </c>
      <c r="M170" s="120">
        <v>0</v>
      </c>
      <c r="N170" s="120">
        <v>0</v>
      </c>
      <c r="O170" s="120"/>
      <c r="P170" s="120">
        <v>0</v>
      </c>
      <c r="Q170" s="120"/>
      <c r="R170" s="120">
        <v>0</v>
      </c>
      <c r="S170" s="120"/>
      <c r="T170" s="120"/>
      <c r="U170" s="120"/>
      <c r="V170" s="120"/>
      <c r="W170" s="120">
        <v>3</v>
      </c>
      <c r="X170" s="120">
        <v>23.73</v>
      </c>
    </row>
    <row r="171" spans="1:24" s="139" customFormat="1" ht="60">
      <c r="A171" s="147">
        <v>11.15</v>
      </c>
      <c r="B171" s="142" t="s">
        <v>92</v>
      </c>
      <c r="C171" s="144">
        <v>89420</v>
      </c>
      <c r="D171" s="134" t="s">
        <v>471</v>
      </c>
      <c r="E171" s="142" t="s">
        <v>77</v>
      </c>
      <c r="F171" s="142" t="s">
        <v>140</v>
      </c>
      <c r="G171" s="122">
        <f t="shared" si="31"/>
        <v>6.4561200000000003</v>
      </c>
      <c r="H171" s="123" t="s">
        <v>472</v>
      </c>
      <c r="I171" s="122">
        <f t="shared" si="32"/>
        <v>8.19</v>
      </c>
      <c r="J171" s="124">
        <f t="shared" si="33"/>
        <v>49.14</v>
      </c>
      <c r="K171" s="120">
        <v>7.0217250977974617</v>
      </c>
      <c r="L171" s="120">
        <v>8.91</v>
      </c>
      <c r="M171" s="120">
        <v>0</v>
      </c>
      <c r="N171" s="120">
        <v>0</v>
      </c>
      <c r="O171" s="120"/>
      <c r="P171" s="120">
        <v>0</v>
      </c>
      <c r="Q171" s="120"/>
      <c r="R171" s="120">
        <v>0</v>
      </c>
      <c r="S171" s="120"/>
      <c r="T171" s="120"/>
      <c r="U171" s="120"/>
      <c r="V171" s="120"/>
      <c r="W171" s="120">
        <v>6</v>
      </c>
      <c r="X171" s="120">
        <v>49.14</v>
      </c>
    </row>
    <row r="172" spans="1:24" s="139" customFormat="1" ht="60">
      <c r="A172" s="147">
        <v>11.16</v>
      </c>
      <c r="B172" s="142" t="s">
        <v>92</v>
      </c>
      <c r="C172" s="144">
        <v>89534</v>
      </c>
      <c r="D172" s="134" t="s">
        <v>473</v>
      </c>
      <c r="E172" s="142" t="s">
        <v>77</v>
      </c>
      <c r="F172" s="142" t="s">
        <v>120</v>
      </c>
      <c r="G172" s="122">
        <f t="shared" si="31"/>
        <v>3.1758000000000002</v>
      </c>
      <c r="H172" s="123" t="s">
        <v>474</v>
      </c>
      <c r="I172" s="122">
        <f t="shared" si="32"/>
        <v>4.03</v>
      </c>
      <c r="J172" s="124">
        <f t="shared" si="33"/>
        <v>16.12</v>
      </c>
      <c r="K172" s="120">
        <v>3.4540241763760866</v>
      </c>
      <c r="L172" s="120">
        <v>4.38</v>
      </c>
      <c r="M172" s="120">
        <v>0</v>
      </c>
      <c r="N172" s="120">
        <v>0</v>
      </c>
      <c r="O172" s="120"/>
      <c r="P172" s="120">
        <v>0</v>
      </c>
      <c r="Q172" s="120"/>
      <c r="R172" s="120">
        <v>0</v>
      </c>
      <c r="S172" s="120"/>
      <c r="T172" s="120"/>
      <c r="U172" s="120"/>
      <c r="V172" s="120"/>
      <c r="W172" s="120">
        <v>4</v>
      </c>
      <c r="X172" s="120">
        <v>16.12</v>
      </c>
    </row>
    <row r="173" spans="1:24" s="139" customFormat="1" ht="75">
      <c r="A173" s="147">
        <v>11.17</v>
      </c>
      <c r="B173" s="142" t="s">
        <v>92</v>
      </c>
      <c r="C173" s="144">
        <v>89391</v>
      </c>
      <c r="D173" s="134" t="s">
        <v>475</v>
      </c>
      <c r="E173" s="142" t="s">
        <v>77</v>
      </c>
      <c r="F173" s="142" t="s">
        <v>120</v>
      </c>
      <c r="G173" s="122">
        <f t="shared" si="31"/>
        <v>5.6119200000000005</v>
      </c>
      <c r="H173" s="123" t="s">
        <v>476</v>
      </c>
      <c r="I173" s="122">
        <f t="shared" si="32"/>
        <v>7.12</v>
      </c>
      <c r="J173" s="124">
        <f t="shared" si="33"/>
        <v>28.48</v>
      </c>
      <c r="K173" s="120">
        <v>6.1035667724316669</v>
      </c>
      <c r="L173" s="120">
        <v>7.75</v>
      </c>
      <c r="M173" s="120">
        <v>0</v>
      </c>
      <c r="N173" s="120">
        <v>0</v>
      </c>
      <c r="O173" s="120"/>
      <c r="P173" s="120">
        <v>0</v>
      </c>
      <c r="Q173" s="120"/>
      <c r="R173" s="120">
        <v>0</v>
      </c>
      <c r="S173" s="120"/>
      <c r="T173" s="120"/>
      <c r="U173" s="120"/>
      <c r="V173" s="120"/>
      <c r="W173" s="120">
        <v>4</v>
      </c>
      <c r="X173" s="120">
        <v>28.48</v>
      </c>
    </row>
    <row r="174" spans="1:24" s="139" customFormat="1" ht="75">
      <c r="A174" s="147">
        <v>11.18</v>
      </c>
      <c r="B174" s="142" t="s">
        <v>92</v>
      </c>
      <c r="C174" s="144">
        <v>89383</v>
      </c>
      <c r="D174" s="134" t="s">
        <v>477</v>
      </c>
      <c r="E174" s="142" t="s">
        <v>77</v>
      </c>
      <c r="F174" s="142" t="s">
        <v>120</v>
      </c>
      <c r="G174" s="122">
        <f t="shared" si="31"/>
        <v>4.0602</v>
      </c>
      <c r="H174" s="123" t="s">
        <v>478</v>
      </c>
      <c r="I174" s="122">
        <f t="shared" si="32"/>
        <v>5.15</v>
      </c>
      <c r="J174" s="124">
        <f t="shared" si="33"/>
        <v>20.6</v>
      </c>
      <c r="K174" s="120">
        <v>4.4159043267593008</v>
      </c>
      <c r="L174" s="120">
        <v>5.61</v>
      </c>
      <c r="M174" s="120">
        <v>0</v>
      </c>
      <c r="N174" s="120">
        <v>0</v>
      </c>
      <c r="O174" s="120"/>
      <c r="P174" s="120">
        <v>0</v>
      </c>
      <c r="Q174" s="120"/>
      <c r="R174" s="120">
        <v>0</v>
      </c>
      <c r="S174" s="120"/>
      <c r="T174" s="120"/>
      <c r="U174" s="120"/>
      <c r="V174" s="120"/>
      <c r="W174" s="120">
        <v>4</v>
      </c>
      <c r="X174" s="120">
        <v>20.6</v>
      </c>
    </row>
    <row r="175" spans="1:24" s="139" customFormat="1" ht="75">
      <c r="A175" s="147">
        <v>11.19</v>
      </c>
      <c r="B175" s="142" t="s">
        <v>92</v>
      </c>
      <c r="C175" s="144">
        <v>89570</v>
      </c>
      <c r="D175" s="134" t="s">
        <v>479</v>
      </c>
      <c r="E175" s="142" t="s">
        <v>77</v>
      </c>
      <c r="F175" s="142" t="s">
        <v>83</v>
      </c>
      <c r="G175" s="122">
        <f t="shared" si="31"/>
        <v>8.9967600000000001</v>
      </c>
      <c r="H175" s="123" t="s">
        <v>480</v>
      </c>
      <c r="I175" s="122">
        <f t="shared" si="32"/>
        <v>11.42</v>
      </c>
      <c r="J175" s="124">
        <f t="shared" si="33"/>
        <v>91.36</v>
      </c>
      <c r="K175" s="120">
        <v>9.7849444388983304</v>
      </c>
      <c r="L175" s="120">
        <v>12.42</v>
      </c>
      <c r="M175" s="120">
        <v>0</v>
      </c>
      <c r="N175" s="120">
        <v>0</v>
      </c>
      <c r="O175" s="120"/>
      <c r="P175" s="120">
        <v>0</v>
      </c>
      <c r="Q175" s="120"/>
      <c r="R175" s="120">
        <v>0</v>
      </c>
      <c r="S175" s="120"/>
      <c r="T175" s="120"/>
      <c r="U175" s="120"/>
      <c r="V175" s="120"/>
      <c r="W175" s="120">
        <v>8</v>
      </c>
      <c r="X175" s="120">
        <v>91.36</v>
      </c>
    </row>
    <row r="176" spans="1:24" s="139" customFormat="1" ht="60">
      <c r="A176" s="147">
        <v>11.2</v>
      </c>
      <c r="B176" s="142" t="s">
        <v>92</v>
      </c>
      <c r="C176" s="144">
        <v>90375</v>
      </c>
      <c r="D176" s="134" t="s">
        <v>481</v>
      </c>
      <c r="E176" s="142" t="s">
        <v>77</v>
      </c>
      <c r="F176" s="142" t="s">
        <v>321</v>
      </c>
      <c r="G176" s="122">
        <f t="shared" si="31"/>
        <v>5.7325200000000001</v>
      </c>
      <c r="H176" s="123" t="s">
        <v>482</v>
      </c>
      <c r="I176" s="122">
        <f t="shared" si="32"/>
        <v>7.28</v>
      </c>
      <c r="J176" s="124">
        <f t="shared" si="33"/>
        <v>14.56</v>
      </c>
      <c r="K176" s="120">
        <v>6.2347322474839233</v>
      </c>
      <c r="L176" s="120">
        <v>7.91</v>
      </c>
      <c r="M176" s="120">
        <v>0</v>
      </c>
      <c r="N176" s="120">
        <v>0</v>
      </c>
      <c r="O176" s="120"/>
      <c r="P176" s="120">
        <v>0</v>
      </c>
      <c r="Q176" s="120"/>
      <c r="R176" s="120">
        <v>0</v>
      </c>
      <c r="S176" s="120"/>
      <c r="T176" s="120"/>
      <c r="U176" s="120"/>
      <c r="V176" s="120"/>
      <c r="W176" s="120">
        <v>2</v>
      </c>
      <c r="X176" s="120">
        <v>14.56</v>
      </c>
    </row>
    <row r="177" spans="1:24" s="139" customFormat="1">
      <c r="A177" s="147">
        <v>11.21</v>
      </c>
      <c r="B177" s="142" t="s">
        <v>86</v>
      </c>
      <c r="C177" s="144">
        <v>1356</v>
      </c>
      <c r="D177" s="142" t="s">
        <v>483</v>
      </c>
      <c r="E177" s="142" t="s">
        <v>77</v>
      </c>
      <c r="F177" s="142" t="s">
        <v>98</v>
      </c>
      <c r="G177" s="122">
        <f t="shared" si="31"/>
        <v>3.7788000000000004</v>
      </c>
      <c r="H177" s="123" t="s">
        <v>484</v>
      </c>
      <c r="I177" s="122">
        <f t="shared" si="32"/>
        <v>4.8</v>
      </c>
      <c r="J177" s="124">
        <f t="shared" si="33"/>
        <v>43.2</v>
      </c>
      <c r="K177" s="120">
        <v>4.1098515516373695</v>
      </c>
      <c r="L177" s="120">
        <v>5.22</v>
      </c>
      <c r="M177" s="120">
        <v>0</v>
      </c>
      <c r="N177" s="120">
        <v>0</v>
      </c>
      <c r="O177" s="120"/>
      <c r="P177" s="120">
        <v>0</v>
      </c>
      <c r="Q177" s="120"/>
      <c r="R177" s="120">
        <v>0</v>
      </c>
      <c r="S177" s="120"/>
      <c r="T177" s="120"/>
      <c r="U177" s="120"/>
      <c r="V177" s="120"/>
      <c r="W177" s="120">
        <v>9</v>
      </c>
      <c r="X177" s="120">
        <v>43.2</v>
      </c>
    </row>
    <row r="178" spans="1:24" s="139" customFormat="1" ht="75">
      <c r="A178" s="147">
        <v>11.22</v>
      </c>
      <c r="B178" s="142" t="s">
        <v>92</v>
      </c>
      <c r="C178" s="144">
        <v>94497</v>
      </c>
      <c r="D178" s="134" t="s">
        <v>485</v>
      </c>
      <c r="E178" s="142" t="s">
        <v>77</v>
      </c>
      <c r="F178" s="142" t="s">
        <v>140</v>
      </c>
      <c r="G178" s="122">
        <f t="shared" si="31"/>
        <v>83.656199999999998</v>
      </c>
      <c r="H178" s="123" t="s">
        <v>486</v>
      </c>
      <c r="I178" s="122">
        <f t="shared" si="32"/>
        <v>106.18</v>
      </c>
      <c r="J178" s="124">
        <f t="shared" si="33"/>
        <v>637.08000000000004</v>
      </c>
      <c r="K178" s="120">
        <v>90.985117861248554</v>
      </c>
      <c r="L178" s="120">
        <v>115.49</v>
      </c>
      <c r="M178" s="120">
        <v>0</v>
      </c>
      <c r="N178" s="120">
        <v>0</v>
      </c>
      <c r="O178" s="120"/>
      <c r="P178" s="120">
        <v>0</v>
      </c>
      <c r="Q178" s="120"/>
      <c r="R178" s="120">
        <v>0</v>
      </c>
      <c r="S178" s="120"/>
      <c r="T178" s="120"/>
      <c r="U178" s="120"/>
      <c r="V178" s="120"/>
      <c r="W178" s="120">
        <v>6</v>
      </c>
      <c r="X178" s="120">
        <v>637.08000000000004</v>
      </c>
    </row>
    <row r="179" spans="1:24" s="139" customFormat="1" ht="90">
      <c r="A179" s="147">
        <v>11.23</v>
      </c>
      <c r="B179" s="142" t="s">
        <v>92</v>
      </c>
      <c r="C179" s="144">
        <v>94793</v>
      </c>
      <c r="D179" s="134" t="s">
        <v>487</v>
      </c>
      <c r="E179" s="142" t="s">
        <v>77</v>
      </c>
      <c r="F179" s="142" t="s">
        <v>140</v>
      </c>
      <c r="G179" s="122">
        <f t="shared" si="31"/>
        <v>117.45636</v>
      </c>
      <c r="H179" s="123" t="s">
        <v>488</v>
      </c>
      <c r="I179" s="122">
        <f t="shared" si="32"/>
        <v>149.09</v>
      </c>
      <c r="J179" s="124">
        <f t="shared" si="33"/>
        <v>894.54</v>
      </c>
      <c r="K179" s="120">
        <v>127.74642833589429</v>
      </c>
      <c r="L179" s="120">
        <v>162.15</v>
      </c>
      <c r="M179" s="120">
        <v>0</v>
      </c>
      <c r="N179" s="120">
        <v>0</v>
      </c>
      <c r="O179" s="120"/>
      <c r="P179" s="120">
        <v>0</v>
      </c>
      <c r="Q179" s="120"/>
      <c r="R179" s="120">
        <v>0</v>
      </c>
      <c r="S179" s="120"/>
      <c r="T179" s="120"/>
      <c r="U179" s="120"/>
      <c r="V179" s="120"/>
      <c r="W179" s="120">
        <v>6</v>
      </c>
      <c r="X179" s="120">
        <v>894.54</v>
      </c>
    </row>
    <row r="180" spans="1:24" s="139" customFormat="1" ht="45">
      <c r="A180" s="147">
        <v>11.24</v>
      </c>
      <c r="B180" s="142" t="s">
        <v>92</v>
      </c>
      <c r="C180" s="144">
        <v>90443</v>
      </c>
      <c r="D180" s="134" t="s">
        <v>489</v>
      </c>
      <c r="E180" s="142" t="s">
        <v>112</v>
      </c>
      <c r="F180" s="142" t="s">
        <v>490</v>
      </c>
      <c r="G180" s="122">
        <f t="shared" si="31"/>
        <v>7.0028400000000008</v>
      </c>
      <c r="H180" s="123" t="s">
        <v>491</v>
      </c>
      <c r="I180" s="122">
        <f t="shared" si="32"/>
        <v>8.89</v>
      </c>
      <c r="J180" s="124">
        <f t="shared" si="33"/>
        <v>355.6</v>
      </c>
      <c r="K180" s="120">
        <v>7.6163419180343581</v>
      </c>
      <c r="L180" s="120">
        <v>9.67</v>
      </c>
      <c r="M180" s="120">
        <v>0</v>
      </c>
      <c r="N180" s="120">
        <v>0</v>
      </c>
      <c r="O180" s="120"/>
      <c r="P180" s="120">
        <v>0</v>
      </c>
      <c r="Q180" s="120"/>
      <c r="R180" s="120">
        <v>0</v>
      </c>
      <c r="S180" s="120"/>
      <c r="T180" s="120"/>
      <c r="U180" s="120"/>
      <c r="V180" s="120"/>
      <c r="W180" s="120">
        <v>40</v>
      </c>
      <c r="X180" s="120">
        <v>355.6</v>
      </c>
    </row>
    <row r="181" spans="1:24" s="139" customFormat="1" ht="45">
      <c r="A181" s="147">
        <v>11.25</v>
      </c>
      <c r="B181" s="142" t="s">
        <v>86</v>
      </c>
      <c r="C181" s="144">
        <v>1144</v>
      </c>
      <c r="D181" s="134" t="s">
        <v>492</v>
      </c>
      <c r="E181" s="142" t="s">
        <v>77</v>
      </c>
      <c r="F181" s="142" t="s">
        <v>78</v>
      </c>
      <c r="G181" s="122">
        <f t="shared" si="31"/>
        <v>8.7475200000000015</v>
      </c>
      <c r="H181" s="123" t="s">
        <v>493</v>
      </c>
      <c r="I181" s="122">
        <f t="shared" si="32"/>
        <v>11.1</v>
      </c>
      <c r="J181" s="124">
        <f t="shared" si="33"/>
        <v>11.1</v>
      </c>
      <c r="K181" s="120">
        <v>9.5138691237903359</v>
      </c>
      <c r="L181" s="120">
        <v>12.08</v>
      </c>
      <c r="M181" s="120">
        <v>0</v>
      </c>
      <c r="N181" s="120">
        <v>0</v>
      </c>
      <c r="O181" s="120"/>
      <c r="P181" s="120">
        <v>0</v>
      </c>
      <c r="Q181" s="120"/>
      <c r="R181" s="120">
        <v>0</v>
      </c>
      <c r="S181" s="120"/>
      <c r="T181" s="120"/>
      <c r="U181" s="120"/>
      <c r="V181" s="120"/>
      <c r="W181" s="120">
        <v>1</v>
      </c>
      <c r="X181" s="120">
        <v>11.1</v>
      </c>
    </row>
    <row r="182" spans="1:24" s="139" customFormat="1" ht="60">
      <c r="A182" s="147">
        <v>11.26</v>
      </c>
      <c r="B182" s="142" t="s">
        <v>92</v>
      </c>
      <c r="C182" s="144">
        <v>89373</v>
      </c>
      <c r="D182" s="134" t="s">
        <v>495</v>
      </c>
      <c r="E182" s="142" t="s">
        <v>77</v>
      </c>
      <c r="F182" s="142" t="s">
        <v>78</v>
      </c>
      <c r="G182" s="122">
        <f t="shared" si="31"/>
        <v>3.9154800000000005</v>
      </c>
      <c r="H182" s="123" t="s">
        <v>496</v>
      </c>
      <c r="I182" s="122">
        <f t="shared" si="32"/>
        <v>4.97</v>
      </c>
      <c r="J182" s="124">
        <f t="shared" si="33"/>
        <v>4.97</v>
      </c>
      <c r="K182" s="120">
        <v>4.2585057566965929</v>
      </c>
      <c r="L182" s="120">
        <v>5.41</v>
      </c>
      <c r="M182" s="120">
        <v>0</v>
      </c>
      <c r="N182" s="120">
        <v>0</v>
      </c>
      <c r="O182" s="120"/>
      <c r="P182" s="120">
        <v>0</v>
      </c>
      <c r="Q182" s="120"/>
      <c r="R182" s="120">
        <v>0</v>
      </c>
      <c r="S182" s="120"/>
      <c r="T182" s="120"/>
      <c r="U182" s="120"/>
      <c r="V182" s="120"/>
      <c r="W182" s="120">
        <v>1</v>
      </c>
      <c r="X182" s="120">
        <v>4.97</v>
      </c>
    </row>
    <row r="183" spans="1:24" s="139" customFormat="1" ht="45">
      <c r="A183" s="147">
        <v>11.27</v>
      </c>
      <c r="B183" s="142" t="s">
        <v>86</v>
      </c>
      <c r="C183" s="144">
        <v>9502</v>
      </c>
      <c r="D183" s="134" t="s">
        <v>498</v>
      </c>
      <c r="E183" s="142" t="s">
        <v>77</v>
      </c>
      <c r="F183" s="142" t="s">
        <v>453</v>
      </c>
      <c r="G183" s="122">
        <f t="shared" si="31"/>
        <v>196.00716</v>
      </c>
      <c r="H183" s="123" t="s">
        <v>499</v>
      </c>
      <c r="I183" s="122">
        <f t="shared" si="32"/>
        <v>248.79</v>
      </c>
      <c r="J183" s="124">
        <f t="shared" si="33"/>
        <v>1741.53</v>
      </c>
      <c r="K183" s="120">
        <v>213.17887441993065</v>
      </c>
      <c r="L183" s="120">
        <v>270.58999999999997</v>
      </c>
      <c r="M183" s="120">
        <v>0</v>
      </c>
      <c r="N183" s="120">
        <v>0</v>
      </c>
      <c r="O183" s="120"/>
      <c r="P183" s="120">
        <v>0</v>
      </c>
      <c r="Q183" s="120"/>
      <c r="R183" s="120">
        <v>0</v>
      </c>
      <c r="S183" s="120"/>
      <c r="T183" s="120"/>
      <c r="U183" s="120"/>
      <c r="V183" s="120"/>
      <c r="W183" s="120">
        <v>7</v>
      </c>
      <c r="X183" s="120">
        <v>1741.53</v>
      </c>
    </row>
    <row r="184" spans="1:24" s="139" customFormat="1" ht="30">
      <c r="A184" s="147">
        <v>11.28</v>
      </c>
      <c r="B184" s="142" t="s">
        <v>92</v>
      </c>
      <c r="C184" s="144">
        <v>102607</v>
      </c>
      <c r="D184" s="142" t="s">
        <v>500</v>
      </c>
      <c r="E184" s="142" t="s">
        <v>77</v>
      </c>
      <c r="F184" s="142" t="s">
        <v>78</v>
      </c>
      <c r="G184" s="122">
        <f t="shared" si="31"/>
        <v>384.73811999999998</v>
      </c>
      <c r="H184" s="123" t="s">
        <v>501</v>
      </c>
      <c r="I184" s="122">
        <f t="shared" si="32"/>
        <v>488.35</v>
      </c>
      <c r="J184" s="124">
        <f t="shared" si="33"/>
        <v>488.35</v>
      </c>
      <c r="K184" s="120">
        <v>418.44409851170849</v>
      </c>
      <c r="L184" s="120">
        <v>531.13</v>
      </c>
      <c r="M184" s="120">
        <v>0</v>
      </c>
      <c r="N184" s="120">
        <v>0</v>
      </c>
      <c r="O184" s="120"/>
      <c r="P184" s="120">
        <v>0</v>
      </c>
      <c r="Q184" s="120"/>
      <c r="R184" s="120">
        <v>0</v>
      </c>
      <c r="S184" s="120"/>
      <c r="T184" s="120"/>
      <c r="U184" s="120"/>
      <c r="V184" s="120"/>
      <c r="W184" s="120">
        <v>1</v>
      </c>
      <c r="X184" s="120">
        <v>488.35</v>
      </c>
    </row>
    <row r="185" spans="1:24" s="139" customFormat="1" ht="45">
      <c r="A185" s="147">
        <v>11.29</v>
      </c>
      <c r="B185" s="142" t="s">
        <v>92</v>
      </c>
      <c r="C185" s="144">
        <v>86906</v>
      </c>
      <c r="D185" s="134" t="s">
        <v>502</v>
      </c>
      <c r="E185" s="142" t="s">
        <v>77</v>
      </c>
      <c r="F185" s="142" t="s">
        <v>78</v>
      </c>
      <c r="G185" s="122">
        <f t="shared" si="31"/>
        <v>49.727400000000003</v>
      </c>
      <c r="H185" s="123" t="s">
        <v>503</v>
      </c>
      <c r="I185" s="122">
        <f t="shared" si="32"/>
        <v>63.12</v>
      </c>
      <c r="J185" s="124">
        <f t="shared" si="33"/>
        <v>63.12</v>
      </c>
      <c r="K185" s="120">
        <v>54.083897546547078</v>
      </c>
      <c r="L185" s="120">
        <v>68.650000000000006</v>
      </c>
      <c r="M185" s="120">
        <v>0</v>
      </c>
      <c r="N185" s="120">
        <v>0</v>
      </c>
      <c r="O185" s="120"/>
      <c r="P185" s="120">
        <v>0</v>
      </c>
      <c r="Q185" s="120"/>
      <c r="R185" s="120">
        <v>0</v>
      </c>
      <c r="S185" s="120"/>
      <c r="T185" s="120"/>
      <c r="U185" s="120"/>
      <c r="V185" s="120"/>
      <c r="W185" s="120">
        <v>1</v>
      </c>
      <c r="X185" s="120">
        <v>63.12</v>
      </c>
    </row>
    <row r="186" spans="1:24" s="139" customFormat="1" ht="45">
      <c r="A186" s="147">
        <v>11.3</v>
      </c>
      <c r="B186" s="142" t="s">
        <v>92</v>
      </c>
      <c r="C186" s="144">
        <v>96702</v>
      </c>
      <c r="D186" s="134" t="s">
        <v>504</v>
      </c>
      <c r="E186" s="142" t="s">
        <v>77</v>
      </c>
      <c r="F186" s="142" t="s">
        <v>78</v>
      </c>
      <c r="G186" s="122">
        <f t="shared" si="31"/>
        <v>4.3657199999999996</v>
      </c>
      <c r="H186" s="123" t="s">
        <v>505</v>
      </c>
      <c r="I186" s="122">
        <f t="shared" si="32"/>
        <v>5.54</v>
      </c>
      <c r="J186" s="124">
        <f t="shared" si="33"/>
        <v>5.54</v>
      </c>
      <c r="K186" s="120">
        <v>4.7481901968916826</v>
      </c>
      <c r="L186" s="120">
        <v>6.03</v>
      </c>
      <c r="M186" s="120">
        <v>0</v>
      </c>
      <c r="N186" s="120">
        <v>0</v>
      </c>
      <c r="O186" s="120"/>
      <c r="P186" s="120">
        <v>0</v>
      </c>
      <c r="Q186" s="120"/>
      <c r="R186" s="120">
        <v>0</v>
      </c>
      <c r="S186" s="120"/>
      <c r="T186" s="120"/>
      <c r="U186" s="120"/>
      <c r="V186" s="120"/>
      <c r="W186" s="120">
        <v>1</v>
      </c>
      <c r="X186" s="120">
        <v>5.54</v>
      </c>
    </row>
    <row r="187" spans="1:24" s="139" customFormat="1" ht="45">
      <c r="A187" s="147">
        <v>11.31</v>
      </c>
      <c r="B187" s="142" t="s">
        <v>506</v>
      </c>
      <c r="C187" s="144">
        <v>102116</v>
      </c>
      <c r="D187" s="142" t="s">
        <v>507</v>
      </c>
      <c r="E187" s="142" t="s">
        <v>77</v>
      </c>
      <c r="F187" s="142" t="s">
        <v>321</v>
      </c>
      <c r="G187" s="122">
        <f t="shared" si="31"/>
        <v>1233.6495600000001</v>
      </c>
      <c r="H187" s="123" t="s">
        <v>508</v>
      </c>
      <c r="I187" s="122">
        <f t="shared" si="32"/>
        <v>1565.87</v>
      </c>
      <c r="J187" s="124">
        <f t="shared" si="33"/>
        <v>3131.74</v>
      </c>
      <c r="K187" s="120">
        <v>1341.7266217695451</v>
      </c>
      <c r="L187" s="120">
        <v>1703.05</v>
      </c>
      <c r="M187" s="120">
        <v>0</v>
      </c>
      <c r="N187" s="120">
        <v>0</v>
      </c>
      <c r="O187" s="120"/>
      <c r="P187" s="120">
        <v>0</v>
      </c>
      <c r="Q187" s="120"/>
      <c r="R187" s="120">
        <v>0</v>
      </c>
      <c r="S187" s="120"/>
      <c r="T187" s="120"/>
      <c r="U187" s="120"/>
      <c r="V187" s="120"/>
      <c r="W187" s="120">
        <v>2</v>
      </c>
      <c r="X187" s="120">
        <v>3131.74</v>
      </c>
    </row>
    <row r="188" spans="1:24" s="139" customFormat="1" ht="75">
      <c r="A188" s="147">
        <v>11.32</v>
      </c>
      <c r="B188" s="142" t="s">
        <v>86</v>
      </c>
      <c r="C188" s="144">
        <v>7826</v>
      </c>
      <c r="D188" s="134" t="s">
        <v>509</v>
      </c>
      <c r="E188" s="142" t="s">
        <v>77</v>
      </c>
      <c r="F188" s="142" t="s">
        <v>78</v>
      </c>
      <c r="G188" s="122">
        <f t="shared" si="31"/>
        <v>2232.1210799999999</v>
      </c>
      <c r="H188" s="123" t="s">
        <v>510</v>
      </c>
      <c r="I188" s="122">
        <f>ROUND(G188*1.2693,2)</f>
        <v>2833.23</v>
      </c>
      <c r="J188" s="124">
        <f t="shared" si="33"/>
        <v>2833.23</v>
      </c>
      <c r="K188" s="120">
        <v>2427.6718228221866</v>
      </c>
      <c r="L188" s="120">
        <v>3081.44</v>
      </c>
      <c r="M188" s="120">
        <v>0</v>
      </c>
      <c r="N188" s="120">
        <v>0</v>
      </c>
      <c r="O188" s="120"/>
      <c r="P188" s="120">
        <v>0</v>
      </c>
      <c r="Q188" s="120"/>
      <c r="R188" s="120">
        <v>0</v>
      </c>
      <c r="S188" s="120"/>
      <c r="T188" s="120"/>
      <c r="U188" s="120"/>
      <c r="V188" s="120"/>
      <c r="W188" s="120">
        <v>1</v>
      </c>
      <c r="X188" s="120">
        <v>2833.23</v>
      </c>
    </row>
    <row r="189" spans="1:24" s="139" customFormat="1" ht="60">
      <c r="A189" s="147">
        <v>11.33</v>
      </c>
      <c r="B189" s="142" t="s">
        <v>506</v>
      </c>
      <c r="C189" s="144">
        <v>95644</v>
      </c>
      <c r="D189" s="142" t="s">
        <v>511</v>
      </c>
      <c r="E189" s="142" t="s">
        <v>77</v>
      </c>
      <c r="F189" s="142" t="s">
        <v>78</v>
      </c>
      <c r="G189" s="122">
        <f t="shared" si="31"/>
        <v>148.12092000000001</v>
      </c>
      <c r="H189" s="123" t="s">
        <v>512</v>
      </c>
      <c r="I189" s="122">
        <f t="shared" si="32"/>
        <v>188.01</v>
      </c>
      <c r="J189" s="124">
        <f t="shared" si="33"/>
        <v>188.01</v>
      </c>
      <c r="K189" s="120">
        <v>161.09743645918138</v>
      </c>
      <c r="L189" s="120">
        <v>204.48</v>
      </c>
      <c r="M189" s="120">
        <v>0</v>
      </c>
      <c r="N189" s="120">
        <v>0</v>
      </c>
      <c r="O189" s="120"/>
      <c r="P189" s="120">
        <v>0</v>
      </c>
      <c r="Q189" s="120"/>
      <c r="R189" s="120">
        <v>0</v>
      </c>
      <c r="S189" s="120"/>
      <c r="T189" s="120"/>
      <c r="U189" s="120"/>
      <c r="V189" s="120"/>
      <c r="W189" s="120">
        <v>1</v>
      </c>
      <c r="X189" s="120">
        <v>188.01</v>
      </c>
    </row>
    <row r="190" spans="1:24" s="139" customFormat="1" ht="60">
      <c r="A190" s="147">
        <v>11.34</v>
      </c>
      <c r="B190" s="142" t="s">
        <v>86</v>
      </c>
      <c r="C190" s="144">
        <v>2024</v>
      </c>
      <c r="D190" s="142" t="s">
        <v>513</v>
      </c>
      <c r="E190" s="142" t="s">
        <v>77</v>
      </c>
      <c r="F190" s="142" t="s">
        <v>78</v>
      </c>
      <c r="G190" s="122">
        <f t="shared" si="31"/>
        <v>311.88768000000005</v>
      </c>
      <c r="H190" s="123" t="s">
        <v>514</v>
      </c>
      <c r="I190" s="122">
        <f t="shared" si="32"/>
        <v>395.88</v>
      </c>
      <c r="J190" s="124">
        <f t="shared" si="33"/>
        <v>395.88</v>
      </c>
      <c r="K190" s="120">
        <v>339.21140721514217</v>
      </c>
      <c r="L190" s="120">
        <v>430.56</v>
      </c>
      <c r="M190" s="120">
        <v>0</v>
      </c>
      <c r="N190" s="120">
        <v>0</v>
      </c>
      <c r="O190" s="120"/>
      <c r="P190" s="120">
        <v>0</v>
      </c>
      <c r="Q190" s="120"/>
      <c r="R190" s="120">
        <v>0</v>
      </c>
      <c r="S190" s="120"/>
      <c r="T190" s="120"/>
      <c r="U190" s="120"/>
      <c r="V190" s="120"/>
      <c r="W190" s="120">
        <v>1</v>
      </c>
      <c r="X190" s="120">
        <v>395.88</v>
      </c>
    </row>
    <row r="191" spans="1:24" s="139" customFormat="1" ht="90">
      <c r="A191" s="153">
        <v>12.35</v>
      </c>
      <c r="B191" s="149"/>
      <c r="C191" s="150"/>
      <c r="D191" s="149" t="s">
        <v>2253</v>
      </c>
      <c r="E191" s="149" t="s">
        <v>77</v>
      </c>
      <c r="F191" s="154">
        <v>1</v>
      </c>
      <c r="G191" s="122">
        <f>8564.24*(1-$Y$9)</f>
        <v>6885.6489600000004</v>
      </c>
      <c r="H191" s="151"/>
      <c r="I191" s="122">
        <f t="shared" ref="I191" si="34">ROUND(G191*1.2693,2)</f>
        <v>8739.9500000000007</v>
      </c>
      <c r="J191" s="124"/>
      <c r="K191" s="120">
        <v>7488.884053743579</v>
      </c>
      <c r="L191" s="120">
        <v>9505.64</v>
      </c>
      <c r="M191" s="120"/>
      <c r="N191" s="120"/>
      <c r="O191" s="120">
        <v>1</v>
      </c>
      <c r="P191" s="120">
        <v>9505.64</v>
      </c>
      <c r="Q191" s="120"/>
      <c r="R191" s="120">
        <v>0</v>
      </c>
      <c r="S191" s="120"/>
      <c r="T191" s="120"/>
      <c r="U191" s="120"/>
      <c r="V191" s="120"/>
      <c r="W191" s="120">
        <v>2</v>
      </c>
      <c r="X191" s="120">
        <v>9505.64</v>
      </c>
    </row>
    <row r="192" spans="1:24" s="139" customFormat="1">
      <c r="A192" s="134"/>
      <c r="B192" s="134"/>
      <c r="C192" s="134"/>
      <c r="D192" s="134"/>
      <c r="E192" s="134"/>
      <c r="F192" s="134"/>
      <c r="G192" s="122"/>
      <c r="H192" s="136"/>
      <c r="I192" s="122"/>
      <c r="J192" s="124"/>
      <c r="K192" s="120">
        <v>0</v>
      </c>
      <c r="L192" s="120"/>
      <c r="M192" s="120"/>
      <c r="N192" s="121">
        <v>0</v>
      </c>
      <c r="O192" s="120"/>
      <c r="P192" s="120">
        <v>0</v>
      </c>
      <c r="Q192" s="120"/>
      <c r="R192" s="120">
        <v>0</v>
      </c>
      <c r="S192" s="120"/>
      <c r="T192" s="120"/>
      <c r="U192" s="120"/>
      <c r="V192" s="120"/>
      <c r="W192" s="120">
        <v>0</v>
      </c>
      <c r="X192" s="120">
        <v>0</v>
      </c>
    </row>
    <row r="193" spans="1:24" s="139" customFormat="1" ht="15.75">
      <c r="A193" s="133">
        <v>11.2</v>
      </c>
      <c r="B193" s="134"/>
      <c r="C193" s="134"/>
      <c r="D193" s="135" t="s">
        <v>69</v>
      </c>
      <c r="E193" s="134"/>
      <c r="F193" s="134"/>
      <c r="G193" s="122"/>
      <c r="H193" s="136"/>
      <c r="I193" s="122"/>
      <c r="J193" s="124"/>
      <c r="K193" s="120">
        <v>0</v>
      </c>
      <c r="L193" s="120"/>
      <c r="M193" s="120"/>
      <c r="N193" s="121">
        <v>0</v>
      </c>
      <c r="O193" s="120"/>
      <c r="P193" s="120">
        <v>0</v>
      </c>
      <c r="Q193" s="120"/>
      <c r="R193" s="120">
        <v>0</v>
      </c>
      <c r="S193" s="120"/>
      <c r="T193" s="120"/>
      <c r="U193" s="120"/>
      <c r="V193" s="120"/>
      <c r="W193" s="120">
        <v>0</v>
      </c>
      <c r="X193" s="120">
        <v>0</v>
      </c>
    </row>
    <row r="194" spans="1:24" s="139" customFormat="1" ht="45">
      <c r="A194" s="155">
        <v>40575</v>
      </c>
      <c r="B194" s="142" t="s">
        <v>92</v>
      </c>
      <c r="C194" s="144">
        <v>96523</v>
      </c>
      <c r="D194" s="134" t="s">
        <v>168</v>
      </c>
      <c r="E194" s="142" t="s">
        <v>515</v>
      </c>
      <c r="F194" s="142" t="s">
        <v>516</v>
      </c>
      <c r="G194" s="122">
        <f t="shared" ref="G194:G209" si="35">H194*(1-$Y$9)</f>
        <v>51.070080000000004</v>
      </c>
      <c r="H194" s="123" t="s">
        <v>170</v>
      </c>
      <c r="I194" s="122">
        <f t="shared" ref="I194:I209" si="36">ROUND(G194*1.2693,2)</f>
        <v>64.819999999999993</v>
      </c>
      <c r="J194" s="124">
        <f t="shared" ref="J194:J209" si="37">ROUND(F194*I194,2)</f>
        <v>946.37</v>
      </c>
      <c r="K194" s="120">
        <v>55.544206502128866</v>
      </c>
      <c r="L194" s="120">
        <v>70.5</v>
      </c>
      <c r="M194" s="120">
        <v>0</v>
      </c>
      <c r="N194" s="120">
        <v>0</v>
      </c>
      <c r="O194" s="120"/>
      <c r="P194" s="120">
        <v>0</v>
      </c>
      <c r="Q194" s="120"/>
      <c r="R194" s="120">
        <v>0</v>
      </c>
      <c r="S194" s="120"/>
      <c r="T194" s="120"/>
      <c r="U194" s="120"/>
      <c r="V194" s="120"/>
      <c r="W194" s="120">
        <v>14.6</v>
      </c>
      <c r="X194" s="120">
        <v>946.37</v>
      </c>
    </row>
    <row r="195" spans="1:24" s="139" customFormat="1" ht="30">
      <c r="A195" s="155">
        <v>40576</v>
      </c>
      <c r="B195" s="142" t="s">
        <v>128</v>
      </c>
      <c r="C195" s="142" t="s">
        <v>173</v>
      </c>
      <c r="D195" s="142" t="s">
        <v>174</v>
      </c>
      <c r="E195" s="142" t="s">
        <v>517</v>
      </c>
      <c r="F195" s="142" t="s">
        <v>518</v>
      </c>
      <c r="G195" s="122">
        <f t="shared" si="35"/>
        <v>18.974400000000003</v>
      </c>
      <c r="H195" s="123" t="s">
        <v>176</v>
      </c>
      <c r="I195" s="122">
        <f t="shared" si="36"/>
        <v>24.08</v>
      </c>
      <c r="J195" s="124">
        <f t="shared" si="37"/>
        <v>200.59</v>
      </c>
      <c r="K195" s="120">
        <v>20.636701408221683</v>
      </c>
      <c r="L195" s="120">
        <v>26.19</v>
      </c>
      <c r="M195" s="120">
        <v>0</v>
      </c>
      <c r="N195" s="120">
        <v>0</v>
      </c>
      <c r="O195" s="120"/>
      <c r="P195" s="120">
        <v>0</v>
      </c>
      <c r="Q195" s="120"/>
      <c r="R195" s="120">
        <v>0</v>
      </c>
      <c r="S195" s="120"/>
      <c r="T195" s="120"/>
      <c r="U195" s="120"/>
      <c r="V195" s="120"/>
      <c r="W195" s="120">
        <v>8.33</v>
      </c>
      <c r="X195" s="120">
        <v>200.59</v>
      </c>
    </row>
    <row r="196" spans="1:24" s="139" customFormat="1" ht="45">
      <c r="A196" s="155">
        <v>40577</v>
      </c>
      <c r="B196" s="142" t="s">
        <v>92</v>
      </c>
      <c r="C196" s="144">
        <v>96619</v>
      </c>
      <c r="D196" s="134" t="s">
        <v>193</v>
      </c>
      <c r="E196" s="142" t="s">
        <v>517</v>
      </c>
      <c r="F196" s="142" t="s">
        <v>518</v>
      </c>
      <c r="G196" s="122">
        <f t="shared" si="35"/>
        <v>19.231680000000001</v>
      </c>
      <c r="H196" s="123" t="s">
        <v>195</v>
      </c>
      <c r="I196" s="122">
        <f t="shared" si="36"/>
        <v>24.41</v>
      </c>
      <c r="J196" s="124">
        <f t="shared" si="37"/>
        <v>203.34</v>
      </c>
      <c r="K196" s="120">
        <v>20.916521088333162</v>
      </c>
      <c r="L196" s="120">
        <v>26.55</v>
      </c>
      <c r="M196" s="120">
        <v>0</v>
      </c>
      <c r="N196" s="120">
        <v>0</v>
      </c>
      <c r="O196" s="120"/>
      <c r="P196" s="120">
        <v>0</v>
      </c>
      <c r="Q196" s="120"/>
      <c r="R196" s="120">
        <v>0</v>
      </c>
      <c r="S196" s="120"/>
      <c r="T196" s="120"/>
      <c r="U196" s="120"/>
      <c r="V196" s="120"/>
      <c r="W196" s="120">
        <v>8.33</v>
      </c>
      <c r="X196" s="120">
        <v>203.34</v>
      </c>
    </row>
    <row r="197" spans="1:24" s="139" customFormat="1" ht="45">
      <c r="A197" s="155">
        <v>40578</v>
      </c>
      <c r="B197" s="142" t="s">
        <v>92</v>
      </c>
      <c r="C197" s="144">
        <v>94965</v>
      </c>
      <c r="D197" s="134" t="s">
        <v>519</v>
      </c>
      <c r="E197" s="142" t="s">
        <v>515</v>
      </c>
      <c r="F197" s="142" t="s">
        <v>520</v>
      </c>
      <c r="G197" s="122">
        <f t="shared" si="35"/>
        <v>327.17976000000004</v>
      </c>
      <c r="H197" s="123" t="s">
        <v>226</v>
      </c>
      <c r="I197" s="122">
        <f t="shared" si="36"/>
        <v>415.29</v>
      </c>
      <c r="J197" s="124">
        <f t="shared" si="37"/>
        <v>1827.28</v>
      </c>
      <c r="K197" s="120">
        <v>355.8431894517683</v>
      </c>
      <c r="L197" s="120">
        <v>451.67</v>
      </c>
      <c r="M197" s="120">
        <v>0</v>
      </c>
      <c r="N197" s="120">
        <v>0</v>
      </c>
      <c r="O197" s="120"/>
      <c r="P197" s="156">
        <v>0</v>
      </c>
      <c r="Q197" s="120"/>
      <c r="R197" s="120">
        <v>0</v>
      </c>
      <c r="S197" s="120"/>
      <c r="T197" s="120"/>
      <c r="U197" s="120"/>
      <c r="V197" s="120"/>
      <c r="W197" s="120">
        <v>4.4000000000000004</v>
      </c>
      <c r="X197" s="120">
        <v>1827.28</v>
      </c>
    </row>
    <row r="198" spans="1:24" s="139" customFormat="1" ht="60">
      <c r="A198" s="155">
        <v>40579</v>
      </c>
      <c r="B198" s="142" t="s">
        <v>92</v>
      </c>
      <c r="C198" s="144">
        <v>92916</v>
      </c>
      <c r="D198" s="142" t="s">
        <v>521</v>
      </c>
      <c r="E198" s="142" t="s">
        <v>522</v>
      </c>
      <c r="F198" s="142" t="s">
        <v>523</v>
      </c>
      <c r="G198" s="122">
        <f t="shared" si="35"/>
        <v>12.445920000000001</v>
      </c>
      <c r="H198" s="123" t="s">
        <v>524</v>
      </c>
      <c r="I198" s="122">
        <f t="shared" si="36"/>
        <v>15.8</v>
      </c>
      <c r="J198" s="124">
        <f t="shared" si="37"/>
        <v>6064.04</v>
      </c>
      <c r="K198" s="120">
        <v>13.536277025392867</v>
      </c>
      <c r="L198" s="120">
        <v>17.18</v>
      </c>
      <c r="M198" s="120">
        <v>0</v>
      </c>
      <c r="N198" s="120">
        <v>0</v>
      </c>
      <c r="O198" s="120"/>
      <c r="P198" s="120">
        <v>0</v>
      </c>
      <c r="Q198" s="120"/>
      <c r="R198" s="120">
        <v>0</v>
      </c>
      <c r="S198" s="120"/>
      <c r="T198" s="120"/>
      <c r="U198" s="120"/>
      <c r="V198" s="120"/>
      <c r="W198" s="120">
        <v>383.8</v>
      </c>
      <c r="X198" s="120">
        <v>6064.04</v>
      </c>
    </row>
    <row r="199" spans="1:24" s="139" customFormat="1" ht="60">
      <c r="A199" s="155">
        <v>40580</v>
      </c>
      <c r="B199" s="142" t="s">
        <v>92</v>
      </c>
      <c r="C199" s="144">
        <v>92917</v>
      </c>
      <c r="D199" s="142" t="s">
        <v>525</v>
      </c>
      <c r="E199" s="142" t="s">
        <v>522</v>
      </c>
      <c r="F199" s="142" t="s">
        <v>526</v>
      </c>
      <c r="G199" s="122">
        <f t="shared" si="35"/>
        <v>11.939400000000001</v>
      </c>
      <c r="H199" s="123" t="s">
        <v>527</v>
      </c>
      <c r="I199" s="122">
        <f t="shared" si="36"/>
        <v>15.15</v>
      </c>
      <c r="J199" s="124">
        <f t="shared" si="37"/>
        <v>975.66</v>
      </c>
      <c r="K199" s="120">
        <v>12.985382030173389</v>
      </c>
      <c r="L199" s="120">
        <v>16.48</v>
      </c>
      <c r="M199" s="120">
        <v>0</v>
      </c>
      <c r="N199" s="120">
        <v>0</v>
      </c>
      <c r="O199" s="120"/>
      <c r="P199" s="120">
        <v>0</v>
      </c>
      <c r="Q199" s="120"/>
      <c r="R199" s="120">
        <v>0</v>
      </c>
      <c r="S199" s="120"/>
      <c r="T199" s="120"/>
      <c r="U199" s="120"/>
      <c r="V199" s="120"/>
      <c r="W199" s="120">
        <v>64.400000000000006</v>
      </c>
      <c r="X199" s="120">
        <v>975.66</v>
      </c>
    </row>
    <row r="200" spans="1:24" s="139" customFormat="1" ht="60">
      <c r="A200" s="155">
        <v>40581</v>
      </c>
      <c r="B200" s="142" t="s">
        <v>92</v>
      </c>
      <c r="C200" s="144">
        <v>92919</v>
      </c>
      <c r="D200" s="142" t="s">
        <v>528</v>
      </c>
      <c r="E200" s="142" t="s">
        <v>522</v>
      </c>
      <c r="F200" s="142" t="s">
        <v>529</v>
      </c>
      <c r="G200" s="122">
        <f t="shared" si="35"/>
        <v>10.805759999999999</v>
      </c>
      <c r="H200" s="123" t="s">
        <v>530</v>
      </c>
      <c r="I200" s="122">
        <f t="shared" si="36"/>
        <v>13.72</v>
      </c>
      <c r="J200" s="124">
        <f t="shared" si="37"/>
        <v>524.1</v>
      </c>
      <c r="K200" s="120">
        <v>11.752426564682176</v>
      </c>
      <c r="L200" s="120">
        <v>14.92</v>
      </c>
      <c r="M200" s="120">
        <v>0</v>
      </c>
      <c r="N200" s="120">
        <v>0</v>
      </c>
      <c r="O200" s="120"/>
      <c r="P200" s="120">
        <v>0</v>
      </c>
      <c r="Q200" s="120"/>
      <c r="R200" s="120">
        <v>0</v>
      </c>
      <c r="S200" s="120"/>
      <c r="T200" s="120"/>
      <c r="U200" s="120"/>
      <c r="V200" s="120"/>
      <c r="W200" s="120">
        <v>38.200000000000003</v>
      </c>
      <c r="X200" s="120">
        <v>524.1</v>
      </c>
    </row>
    <row r="201" spans="1:24" s="139" customFormat="1" ht="75">
      <c r="A201" s="155">
        <v>40582</v>
      </c>
      <c r="B201" s="142" t="s">
        <v>92</v>
      </c>
      <c r="C201" s="144">
        <v>92439</v>
      </c>
      <c r="D201" s="134" t="s">
        <v>531</v>
      </c>
      <c r="E201" s="142" t="s">
        <v>517</v>
      </c>
      <c r="F201" s="142" t="s">
        <v>532</v>
      </c>
      <c r="G201" s="122">
        <f t="shared" si="35"/>
        <v>25.687799999999999</v>
      </c>
      <c r="H201" s="123" t="s">
        <v>248</v>
      </c>
      <c r="I201" s="122">
        <f t="shared" si="36"/>
        <v>32.61</v>
      </c>
      <c r="J201" s="124">
        <f t="shared" si="37"/>
        <v>1392.45</v>
      </c>
      <c r="K201" s="120">
        <v>27.938246186130623</v>
      </c>
      <c r="L201" s="120">
        <v>35.46</v>
      </c>
      <c r="M201" s="120">
        <v>0</v>
      </c>
      <c r="N201" s="120">
        <v>0</v>
      </c>
      <c r="O201" s="120"/>
      <c r="P201" s="120">
        <v>0</v>
      </c>
      <c r="Q201" s="120"/>
      <c r="R201" s="120">
        <v>0</v>
      </c>
      <c r="S201" s="120"/>
      <c r="T201" s="120"/>
      <c r="U201" s="120"/>
      <c r="V201" s="120"/>
      <c r="W201" s="120">
        <v>42.7</v>
      </c>
      <c r="X201" s="120">
        <v>1392.45</v>
      </c>
    </row>
    <row r="202" spans="1:24" s="139" customFormat="1" ht="45">
      <c r="A202" s="155">
        <v>40583</v>
      </c>
      <c r="B202" s="142" t="s">
        <v>92</v>
      </c>
      <c r="C202" s="144">
        <v>92873</v>
      </c>
      <c r="D202" s="134" t="s">
        <v>252</v>
      </c>
      <c r="E202" s="142" t="s">
        <v>515</v>
      </c>
      <c r="F202" s="142" t="s">
        <v>520</v>
      </c>
      <c r="G202" s="122">
        <f t="shared" si="35"/>
        <v>115.63932000000001</v>
      </c>
      <c r="H202" s="123" t="s">
        <v>253</v>
      </c>
      <c r="I202" s="122">
        <f t="shared" si="36"/>
        <v>146.78</v>
      </c>
      <c r="J202" s="124">
        <f t="shared" si="37"/>
        <v>645.83000000000004</v>
      </c>
      <c r="K202" s="120">
        <v>125.77020184510698</v>
      </c>
      <c r="L202" s="120">
        <v>159.63999999999999</v>
      </c>
      <c r="M202" s="120">
        <v>0</v>
      </c>
      <c r="N202" s="120">
        <v>0</v>
      </c>
      <c r="O202" s="120"/>
      <c r="P202" s="120">
        <v>0</v>
      </c>
      <c r="Q202" s="120"/>
      <c r="R202" s="120">
        <v>0</v>
      </c>
      <c r="S202" s="120"/>
      <c r="T202" s="120"/>
      <c r="U202" s="120"/>
      <c r="V202" s="120"/>
      <c r="W202" s="120">
        <v>4.4000000000000004</v>
      </c>
      <c r="X202" s="120">
        <v>645.83000000000004</v>
      </c>
    </row>
    <row r="203" spans="1:24" s="139" customFormat="1" ht="30">
      <c r="A203" s="157">
        <v>40484</v>
      </c>
      <c r="B203" s="142" t="s">
        <v>74</v>
      </c>
      <c r="C203" s="142" t="s">
        <v>533</v>
      </c>
      <c r="D203" s="142" t="s">
        <v>534</v>
      </c>
      <c r="E203" s="142" t="s">
        <v>535</v>
      </c>
      <c r="F203" s="142" t="s">
        <v>321</v>
      </c>
      <c r="G203" s="122">
        <f t="shared" si="35"/>
        <v>88.214880000000008</v>
      </c>
      <c r="H203" s="123" t="s">
        <v>536</v>
      </c>
      <c r="I203" s="122">
        <f t="shared" si="36"/>
        <v>111.97</v>
      </c>
      <c r="J203" s="124">
        <f t="shared" si="37"/>
        <v>223.94</v>
      </c>
      <c r="K203" s="120">
        <v>95.943172818223857</v>
      </c>
      <c r="L203" s="120">
        <v>121.78</v>
      </c>
      <c r="M203" s="120">
        <v>0</v>
      </c>
      <c r="N203" s="120">
        <v>0</v>
      </c>
      <c r="O203" s="120"/>
      <c r="P203" s="120">
        <v>0</v>
      </c>
      <c r="Q203" s="120"/>
      <c r="R203" s="120">
        <v>0</v>
      </c>
      <c r="S203" s="120"/>
      <c r="T203" s="120"/>
      <c r="U203" s="120"/>
      <c r="V203" s="120"/>
      <c r="W203" s="120">
        <v>2</v>
      </c>
      <c r="X203" s="120">
        <v>223.94</v>
      </c>
    </row>
    <row r="204" spans="1:24" s="139" customFormat="1" ht="45">
      <c r="A204" s="157">
        <v>40849</v>
      </c>
      <c r="B204" s="142" t="s">
        <v>92</v>
      </c>
      <c r="C204" s="144">
        <v>89447</v>
      </c>
      <c r="D204" s="142" t="s">
        <v>537</v>
      </c>
      <c r="E204" s="142" t="s">
        <v>538</v>
      </c>
      <c r="F204" s="142" t="s">
        <v>435</v>
      </c>
      <c r="G204" s="122">
        <f t="shared" si="35"/>
        <v>8.3374799999999993</v>
      </c>
      <c r="H204" s="123" t="s">
        <v>422</v>
      </c>
      <c r="I204" s="122">
        <f t="shared" si="36"/>
        <v>10.58</v>
      </c>
      <c r="J204" s="124">
        <f t="shared" si="37"/>
        <v>338.56</v>
      </c>
      <c r="K204" s="120">
        <v>9.067906508612662</v>
      </c>
      <c r="L204" s="120">
        <v>11.51</v>
      </c>
      <c r="M204" s="120">
        <v>0</v>
      </c>
      <c r="N204" s="120">
        <v>0</v>
      </c>
      <c r="O204" s="120"/>
      <c r="P204" s="120">
        <v>0</v>
      </c>
      <c r="Q204" s="120"/>
      <c r="R204" s="120">
        <v>0</v>
      </c>
      <c r="S204" s="120"/>
      <c r="T204" s="120"/>
      <c r="U204" s="120"/>
      <c r="V204" s="120"/>
      <c r="W204" s="120">
        <v>32</v>
      </c>
      <c r="X204" s="120">
        <v>338.56</v>
      </c>
    </row>
    <row r="205" spans="1:24" s="139" customFormat="1" ht="45">
      <c r="A205" s="157">
        <v>41215</v>
      </c>
      <c r="B205" s="142" t="s">
        <v>92</v>
      </c>
      <c r="C205" s="144">
        <v>89367</v>
      </c>
      <c r="D205" s="134" t="s">
        <v>445</v>
      </c>
      <c r="E205" s="142" t="s">
        <v>535</v>
      </c>
      <c r="F205" s="142" t="s">
        <v>98</v>
      </c>
      <c r="G205" s="122">
        <f t="shared" si="35"/>
        <v>7.4209200000000006</v>
      </c>
      <c r="H205" s="123" t="s">
        <v>447</v>
      </c>
      <c r="I205" s="122">
        <f t="shared" si="36"/>
        <v>9.42</v>
      </c>
      <c r="J205" s="124">
        <f t="shared" si="37"/>
        <v>84.78</v>
      </c>
      <c r="K205" s="120">
        <v>8.0710488982155137</v>
      </c>
      <c r="L205" s="120">
        <v>10.24</v>
      </c>
      <c r="M205" s="120">
        <v>0</v>
      </c>
      <c r="N205" s="120">
        <v>0</v>
      </c>
      <c r="O205" s="120"/>
      <c r="P205" s="120">
        <v>0</v>
      </c>
      <c r="Q205" s="120"/>
      <c r="R205" s="120">
        <v>0</v>
      </c>
      <c r="S205" s="120"/>
      <c r="T205" s="120"/>
      <c r="U205" s="120"/>
      <c r="V205" s="120"/>
      <c r="W205" s="120">
        <v>9</v>
      </c>
      <c r="X205" s="120">
        <v>84.78</v>
      </c>
    </row>
    <row r="206" spans="1:24" s="139" customFormat="1" ht="45">
      <c r="A206" s="157">
        <v>41580</v>
      </c>
      <c r="B206" s="142" t="s">
        <v>92</v>
      </c>
      <c r="C206" s="144">
        <v>89443</v>
      </c>
      <c r="D206" s="134" t="s">
        <v>539</v>
      </c>
      <c r="E206" s="142" t="s">
        <v>535</v>
      </c>
      <c r="F206" s="142" t="s">
        <v>461</v>
      </c>
      <c r="G206" s="122">
        <f t="shared" si="35"/>
        <v>8.7877200000000002</v>
      </c>
      <c r="H206" s="123" t="s">
        <v>540</v>
      </c>
      <c r="I206" s="122">
        <f t="shared" si="36"/>
        <v>11.15</v>
      </c>
      <c r="J206" s="124">
        <f t="shared" si="37"/>
        <v>33.450000000000003</v>
      </c>
      <c r="K206" s="120">
        <v>9.5575909488077535</v>
      </c>
      <c r="L206" s="120">
        <v>12.13</v>
      </c>
      <c r="M206" s="120">
        <v>0</v>
      </c>
      <c r="N206" s="120">
        <v>0</v>
      </c>
      <c r="O206" s="120"/>
      <c r="P206" s="120">
        <v>0</v>
      </c>
      <c r="Q206" s="120"/>
      <c r="R206" s="120">
        <v>0</v>
      </c>
      <c r="S206" s="120"/>
      <c r="T206" s="120"/>
      <c r="U206" s="120"/>
      <c r="V206" s="120"/>
      <c r="W206" s="120">
        <v>3</v>
      </c>
      <c r="X206" s="120">
        <v>33.450000000000003</v>
      </c>
    </row>
    <row r="207" spans="1:24" s="139" customFormat="1" ht="30">
      <c r="A207" s="157">
        <v>41945</v>
      </c>
      <c r="B207" s="142" t="s">
        <v>86</v>
      </c>
      <c r="C207" s="144">
        <v>1483</v>
      </c>
      <c r="D207" s="142" t="s">
        <v>541</v>
      </c>
      <c r="E207" s="142" t="s">
        <v>535</v>
      </c>
      <c r="F207" s="142" t="s">
        <v>321</v>
      </c>
      <c r="G207" s="122">
        <f t="shared" si="35"/>
        <v>103.24164</v>
      </c>
      <c r="H207" s="123" t="s">
        <v>542</v>
      </c>
      <c r="I207" s="122">
        <f t="shared" si="36"/>
        <v>131.04</v>
      </c>
      <c r="J207" s="124">
        <f t="shared" si="37"/>
        <v>262.08</v>
      </c>
      <c r="K207" s="120">
        <v>112.286391009735</v>
      </c>
      <c r="L207" s="120">
        <v>142.53</v>
      </c>
      <c r="M207" s="120">
        <v>0</v>
      </c>
      <c r="N207" s="120">
        <v>0</v>
      </c>
      <c r="O207" s="120"/>
      <c r="P207" s="120">
        <v>0</v>
      </c>
      <c r="Q207" s="120"/>
      <c r="R207" s="120">
        <v>0</v>
      </c>
      <c r="S207" s="120"/>
      <c r="T207" s="120"/>
      <c r="U207" s="120"/>
      <c r="V207" s="120"/>
      <c r="W207" s="120">
        <v>2</v>
      </c>
      <c r="X207" s="120">
        <v>262.08</v>
      </c>
    </row>
    <row r="208" spans="1:24" s="139" customFormat="1" ht="45">
      <c r="A208" s="157">
        <v>42310</v>
      </c>
      <c r="B208" s="142" t="s">
        <v>92</v>
      </c>
      <c r="C208" s="144">
        <v>99621</v>
      </c>
      <c r="D208" s="134" t="s">
        <v>543</v>
      </c>
      <c r="E208" s="142" t="s">
        <v>535</v>
      </c>
      <c r="F208" s="142" t="s">
        <v>461</v>
      </c>
      <c r="G208" s="122">
        <v>153.22</v>
      </c>
      <c r="H208" s="123" t="s">
        <v>544</v>
      </c>
      <c r="I208" s="122">
        <f t="shared" si="36"/>
        <v>194.48</v>
      </c>
      <c r="J208" s="124">
        <f t="shared" si="37"/>
        <v>583.44000000000005</v>
      </c>
      <c r="K208" s="120">
        <v>166.64323455644058</v>
      </c>
      <c r="L208" s="120">
        <v>211.52</v>
      </c>
      <c r="M208" s="120">
        <v>0</v>
      </c>
      <c r="N208" s="120">
        <v>0</v>
      </c>
      <c r="O208" s="120"/>
      <c r="P208" s="120">
        <v>0</v>
      </c>
      <c r="Q208" s="120"/>
      <c r="R208" s="120">
        <v>0</v>
      </c>
      <c r="S208" s="120"/>
      <c r="T208" s="120"/>
      <c r="U208" s="120"/>
      <c r="V208" s="120"/>
      <c r="W208" s="120">
        <v>3</v>
      </c>
      <c r="X208" s="120">
        <v>583.44000000000005</v>
      </c>
    </row>
    <row r="209" spans="1:24" s="139" customFormat="1" ht="45">
      <c r="A209" s="157">
        <v>42676</v>
      </c>
      <c r="B209" s="142" t="s">
        <v>92</v>
      </c>
      <c r="C209" s="144">
        <v>89390</v>
      </c>
      <c r="D209" s="134" t="s">
        <v>545</v>
      </c>
      <c r="E209" s="142" t="s">
        <v>535</v>
      </c>
      <c r="F209" s="142" t="s">
        <v>453</v>
      </c>
      <c r="G209" s="122">
        <f t="shared" si="35"/>
        <v>16.964400000000001</v>
      </c>
      <c r="H209" s="123" t="s">
        <v>546</v>
      </c>
      <c r="I209" s="122">
        <f t="shared" si="36"/>
        <v>21.53</v>
      </c>
      <c r="J209" s="124">
        <f t="shared" si="37"/>
        <v>150.71</v>
      </c>
      <c r="K209" s="120">
        <v>18.450610157350742</v>
      </c>
      <c r="L209" s="120">
        <v>23.42</v>
      </c>
      <c r="M209" s="120">
        <v>0</v>
      </c>
      <c r="N209" s="120">
        <v>0</v>
      </c>
      <c r="O209" s="120"/>
      <c r="P209" s="120">
        <v>0</v>
      </c>
      <c r="Q209" s="120"/>
      <c r="R209" s="120">
        <v>0</v>
      </c>
      <c r="S209" s="120"/>
      <c r="T209" s="120"/>
      <c r="U209" s="120"/>
      <c r="V209" s="120"/>
      <c r="W209" s="120">
        <v>7</v>
      </c>
      <c r="X209" s="120">
        <v>150.71</v>
      </c>
    </row>
    <row r="210" spans="1:24" s="139" customFormat="1">
      <c r="A210" s="134"/>
      <c r="B210" s="134"/>
      <c r="C210" s="134"/>
      <c r="D210" s="134"/>
      <c r="E210" s="134"/>
      <c r="F210" s="134"/>
      <c r="G210" s="122"/>
      <c r="H210" s="136"/>
      <c r="I210" s="122"/>
      <c r="J210" s="124"/>
      <c r="K210" s="120"/>
      <c r="L210" s="120"/>
      <c r="M210" s="120"/>
      <c r="N210" s="121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</row>
    <row r="211" spans="1:24" s="139" customFormat="1" ht="15.75">
      <c r="A211" s="133">
        <v>12</v>
      </c>
      <c r="B211" s="134"/>
      <c r="C211" s="134"/>
      <c r="D211" s="135" t="s">
        <v>36</v>
      </c>
      <c r="E211" s="134"/>
      <c r="F211" s="134"/>
      <c r="G211" s="122"/>
      <c r="H211" s="136"/>
      <c r="I211" s="122"/>
      <c r="J211" s="146">
        <f>SUM(J212:J242)</f>
        <v>36157.289999999994</v>
      </c>
      <c r="K211" s="120"/>
      <c r="L211" s="120"/>
      <c r="M211" s="120"/>
      <c r="N211" s="137">
        <v>1023.81</v>
      </c>
      <c r="O211" s="120"/>
      <c r="P211" s="137">
        <v>0</v>
      </c>
      <c r="Q211" s="120"/>
      <c r="R211" s="137">
        <v>0</v>
      </c>
      <c r="S211" s="130"/>
      <c r="T211" s="130"/>
      <c r="U211" s="137"/>
      <c r="V211" s="137">
        <v>0</v>
      </c>
      <c r="W211" s="130"/>
      <c r="X211" s="130">
        <v>37181.099999999991</v>
      </c>
    </row>
    <row r="212" spans="1:24" s="139" customFormat="1" ht="60">
      <c r="A212" s="141">
        <v>12.1</v>
      </c>
      <c r="B212" s="142" t="s">
        <v>161</v>
      </c>
      <c r="C212" s="144">
        <v>89711</v>
      </c>
      <c r="D212" s="134" t="s">
        <v>547</v>
      </c>
      <c r="E212" s="142" t="s">
        <v>112</v>
      </c>
      <c r="F212" s="142" t="s">
        <v>548</v>
      </c>
      <c r="G212" s="122">
        <f t="shared" ref="G212:G242" si="38">H212*(1-$Y$9)</f>
        <v>11.842920000000001</v>
      </c>
      <c r="H212" s="123" t="s">
        <v>549</v>
      </c>
      <c r="I212" s="122">
        <f t="shared" ref="I212:I242" si="39">ROUND(G212*1.2693,2)</f>
        <v>15.03</v>
      </c>
      <c r="J212" s="124">
        <f t="shared" ref="J212:J242" si="40">ROUND(F212*I212,2)</f>
        <v>240.48</v>
      </c>
      <c r="K212" s="120">
        <v>12.880449650131585</v>
      </c>
      <c r="L212" s="120">
        <v>16.350000000000001</v>
      </c>
      <c r="M212" s="120">
        <v>0</v>
      </c>
      <c r="N212" s="120">
        <v>0</v>
      </c>
      <c r="O212" s="120"/>
      <c r="P212" s="120">
        <v>0</v>
      </c>
      <c r="Q212" s="120"/>
      <c r="R212" s="120">
        <v>0</v>
      </c>
      <c r="S212" s="120"/>
      <c r="T212" s="120"/>
      <c r="U212" s="120"/>
      <c r="V212" s="120"/>
      <c r="W212" s="120">
        <v>16</v>
      </c>
      <c r="X212" s="120">
        <v>240.48</v>
      </c>
    </row>
    <row r="213" spans="1:24" s="139" customFormat="1" ht="60">
      <c r="A213" s="141">
        <v>12.2</v>
      </c>
      <c r="B213" s="142" t="s">
        <v>161</v>
      </c>
      <c r="C213" s="144">
        <v>89798</v>
      </c>
      <c r="D213" s="134" t="s">
        <v>550</v>
      </c>
      <c r="E213" s="142" t="s">
        <v>112</v>
      </c>
      <c r="F213" s="142" t="s">
        <v>551</v>
      </c>
      <c r="G213" s="122">
        <f t="shared" si="38"/>
        <v>8.8842000000000017</v>
      </c>
      <c r="H213" s="123" t="s">
        <v>552</v>
      </c>
      <c r="I213" s="122">
        <f t="shared" si="39"/>
        <v>11.28</v>
      </c>
      <c r="J213" s="124">
        <f t="shared" si="40"/>
        <v>270.72000000000003</v>
      </c>
      <c r="K213" s="120">
        <v>9.6625233288495593</v>
      </c>
      <c r="L213" s="120">
        <v>12.26</v>
      </c>
      <c r="M213" s="120">
        <v>0</v>
      </c>
      <c r="N213" s="120">
        <v>0</v>
      </c>
      <c r="O213" s="120"/>
      <c r="P213" s="120">
        <v>0</v>
      </c>
      <c r="Q213" s="120"/>
      <c r="R213" s="120">
        <v>0</v>
      </c>
      <c r="S213" s="120"/>
      <c r="T213" s="120"/>
      <c r="U213" s="120"/>
      <c r="V213" s="120"/>
      <c r="W213" s="120">
        <v>24</v>
      </c>
      <c r="X213" s="120">
        <v>270.72000000000003</v>
      </c>
    </row>
    <row r="214" spans="1:24" s="139" customFormat="1" ht="60">
      <c r="A214" s="141">
        <v>12.3</v>
      </c>
      <c r="B214" s="142" t="s">
        <v>161</v>
      </c>
      <c r="C214" s="144">
        <v>89714</v>
      </c>
      <c r="D214" s="134" t="s">
        <v>554</v>
      </c>
      <c r="E214" s="142" t="s">
        <v>112</v>
      </c>
      <c r="F214" s="142" t="s">
        <v>438</v>
      </c>
      <c r="G214" s="122">
        <f t="shared" si="38"/>
        <v>35.134800000000006</v>
      </c>
      <c r="H214" s="123" t="s">
        <v>555</v>
      </c>
      <c r="I214" s="122">
        <f t="shared" si="39"/>
        <v>44.6</v>
      </c>
      <c r="J214" s="124">
        <f t="shared" si="40"/>
        <v>2676</v>
      </c>
      <c r="K214" s="120">
        <v>38.212875065224054</v>
      </c>
      <c r="L214" s="120">
        <v>48.5</v>
      </c>
      <c r="M214" s="120">
        <v>0</v>
      </c>
      <c r="N214" s="120">
        <v>0</v>
      </c>
      <c r="O214" s="120"/>
      <c r="P214" s="120">
        <v>0</v>
      </c>
      <c r="Q214" s="120"/>
      <c r="R214" s="120">
        <v>0</v>
      </c>
      <c r="S214" s="120"/>
      <c r="T214" s="120"/>
      <c r="U214" s="120"/>
      <c r="V214" s="120"/>
      <c r="W214" s="120">
        <v>60</v>
      </c>
      <c r="X214" s="120">
        <v>2676</v>
      </c>
    </row>
    <row r="215" spans="1:24" s="139" customFormat="1" ht="75">
      <c r="A215" s="141">
        <v>12.4</v>
      </c>
      <c r="B215" s="142" t="s">
        <v>161</v>
      </c>
      <c r="C215" s="144">
        <v>89726</v>
      </c>
      <c r="D215" s="134" t="s">
        <v>556</v>
      </c>
      <c r="E215" s="142" t="s">
        <v>77</v>
      </c>
      <c r="F215" s="142" t="s">
        <v>120</v>
      </c>
      <c r="G215" s="122">
        <f t="shared" si="38"/>
        <v>4.5104400000000009</v>
      </c>
      <c r="H215" s="123" t="s">
        <v>557</v>
      </c>
      <c r="I215" s="122">
        <f t="shared" si="39"/>
        <v>5.73</v>
      </c>
      <c r="J215" s="124">
        <f t="shared" si="40"/>
        <v>22.92</v>
      </c>
      <c r="K215" s="120">
        <v>4.9055887669543923</v>
      </c>
      <c r="L215" s="120">
        <v>6.23</v>
      </c>
      <c r="M215" s="120">
        <v>0</v>
      </c>
      <c r="N215" s="120">
        <v>0</v>
      </c>
      <c r="O215" s="120"/>
      <c r="P215" s="120">
        <v>0</v>
      </c>
      <c r="Q215" s="120"/>
      <c r="R215" s="120">
        <v>0</v>
      </c>
      <c r="S215" s="120"/>
      <c r="T215" s="120"/>
      <c r="U215" s="120"/>
      <c r="V215" s="120"/>
      <c r="W215" s="120">
        <v>4</v>
      </c>
      <c r="X215" s="120">
        <v>22.92</v>
      </c>
    </row>
    <row r="216" spans="1:24" s="139" customFormat="1" ht="75">
      <c r="A216" s="141">
        <v>12.5</v>
      </c>
      <c r="B216" s="142" t="s">
        <v>161</v>
      </c>
      <c r="C216" s="144">
        <v>89732</v>
      </c>
      <c r="D216" s="134" t="s">
        <v>558</v>
      </c>
      <c r="E216" s="142" t="s">
        <v>77</v>
      </c>
      <c r="F216" s="142" t="s">
        <v>120</v>
      </c>
      <c r="G216" s="122">
        <f t="shared" si="38"/>
        <v>7.5656400000000001</v>
      </c>
      <c r="H216" s="123" t="s">
        <v>559</v>
      </c>
      <c r="I216" s="122">
        <f t="shared" si="39"/>
        <v>9.6</v>
      </c>
      <c r="J216" s="124">
        <f t="shared" si="40"/>
        <v>38.4</v>
      </c>
      <c r="K216" s="120">
        <v>8.2284474682782207</v>
      </c>
      <c r="L216" s="120">
        <v>10.44</v>
      </c>
      <c r="M216" s="120">
        <v>0</v>
      </c>
      <c r="N216" s="120">
        <v>0</v>
      </c>
      <c r="O216" s="120"/>
      <c r="P216" s="120">
        <v>0</v>
      </c>
      <c r="Q216" s="120"/>
      <c r="R216" s="120">
        <v>0</v>
      </c>
      <c r="S216" s="120"/>
      <c r="T216" s="120"/>
      <c r="U216" s="120"/>
      <c r="V216" s="120"/>
      <c r="W216" s="120">
        <v>4</v>
      </c>
      <c r="X216" s="120">
        <v>38.4</v>
      </c>
    </row>
    <row r="217" spans="1:24" s="139" customFormat="1" ht="75">
      <c r="A217" s="141">
        <v>12.6</v>
      </c>
      <c r="B217" s="142" t="s">
        <v>161</v>
      </c>
      <c r="C217" s="144">
        <v>89724</v>
      </c>
      <c r="D217" s="134" t="s">
        <v>560</v>
      </c>
      <c r="E217" s="142" t="s">
        <v>77</v>
      </c>
      <c r="F217" s="142" t="s">
        <v>458</v>
      </c>
      <c r="G217" s="122">
        <f t="shared" si="38"/>
        <v>6.5124000000000004</v>
      </c>
      <c r="H217" s="123" t="s">
        <v>561</v>
      </c>
      <c r="I217" s="122">
        <f t="shared" si="39"/>
        <v>8.27</v>
      </c>
      <c r="J217" s="124">
        <f t="shared" si="40"/>
        <v>90.97</v>
      </c>
      <c r="K217" s="120">
        <v>7.0829356528218481</v>
      </c>
      <c r="L217" s="120">
        <v>8.99</v>
      </c>
      <c r="M217" s="120">
        <v>0</v>
      </c>
      <c r="N217" s="120">
        <v>0</v>
      </c>
      <c r="O217" s="120"/>
      <c r="P217" s="120">
        <v>0</v>
      </c>
      <c r="Q217" s="120"/>
      <c r="R217" s="120">
        <v>0</v>
      </c>
      <c r="S217" s="120"/>
      <c r="T217" s="120"/>
      <c r="U217" s="120"/>
      <c r="V217" s="120"/>
      <c r="W217" s="120">
        <v>11</v>
      </c>
      <c r="X217" s="120">
        <v>90.97</v>
      </c>
    </row>
    <row r="218" spans="1:24" s="139" customFormat="1" ht="75">
      <c r="A218" s="141">
        <v>12.7</v>
      </c>
      <c r="B218" s="142" t="s">
        <v>161</v>
      </c>
      <c r="C218" s="144">
        <v>89731</v>
      </c>
      <c r="D218" s="134" t="s">
        <v>562</v>
      </c>
      <c r="E218" s="142" t="s">
        <v>77</v>
      </c>
      <c r="F218" s="142" t="s">
        <v>449</v>
      </c>
      <c r="G218" s="122">
        <f t="shared" si="38"/>
        <v>7.0912800000000002</v>
      </c>
      <c r="H218" s="123" t="s">
        <v>563</v>
      </c>
      <c r="I218" s="122">
        <f t="shared" si="39"/>
        <v>9</v>
      </c>
      <c r="J218" s="124">
        <f t="shared" si="40"/>
        <v>45</v>
      </c>
      <c r="K218" s="120">
        <v>7.7125299330726795</v>
      </c>
      <c r="L218" s="120">
        <v>9.7899999999999991</v>
      </c>
      <c r="M218" s="120">
        <v>0</v>
      </c>
      <c r="N218" s="120">
        <v>0</v>
      </c>
      <c r="O218" s="120"/>
      <c r="P218" s="120">
        <v>0</v>
      </c>
      <c r="Q218" s="120"/>
      <c r="R218" s="120">
        <v>0</v>
      </c>
      <c r="S218" s="120"/>
      <c r="T218" s="120"/>
      <c r="U218" s="120"/>
      <c r="V218" s="120"/>
      <c r="W218" s="120">
        <v>5</v>
      </c>
      <c r="X218" s="120">
        <v>45</v>
      </c>
    </row>
    <row r="219" spans="1:24" s="139" customFormat="1" ht="75">
      <c r="A219" s="141">
        <v>12.8</v>
      </c>
      <c r="B219" s="142" t="s">
        <v>161</v>
      </c>
      <c r="C219" s="144">
        <v>89744</v>
      </c>
      <c r="D219" s="134" t="s">
        <v>564</v>
      </c>
      <c r="E219" s="142" t="s">
        <v>77</v>
      </c>
      <c r="F219" s="142" t="s">
        <v>120</v>
      </c>
      <c r="G219" s="122">
        <f t="shared" si="38"/>
        <v>16.2408</v>
      </c>
      <c r="H219" s="123" t="s">
        <v>565</v>
      </c>
      <c r="I219" s="122">
        <f t="shared" si="39"/>
        <v>20.61</v>
      </c>
      <c r="J219" s="124">
        <f t="shared" si="40"/>
        <v>82.44</v>
      </c>
      <c r="K219" s="120">
        <v>17.663617307037203</v>
      </c>
      <c r="L219" s="120">
        <v>22.42</v>
      </c>
      <c r="M219" s="120">
        <v>0</v>
      </c>
      <c r="N219" s="120">
        <v>0</v>
      </c>
      <c r="O219" s="120"/>
      <c r="P219" s="120">
        <v>0</v>
      </c>
      <c r="Q219" s="120"/>
      <c r="R219" s="120">
        <v>0</v>
      </c>
      <c r="S219" s="120"/>
      <c r="T219" s="120"/>
      <c r="U219" s="120"/>
      <c r="V219" s="120"/>
      <c r="W219" s="120">
        <v>4</v>
      </c>
      <c r="X219" s="120">
        <v>82.44</v>
      </c>
    </row>
    <row r="220" spans="1:24" s="139" customFormat="1" ht="30">
      <c r="A220" s="141">
        <v>12.9</v>
      </c>
      <c r="B220" s="142" t="s">
        <v>86</v>
      </c>
      <c r="C220" s="144">
        <v>1562</v>
      </c>
      <c r="D220" s="142" t="s">
        <v>566</v>
      </c>
      <c r="E220" s="142" t="s">
        <v>77</v>
      </c>
      <c r="F220" s="142" t="s">
        <v>120</v>
      </c>
      <c r="G220" s="122">
        <f t="shared" si="38"/>
        <v>30.978120000000004</v>
      </c>
      <c r="H220" s="123" t="s">
        <v>567</v>
      </c>
      <c r="I220" s="122">
        <f t="shared" si="39"/>
        <v>39.32</v>
      </c>
      <c r="J220" s="124">
        <f t="shared" si="40"/>
        <v>157.28</v>
      </c>
      <c r="K220" s="120">
        <v>33.692038358422941</v>
      </c>
      <c r="L220" s="120">
        <v>42.77</v>
      </c>
      <c r="M220" s="120">
        <v>0</v>
      </c>
      <c r="N220" s="120">
        <v>0</v>
      </c>
      <c r="O220" s="120"/>
      <c r="P220" s="120">
        <v>0</v>
      </c>
      <c r="Q220" s="120"/>
      <c r="R220" s="120">
        <v>0</v>
      </c>
      <c r="S220" s="120"/>
      <c r="T220" s="120"/>
      <c r="U220" s="120"/>
      <c r="V220" s="120"/>
      <c r="W220" s="120">
        <v>4</v>
      </c>
      <c r="X220" s="120">
        <v>157.28</v>
      </c>
    </row>
    <row r="221" spans="1:24" s="139" customFormat="1" ht="75">
      <c r="A221" s="147">
        <v>12.1</v>
      </c>
      <c r="B221" s="142" t="s">
        <v>161</v>
      </c>
      <c r="C221" s="144">
        <v>89825</v>
      </c>
      <c r="D221" s="134" t="s">
        <v>568</v>
      </c>
      <c r="E221" s="142" t="s">
        <v>77</v>
      </c>
      <c r="F221" s="142" t="s">
        <v>461</v>
      </c>
      <c r="G221" s="122">
        <f t="shared" si="38"/>
        <v>10.829880000000001</v>
      </c>
      <c r="H221" s="123" t="s">
        <v>333</v>
      </c>
      <c r="I221" s="122">
        <f t="shared" si="39"/>
        <v>13.75</v>
      </c>
      <c r="J221" s="124">
        <f t="shared" si="40"/>
        <v>41.25</v>
      </c>
      <c r="K221" s="120">
        <v>11.778659659692631</v>
      </c>
      <c r="L221" s="120">
        <v>14.95</v>
      </c>
      <c r="M221" s="120">
        <v>0</v>
      </c>
      <c r="N221" s="120">
        <v>0</v>
      </c>
      <c r="O221" s="120"/>
      <c r="P221" s="120">
        <v>0</v>
      </c>
      <c r="Q221" s="120"/>
      <c r="R221" s="120">
        <v>0</v>
      </c>
      <c r="S221" s="120"/>
      <c r="T221" s="120"/>
      <c r="U221" s="120"/>
      <c r="V221" s="120"/>
      <c r="W221" s="120">
        <v>3</v>
      </c>
      <c r="X221" s="120">
        <v>41.25</v>
      </c>
    </row>
    <row r="222" spans="1:24" s="139" customFormat="1" ht="75">
      <c r="A222" s="147">
        <v>12.11</v>
      </c>
      <c r="B222" s="142" t="s">
        <v>161</v>
      </c>
      <c r="C222" s="144">
        <v>89833</v>
      </c>
      <c r="D222" s="134" t="s">
        <v>569</v>
      </c>
      <c r="E222" s="142" t="s">
        <v>77</v>
      </c>
      <c r="F222" s="142" t="s">
        <v>78</v>
      </c>
      <c r="G222" s="122">
        <f t="shared" si="38"/>
        <v>23.557200000000002</v>
      </c>
      <c r="H222" s="123" t="s">
        <v>570</v>
      </c>
      <c r="I222" s="122">
        <f t="shared" si="39"/>
        <v>29.9</v>
      </c>
      <c r="J222" s="124">
        <f t="shared" si="40"/>
        <v>29.9</v>
      </c>
      <c r="K222" s="120">
        <v>25.620989460207429</v>
      </c>
      <c r="L222" s="120">
        <v>32.520000000000003</v>
      </c>
      <c r="M222" s="120">
        <v>0</v>
      </c>
      <c r="N222" s="120">
        <v>0</v>
      </c>
      <c r="O222" s="120"/>
      <c r="P222" s="120">
        <v>0</v>
      </c>
      <c r="Q222" s="120"/>
      <c r="R222" s="120">
        <v>0</v>
      </c>
      <c r="S222" s="120"/>
      <c r="T222" s="120"/>
      <c r="U222" s="120"/>
      <c r="V222" s="120"/>
      <c r="W222" s="120">
        <v>1</v>
      </c>
      <c r="X222" s="120">
        <v>29.9</v>
      </c>
    </row>
    <row r="223" spans="1:24" s="139" customFormat="1" ht="30">
      <c r="A223" s="147">
        <v>12.12</v>
      </c>
      <c r="B223" s="142" t="s">
        <v>86</v>
      </c>
      <c r="C223" s="144">
        <v>1661</v>
      </c>
      <c r="D223" s="142" t="s">
        <v>571</v>
      </c>
      <c r="E223" s="142" t="s">
        <v>77</v>
      </c>
      <c r="F223" s="142" t="s">
        <v>461</v>
      </c>
      <c r="G223" s="122">
        <f t="shared" si="38"/>
        <v>30.206280000000003</v>
      </c>
      <c r="H223" s="123" t="s">
        <v>572</v>
      </c>
      <c r="I223" s="122">
        <f t="shared" si="39"/>
        <v>38.340000000000003</v>
      </c>
      <c r="J223" s="124">
        <f t="shared" si="40"/>
        <v>115.02</v>
      </c>
      <c r="K223" s="120">
        <v>32.852579318088502</v>
      </c>
      <c r="L223" s="120">
        <v>41.7</v>
      </c>
      <c r="M223" s="120">
        <v>0</v>
      </c>
      <c r="N223" s="120">
        <v>0</v>
      </c>
      <c r="O223" s="120"/>
      <c r="P223" s="120">
        <v>0</v>
      </c>
      <c r="Q223" s="120"/>
      <c r="R223" s="120">
        <v>0</v>
      </c>
      <c r="S223" s="120"/>
      <c r="T223" s="120"/>
      <c r="U223" s="120"/>
      <c r="V223" s="120"/>
      <c r="W223" s="120">
        <v>3</v>
      </c>
      <c r="X223" s="120">
        <v>115.02</v>
      </c>
    </row>
    <row r="224" spans="1:24" s="139" customFormat="1" ht="45">
      <c r="A224" s="147">
        <v>12.13</v>
      </c>
      <c r="B224" s="142" t="s">
        <v>74</v>
      </c>
      <c r="C224" s="142" t="s">
        <v>573</v>
      </c>
      <c r="D224" s="134" t="s">
        <v>574</v>
      </c>
      <c r="E224" s="142" t="s">
        <v>77</v>
      </c>
      <c r="F224" s="142" t="s">
        <v>140</v>
      </c>
      <c r="G224" s="122">
        <f t="shared" si="38"/>
        <v>310.29576000000003</v>
      </c>
      <c r="H224" s="123" t="s">
        <v>575</v>
      </c>
      <c r="I224" s="122">
        <f t="shared" si="39"/>
        <v>393.86</v>
      </c>
      <c r="J224" s="124">
        <f t="shared" si="40"/>
        <v>2363.16</v>
      </c>
      <c r="K224" s="120">
        <v>337.4800229444524</v>
      </c>
      <c r="L224" s="120">
        <v>428.36</v>
      </c>
      <c r="M224" s="120">
        <v>0</v>
      </c>
      <c r="N224" s="120">
        <v>0</v>
      </c>
      <c r="O224" s="120"/>
      <c r="P224" s="120">
        <v>0</v>
      </c>
      <c r="Q224" s="120"/>
      <c r="R224" s="120">
        <v>0</v>
      </c>
      <c r="S224" s="120"/>
      <c r="T224" s="120"/>
      <c r="U224" s="120"/>
      <c r="V224" s="120"/>
      <c r="W224" s="120">
        <v>6</v>
      </c>
      <c r="X224" s="120">
        <v>2363.16</v>
      </c>
    </row>
    <row r="225" spans="1:24" s="139" customFormat="1" ht="45">
      <c r="A225" s="147">
        <v>12.14</v>
      </c>
      <c r="B225" s="142" t="s">
        <v>161</v>
      </c>
      <c r="C225" s="144">
        <v>89708</v>
      </c>
      <c r="D225" s="134" t="s">
        <v>576</v>
      </c>
      <c r="E225" s="142" t="s">
        <v>77</v>
      </c>
      <c r="F225" s="142" t="s">
        <v>453</v>
      </c>
      <c r="G225" s="122">
        <f t="shared" si="38"/>
        <v>39.838200000000001</v>
      </c>
      <c r="H225" s="123" t="s">
        <v>577</v>
      </c>
      <c r="I225" s="122">
        <f t="shared" si="39"/>
        <v>50.57</v>
      </c>
      <c r="J225" s="124">
        <f t="shared" si="40"/>
        <v>353.99</v>
      </c>
      <c r="K225" s="120">
        <v>43.328328592262046</v>
      </c>
      <c r="L225" s="120">
        <v>55</v>
      </c>
      <c r="M225" s="120">
        <v>0</v>
      </c>
      <c r="N225" s="120">
        <v>0</v>
      </c>
      <c r="O225" s="120"/>
      <c r="P225" s="120">
        <v>0</v>
      </c>
      <c r="Q225" s="120"/>
      <c r="R225" s="120">
        <v>0</v>
      </c>
      <c r="S225" s="120"/>
      <c r="T225" s="120"/>
      <c r="U225" s="120"/>
      <c r="V225" s="120"/>
      <c r="W225" s="120">
        <v>7</v>
      </c>
      <c r="X225" s="120">
        <v>353.99</v>
      </c>
    </row>
    <row r="226" spans="1:24" s="139" customFormat="1" ht="75">
      <c r="A226" s="147">
        <v>12.15</v>
      </c>
      <c r="B226" s="142" t="s">
        <v>161</v>
      </c>
      <c r="C226" s="144">
        <v>89752</v>
      </c>
      <c r="D226" s="134" t="s">
        <v>578</v>
      </c>
      <c r="E226" s="142" t="s">
        <v>77</v>
      </c>
      <c r="F226" s="142" t="s">
        <v>449</v>
      </c>
      <c r="G226" s="122">
        <f t="shared" si="38"/>
        <v>3.9476400000000003</v>
      </c>
      <c r="H226" s="123" t="s">
        <v>579</v>
      </c>
      <c r="I226" s="122">
        <f t="shared" si="39"/>
        <v>5.01</v>
      </c>
      <c r="J226" s="124">
        <f t="shared" si="40"/>
        <v>25.05</v>
      </c>
      <c r="K226" s="120">
        <v>4.2934832167105279</v>
      </c>
      <c r="L226" s="120">
        <v>5.45</v>
      </c>
      <c r="M226" s="120">
        <v>0</v>
      </c>
      <c r="N226" s="120">
        <v>0</v>
      </c>
      <c r="O226" s="120"/>
      <c r="P226" s="120">
        <v>0</v>
      </c>
      <c r="Q226" s="120"/>
      <c r="R226" s="120">
        <v>0</v>
      </c>
      <c r="S226" s="120"/>
      <c r="T226" s="120"/>
      <c r="U226" s="120"/>
      <c r="V226" s="120"/>
      <c r="W226" s="120">
        <v>5</v>
      </c>
      <c r="X226" s="120">
        <v>25.05</v>
      </c>
    </row>
    <row r="227" spans="1:24" s="139" customFormat="1" ht="75">
      <c r="A227" s="147">
        <v>12.16</v>
      </c>
      <c r="B227" s="142" t="s">
        <v>161</v>
      </c>
      <c r="C227" s="144">
        <v>89753</v>
      </c>
      <c r="D227" s="134" t="s">
        <v>580</v>
      </c>
      <c r="E227" s="142" t="s">
        <v>77</v>
      </c>
      <c r="F227" s="142" t="s">
        <v>453</v>
      </c>
      <c r="G227" s="122">
        <f t="shared" si="38"/>
        <v>6.1425600000000005</v>
      </c>
      <c r="H227" s="123" t="s">
        <v>581</v>
      </c>
      <c r="I227" s="122">
        <f t="shared" si="39"/>
        <v>7.8</v>
      </c>
      <c r="J227" s="124">
        <f t="shared" si="40"/>
        <v>54.6</v>
      </c>
      <c r="K227" s="120">
        <v>6.6806948626615954</v>
      </c>
      <c r="L227" s="120">
        <v>8.48</v>
      </c>
      <c r="M227" s="120">
        <v>0</v>
      </c>
      <c r="N227" s="120">
        <v>0</v>
      </c>
      <c r="O227" s="120"/>
      <c r="P227" s="120">
        <v>0</v>
      </c>
      <c r="Q227" s="120"/>
      <c r="R227" s="120">
        <v>0</v>
      </c>
      <c r="S227" s="120"/>
      <c r="T227" s="120"/>
      <c r="U227" s="120"/>
      <c r="V227" s="120"/>
      <c r="W227" s="120">
        <v>7</v>
      </c>
      <c r="X227" s="120">
        <v>54.6</v>
      </c>
    </row>
    <row r="228" spans="1:24" s="139" customFormat="1" ht="75">
      <c r="A228" s="147">
        <v>12.17</v>
      </c>
      <c r="B228" s="142" t="s">
        <v>161</v>
      </c>
      <c r="C228" s="144">
        <v>89778</v>
      </c>
      <c r="D228" s="134" t="s">
        <v>582</v>
      </c>
      <c r="E228" s="142" t="s">
        <v>77</v>
      </c>
      <c r="F228" s="142" t="s">
        <v>449</v>
      </c>
      <c r="G228" s="122">
        <f t="shared" si="38"/>
        <v>12.743400000000001</v>
      </c>
      <c r="H228" s="123" t="s">
        <v>583</v>
      </c>
      <c r="I228" s="122">
        <f t="shared" si="39"/>
        <v>16.18</v>
      </c>
      <c r="J228" s="124">
        <f t="shared" si="40"/>
        <v>80.900000000000006</v>
      </c>
      <c r="K228" s="120">
        <v>13.859818530521766</v>
      </c>
      <c r="L228" s="120">
        <v>17.59</v>
      </c>
      <c r="M228" s="120">
        <v>0</v>
      </c>
      <c r="N228" s="120">
        <v>0</v>
      </c>
      <c r="O228" s="120"/>
      <c r="P228" s="120">
        <v>0</v>
      </c>
      <c r="Q228" s="120"/>
      <c r="R228" s="120">
        <v>0</v>
      </c>
      <c r="S228" s="120"/>
      <c r="T228" s="120"/>
      <c r="U228" s="120"/>
      <c r="V228" s="120"/>
      <c r="W228" s="120">
        <v>5</v>
      </c>
      <c r="X228" s="120">
        <v>80.900000000000006</v>
      </c>
    </row>
    <row r="229" spans="1:24" s="139" customFormat="1">
      <c r="A229" s="147">
        <v>12.18</v>
      </c>
      <c r="B229" s="142" t="s">
        <v>584</v>
      </c>
      <c r="C229" s="142" t="s">
        <v>585</v>
      </c>
      <c r="D229" s="142" t="s">
        <v>586</v>
      </c>
      <c r="E229" s="142" t="s">
        <v>77</v>
      </c>
      <c r="F229" s="142" t="s">
        <v>120</v>
      </c>
      <c r="G229" s="122">
        <f t="shared" si="38"/>
        <v>18.620640000000002</v>
      </c>
      <c r="H229" s="123" t="s">
        <v>587</v>
      </c>
      <c r="I229" s="122">
        <f t="shared" si="39"/>
        <v>23.64</v>
      </c>
      <c r="J229" s="124">
        <f t="shared" si="40"/>
        <v>94.56</v>
      </c>
      <c r="K229" s="120">
        <v>20.251949348068397</v>
      </c>
      <c r="L229" s="120">
        <v>25.71</v>
      </c>
      <c r="M229" s="120">
        <v>0</v>
      </c>
      <c r="N229" s="120">
        <v>0</v>
      </c>
      <c r="O229" s="120"/>
      <c r="P229" s="120">
        <v>0</v>
      </c>
      <c r="Q229" s="120"/>
      <c r="R229" s="120">
        <v>0</v>
      </c>
      <c r="S229" s="120"/>
      <c r="T229" s="120"/>
      <c r="U229" s="120"/>
      <c r="V229" s="120"/>
      <c r="W229" s="120">
        <v>4</v>
      </c>
      <c r="X229" s="120">
        <v>94.56</v>
      </c>
    </row>
    <row r="230" spans="1:24" s="139" customFormat="1" ht="75">
      <c r="A230" s="147">
        <v>12.19</v>
      </c>
      <c r="B230" s="142" t="s">
        <v>161</v>
      </c>
      <c r="C230" s="144">
        <v>98069</v>
      </c>
      <c r="D230" s="134" t="s">
        <v>588</v>
      </c>
      <c r="E230" s="142" t="s">
        <v>77</v>
      </c>
      <c r="F230" s="142" t="s">
        <v>78</v>
      </c>
      <c r="G230" s="122">
        <f t="shared" si="38"/>
        <v>9173.4068399999996</v>
      </c>
      <c r="H230" s="123" t="s">
        <v>589</v>
      </c>
      <c r="I230" s="122">
        <f t="shared" si="39"/>
        <v>11643.81</v>
      </c>
      <c r="J230" s="124">
        <f t="shared" si="40"/>
        <v>11643.81</v>
      </c>
      <c r="K230" s="120">
        <v>9977.0668823898723</v>
      </c>
      <c r="L230" s="120">
        <v>12663.89</v>
      </c>
      <c r="M230" s="120">
        <v>0</v>
      </c>
      <c r="N230" s="120">
        <v>0</v>
      </c>
      <c r="O230" s="120"/>
      <c r="P230" s="120">
        <v>0</v>
      </c>
      <c r="Q230" s="120"/>
      <c r="R230" s="120">
        <v>0</v>
      </c>
      <c r="S230" s="120"/>
      <c r="T230" s="120"/>
      <c r="U230" s="120"/>
      <c r="V230" s="120"/>
      <c r="W230" s="120">
        <v>1</v>
      </c>
      <c r="X230" s="120">
        <v>11643.81</v>
      </c>
    </row>
    <row r="231" spans="1:24" s="139" customFormat="1" ht="45">
      <c r="A231" s="147">
        <v>12.2</v>
      </c>
      <c r="B231" s="142" t="s">
        <v>86</v>
      </c>
      <c r="C231" s="144">
        <v>1745</v>
      </c>
      <c r="D231" s="134" t="s">
        <v>590</v>
      </c>
      <c r="E231" s="142" t="s">
        <v>77</v>
      </c>
      <c r="F231" s="142" t="s">
        <v>321</v>
      </c>
      <c r="G231" s="122">
        <f t="shared" si="38"/>
        <v>2243.4655200000002</v>
      </c>
      <c r="H231" s="123" t="s">
        <v>591</v>
      </c>
      <c r="I231" s="122">
        <f t="shared" si="39"/>
        <v>2847.63</v>
      </c>
      <c r="J231" s="124">
        <f t="shared" si="40"/>
        <v>5695.26</v>
      </c>
      <c r="K231" s="120">
        <v>2440.0101218421023</v>
      </c>
      <c r="L231" s="120">
        <v>3097.1</v>
      </c>
      <c r="M231" s="120">
        <v>0</v>
      </c>
      <c r="N231" s="120">
        <v>0</v>
      </c>
      <c r="O231" s="120"/>
      <c r="P231" s="120">
        <v>0</v>
      </c>
      <c r="Q231" s="120"/>
      <c r="R231" s="120">
        <v>0</v>
      </c>
      <c r="S231" s="120"/>
      <c r="T231" s="120"/>
      <c r="U231" s="120"/>
      <c r="V231" s="120"/>
      <c r="W231" s="120">
        <v>2</v>
      </c>
      <c r="X231" s="120">
        <v>5695.26</v>
      </c>
    </row>
    <row r="232" spans="1:24" s="139" customFormat="1" ht="45">
      <c r="A232" s="147">
        <v>12.21</v>
      </c>
      <c r="B232" s="142" t="s">
        <v>161</v>
      </c>
      <c r="C232" s="144">
        <v>90443</v>
      </c>
      <c r="D232" s="134" t="s">
        <v>489</v>
      </c>
      <c r="E232" s="142" t="s">
        <v>112</v>
      </c>
      <c r="F232" s="142" t="s">
        <v>592</v>
      </c>
      <c r="G232" s="122">
        <f t="shared" si="38"/>
        <v>7.0028400000000008</v>
      </c>
      <c r="H232" s="123" t="s">
        <v>491</v>
      </c>
      <c r="I232" s="122">
        <f t="shared" si="39"/>
        <v>8.89</v>
      </c>
      <c r="J232" s="124">
        <f t="shared" si="40"/>
        <v>266.7</v>
      </c>
      <c r="K232" s="120">
        <v>7.6163419180343581</v>
      </c>
      <c r="L232" s="120">
        <v>9.67</v>
      </c>
      <c r="M232" s="120">
        <v>0</v>
      </c>
      <c r="N232" s="120">
        <v>0</v>
      </c>
      <c r="O232" s="120"/>
      <c r="P232" s="120">
        <v>0</v>
      </c>
      <c r="Q232" s="120"/>
      <c r="R232" s="120">
        <v>0</v>
      </c>
      <c r="S232" s="120"/>
      <c r="T232" s="120"/>
      <c r="U232" s="120"/>
      <c r="V232" s="120"/>
      <c r="W232" s="120">
        <v>30</v>
      </c>
      <c r="X232" s="120">
        <v>266.7</v>
      </c>
    </row>
    <row r="233" spans="1:24" s="139" customFormat="1" ht="30">
      <c r="A233" s="147">
        <v>12.22</v>
      </c>
      <c r="B233" s="142" t="s">
        <v>584</v>
      </c>
      <c r="C233" s="142" t="s">
        <v>593</v>
      </c>
      <c r="D233" s="142" t="s">
        <v>594</v>
      </c>
      <c r="E233" s="142" t="s">
        <v>124</v>
      </c>
      <c r="F233" s="142" t="s">
        <v>321</v>
      </c>
      <c r="G233" s="122">
        <f t="shared" si="38"/>
        <v>32.698680000000003</v>
      </c>
      <c r="H233" s="123" t="s">
        <v>595</v>
      </c>
      <c r="I233" s="122">
        <f t="shared" si="39"/>
        <v>41.5</v>
      </c>
      <c r="J233" s="124">
        <f t="shared" si="40"/>
        <v>83</v>
      </c>
      <c r="K233" s="120">
        <v>35.563332469168465</v>
      </c>
      <c r="L233" s="120">
        <v>45.14</v>
      </c>
      <c r="M233" s="120">
        <v>0</v>
      </c>
      <c r="N233" s="120">
        <v>0</v>
      </c>
      <c r="O233" s="120"/>
      <c r="P233" s="120">
        <v>0</v>
      </c>
      <c r="Q233" s="120"/>
      <c r="R233" s="120">
        <v>0</v>
      </c>
      <c r="S233" s="120"/>
      <c r="T233" s="120"/>
      <c r="U233" s="120"/>
      <c r="V233" s="120"/>
      <c r="W233" s="120">
        <v>2</v>
      </c>
      <c r="X233" s="120">
        <v>83</v>
      </c>
    </row>
    <row r="234" spans="1:24" s="139" customFormat="1" ht="90">
      <c r="A234" s="147">
        <v>12.23</v>
      </c>
      <c r="B234" s="142" t="s">
        <v>86</v>
      </c>
      <c r="C234" s="144">
        <v>2005</v>
      </c>
      <c r="D234" s="134" t="s">
        <v>596</v>
      </c>
      <c r="E234" s="142" t="s">
        <v>77</v>
      </c>
      <c r="F234" s="142" t="s">
        <v>83</v>
      </c>
      <c r="G234" s="122">
        <f t="shared" si="38"/>
        <v>409.01892000000004</v>
      </c>
      <c r="H234" s="123" t="s">
        <v>597</v>
      </c>
      <c r="I234" s="122">
        <f t="shared" si="39"/>
        <v>519.16999999999996</v>
      </c>
      <c r="J234" s="124">
        <f t="shared" si="40"/>
        <v>4153.3599999999997</v>
      </c>
      <c r="K234" s="120">
        <v>444.85208082222954</v>
      </c>
      <c r="L234" s="120">
        <v>564.65</v>
      </c>
      <c r="M234" s="120">
        <v>4517.2</v>
      </c>
      <c r="N234" s="120">
        <v>363.84000000000015</v>
      </c>
      <c r="O234" s="120"/>
      <c r="P234" s="120">
        <v>0</v>
      </c>
      <c r="Q234" s="120"/>
      <c r="R234" s="120">
        <v>0</v>
      </c>
      <c r="S234" s="120"/>
      <c r="T234" s="120"/>
      <c r="U234" s="120"/>
      <c r="V234" s="120"/>
      <c r="W234" s="120">
        <v>8</v>
      </c>
      <c r="X234" s="120">
        <v>4517.2</v>
      </c>
    </row>
    <row r="235" spans="1:24" s="139" customFormat="1" ht="75">
      <c r="A235" s="147">
        <v>12.24</v>
      </c>
      <c r="B235" s="142" t="s">
        <v>92</v>
      </c>
      <c r="C235" s="144">
        <v>95472</v>
      </c>
      <c r="D235" s="142" t="s">
        <v>598</v>
      </c>
      <c r="E235" s="142" t="s">
        <v>77</v>
      </c>
      <c r="F235" s="142" t="s">
        <v>120</v>
      </c>
      <c r="G235" s="122">
        <f t="shared" si="38"/>
        <v>619.69104000000004</v>
      </c>
      <c r="H235" s="123" t="s">
        <v>599</v>
      </c>
      <c r="I235" s="122">
        <f t="shared" si="39"/>
        <v>786.57</v>
      </c>
      <c r="J235" s="124">
        <f t="shared" si="40"/>
        <v>3146.28</v>
      </c>
      <c r="K235" s="120">
        <v>673.98067700851459</v>
      </c>
      <c r="L235" s="120">
        <v>855.48</v>
      </c>
      <c r="M235" s="120">
        <v>3421.92</v>
      </c>
      <c r="N235" s="120">
        <v>275.63999999999987</v>
      </c>
      <c r="O235" s="120"/>
      <c r="P235" s="120">
        <v>0</v>
      </c>
      <c r="Q235" s="120"/>
      <c r="R235" s="120">
        <v>0</v>
      </c>
      <c r="S235" s="120"/>
      <c r="T235" s="120"/>
      <c r="U235" s="120"/>
      <c r="V235" s="120"/>
      <c r="W235" s="120">
        <v>4</v>
      </c>
      <c r="X235" s="120">
        <v>3421.92</v>
      </c>
    </row>
    <row r="236" spans="1:24" s="139" customFormat="1" ht="45">
      <c r="A236" s="147">
        <v>12.25</v>
      </c>
      <c r="B236" s="142" t="s">
        <v>92</v>
      </c>
      <c r="C236" s="144">
        <v>86900</v>
      </c>
      <c r="D236" s="134" t="s">
        <v>600</v>
      </c>
      <c r="E236" s="142" t="s">
        <v>77</v>
      </c>
      <c r="F236" s="142" t="s">
        <v>78</v>
      </c>
      <c r="G236" s="122">
        <f t="shared" si="38"/>
        <v>110.39724000000001</v>
      </c>
      <c r="H236" s="123" t="s">
        <v>601</v>
      </c>
      <c r="I236" s="122">
        <f t="shared" si="39"/>
        <v>140.13</v>
      </c>
      <c r="J236" s="124">
        <f t="shared" si="40"/>
        <v>140.13</v>
      </c>
      <c r="K236" s="120">
        <v>120.06887586283557</v>
      </c>
      <c r="L236" s="120">
        <v>152.4</v>
      </c>
      <c r="M236" s="120">
        <v>152.4</v>
      </c>
      <c r="N236" s="120">
        <v>12.27000000000001</v>
      </c>
      <c r="O236" s="120"/>
      <c r="P236" s="120">
        <v>0</v>
      </c>
      <c r="Q236" s="120"/>
      <c r="R236" s="120">
        <v>0</v>
      </c>
      <c r="S236" s="120"/>
      <c r="T236" s="120"/>
      <c r="U236" s="120"/>
      <c r="V236" s="120"/>
      <c r="W236" s="120">
        <v>1</v>
      </c>
      <c r="X236" s="120">
        <v>152.4</v>
      </c>
    </row>
    <row r="237" spans="1:24" s="139" customFormat="1" ht="75">
      <c r="A237" s="147">
        <v>12.26</v>
      </c>
      <c r="B237" s="142" t="s">
        <v>92</v>
      </c>
      <c r="C237" s="144">
        <v>86932</v>
      </c>
      <c r="D237" s="134" t="s">
        <v>602</v>
      </c>
      <c r="E237" s="142" t="s">
        <v>77</v>
      </c>
      <c r="F237" s="142" t="s">
        <v>461</v>
      </c>
      <c r="G237" s="122">
        <f t="shared" si="38"/>
        <v>371.16660000000002</v>
      </c>
      <c r="H237" s="123" t="s">
        <v>603</v>
      </c>
      <c r="I237" s="122">
        <f t="shared" si="39"/>
        <v>471.12</v>
      </c>
      <c r="J237" s="124">
        <f t="shared" si="40"/>
        <v>1413.36</v>
      </c>
      <c r="K237" s="120">
        <v>403.68361038582793</v>
      </c>
      <c r="L237" s="120">
        <v>512.4</v>
      </c>
      <c r="M237" s="120">
        <v>1537.2</v>
      </c>
      <c r="N237" s="120">
        <v>123.84000000000015</v>
      </c>
      <c r="O237" s="120"/>
      <c r="P237" s="120">
        <v>0</v>
      </c>
      <c r="Q237" s="120"/>
      <c r="R237" s="120">
        <v>0</v>
      </c>
      <c r="S237" s="120"/>
      <c r="T237" s="120"/>
      <c r="U237" s="120"/>
      <c r="V237" s="120"/>
      <c r="W237" s="120">
        <v>3</v>
      </c>
      <c r="X237" s="120">
        <v>1537.2</v>
      </c>
    </row>
    <row r="238" spans="1:24" s="139" customFormat="1" ht="45">
      <c r="A238" s="147">
        <v>12.27</v>
      </c>
      <c r="B238" s="142" t="s">
        <v>86</v>
      </c>
      <c r="C238" s="144">
        <v>2003</v>
      </c>
      <c r="D238" s="134" t="s">
        <v>604</v>
      </c>
      <c r="E238" s="142" t="s">
        <v>77</v>
      </c>
      <c r="F238" s="142" t="s">
        <v>78</v>
      </c>
      <c r="G238" s="122">
        <f t="shared" si="38"/>
        <v>936.69216000000006</v>
      </c>
      <c r="H238" s="123" t="s">
        <v>605</v>
      </c>
      <c r="I238" s="122">
        <f t="shared" si="39"/>
        <v>1188.94</v>
      </c>
      <c r="J238" s="124">
        <f t="shared" si="40"/>
        <v>1188.94</v>
      </c>
      <c r="K238" s="120">
        <v>1018.7535003658724</v>
      </c>
      <c r="L238" s="120">
        <v>1293.0999999999999</v>
      </c>
      <c r="M238" s="120">
        <v>1293.0999999999999</v>
      </c>
      <c r="N238" s="120">
        <v>104.15999999999985</v>
      </c>
      <c r="O238" s="120"/>
      <c r="P238" s="120">
        <v>0</v>
      </c>
      <c r="Q238" s="120"/>
      <c r="R238" s="120">
        <v>0</v>
      </c>
      <c r="S238" s="120"/>
      <c r="T238" s="120"/>
      <c r="U238" s="120"/>
      <c r="V238" s="120"/>
      <c r="W238" s="120">
        <v>1</v>
      </c>
      <c r="X238" s="120">
        <v>1293.0999999999999</v>
      </c>
    </row>
    <row r="239" spans="1:24" s="139" customFormat="1" ht="30">
      <c r="A239" s="147">
        <v>12.28</v>
      </c>
      <c r="B239" s="142" t="s">
        <v>92</v>
      </c>
      <c r="C239" s="144">
        <v>95544</v>
      </c>
      <c r="D239" s="142" t="s">
        <v>606</v>
      </c>
      <c r="E239" s="142" t="s">
        <v>77</v>
      </c>
      <c r="F239" s="142" t="s">
        <v>453</v>
      </c>
      <c r="G239" s="122">
        <f t="shared" si="38"/>
        <v>48.312360000000005</v>
      </c>
      <c r="H239" s="123" t="s">
        <v>607</v>
      </c>
      <c r="I239" s="122">
        <f t="shared" si="39"/>
        <v>61.32</v>
      </c>
      <c r="J239" s="124">
        <f t="shared" si="40"/>
        <v>429.24</v>
      </c>
      <c r="K239" s="120">
        <v>52.544889305933935</v>
      </c>
      <c r="L239" s="120">
        <v>66.7</v>
      </c>
      <c r="M239" s="120">
        <v>466.9</v>
      </c>
      <c r="N239" s="120">
        <v>37.659999999999968</v>
      </c>
      <c r="O239" s="120"/>
      <c r="P239" s="120">
        <v>0</v>
      </c>
      <c r="Q239" s="120"/>
      <c r="R239" s="120">
        <v>0</v>
      </c>
      <c r="S239" s="120"/>
      <c r="T239" s="120"/>
      <c r="U239" s="120"/>
      <c r="V239" s="120"/>
      <c r="W239" s="120">
        <v>7</v>
      </c>
      <c r="X239" s="120">
        <v>466.9</v>
      </c>
    </row>
    <row r="240" spans="1:24" s="139" customFormat="1" ht="45">
      <c r="A240" s="147">
        <v>12.29</v>
      </c>
      <c r="B240" s="142" t="s">
        <v>92</v>
      </c>
      <c r="C240" s="144">
        <v>95547</v>
      </c>
      <c r="D240" s="134" t="s">
        <v>608</v>
      </c>
      <c r="E240" s="142" t="s">
        <v>77</v>
      </c>
      <c r="F240" s="142" t="s">
        <v>453</v>
      </c>
      <c r="G240" s="122">
        <f t="shared" si="38"/>
        <v>45.546600000000005</v>
      </c>
      <c r="H240" s="123" t="s">
        <v>609</v>
      </c>
      <c r="I240" s="122">
        <f t="shared" si="39"/>
        <v>57.81</v>
      </c>
      <c r="J240" s="124">
        <f t="shared" si="40"/>
        <v>404.67</v>
      </c>
      <c r="K240" s="120">
        <v>49.536827744735525</v>
      </c>
      <c r="L240" s="120">
        <v>62.88</v>
      </c>
      <c r="M240" s="120">
        <v>440.16</v>
      </c>
      <c r="N240" s="120">
        <v>35.490000000000009</v>
      </c>
      <c r="O240" s="120"/>
      <c r="P240" s="120">
        <v>0</v>
      </c>
      <c r="Q240" s="120"/>
      <c r="R240" s="120">
        <v>0</v>
      </c>
      <c r="S240" s="120"/>
      <c r="T240" s="120"/>
      <c r="U240" s="120"/>
      <c r="V240" s="120"/>
      <c r="W240" s="120">
        <v>7</v>
      </c>
      <c r="X240" s="120">
        <v>440.16</v>
      </c>
    </row>
    <row r="241" spans="1:24" s="139" customFormat="1">
      <c r="A241" s="147">
        <v>12.3</v>
      </c>
      <c r="B241" s="142" t="s">
        <v>92</v>
      </c>
      <c r="C241" s="144">
        <v>95543</v>
      </c>
      <c r="D241" s="142" t="s">
        <v>610</v>
      </c>
      <c r="E241" s="142" t="s">
        <v>77</v>
      </c>
      <c r="F241" s="142" t="s">
        <v>453</v>
      </c>
      <c r="G241" s="122">
        <f t="shared" si="38"/>
        <v>61.940160000000006</v>
      </c>
      <c r="H241" s="123" t="s">
        <v>611</v>
      </c>
      <c r="I241" s="122">
        <f t="shared" si="39"/>
        <v>78.62</v>
      </c>
      <c r="J241" s="124">
        <f t="shared" si="40"/>
        <v>550.34</v>
      </c>
      <c r="K241" s="120">
        <v>67.366587986838923</v>
      </c>
      <c r="L241" s="120">
        <v>85.51</v>
      </c>
      <c r="M241" s="120">
        <v>598.57000000000005</v>
      </c>
      <c r="N241" s="120">
        <v>48.230000000000018</v>
      </c>
      <c r="O241" s="120"/>
      <c r="P241" s="120">
        <v>0</v>
      </c>
      <c r="Q241" s="120"/>
      <c r="R241" s="120">
        <v>0</v>
      </c>
      <c r="S241" s="120"/>
      <c r="T241" s="120"/>
      <c r="U241" s="120"/>
      <c r="V241" s="120"/>
      <c r="W241" s="120">
        <v>7</v>
      </c>
      <c r="X241" s="120">
        <v>598.57000000000005</v>
      </c>
    </row>
    <row r="242" spans="1:24" s="139" customFormat="1">
      <c r="A242" s="147">
        <v>12.31</v>
      </c>
      <c r="B242" s="142" t="s">
        <v>92</v>
      </c>
      <c r="C242" s="144">
        <v>100849</v>
      </c>
      <c r="D242" s="142" t="s">
        <v>612</v>
      </c>
      <c r="E242" s="142" t="s">
        <v>77</v>
      </c>
      <c r="F242" s="142" t="s">
        <v>453</v>
      </c>
      <c r="G242" s="122">
        <f t="shared" si="38"/>
        <v>29.209320000000002</v>
      </c>
      <c r="H242" s="123" t="s">
        <v>613</v>
      </c>
      <c r="I242" s="122">
        <f t="shared" si="39"/>
        <v>37.08</v>
      </c>
      <c r="J242" s="124">
        <f t="shared" si="40"/>
        <v>259.56</v>
      </c>
      <c r="K242" s="120">
        <v>31.768278057656513</v>
      </c>
      <c r="L242" s="120">
        <v>40.32</v>
      </c>
      <c r="M242" s="120">
        <v>282.24</v>
      </c>
      <c r="N242" s="120">
        <v>22.680000000000007</v>
      </c>
      <c r="O242" s="120"/>
      <c r="P242" s="120">
        <v>0</v>
      </c>
      <c r="Q242" s="120"/>
      <c r="R242" s="120">
        <v>0</v>
      </c>
      <c r="S242" s="120"/>
      <c r="T242" s="120"/>
      <c r="U242" s="120"/>
      <c r="V242" s="120"/>
      <c r="W242" s="120">
        <v>7</v>
      </c>
      <c r="X242" s="120">
        <v>282.24</v>
      </c>
    </row>
    <row r="243" spans="1:24" s="139" customFormat="1">
      <c r="A243" s="134"/>
      <c r="B243" s="134"/>
      <c r="C243" s="134"/>
      <c r="D243" s="134"/>
      <c r="E243" s="134"/>
      <c r="F243" s="134"/>
      <c r="G243" s="122"/>
      <c r="H243" s="136"/>
      <c r="I243" s="122"/>
      <c r="J243" s="124"/>
      <c r="K243" s="120"/>
      <c r="L243" s="120"/>
      <c r="M243" s="120"/>
      <c r="N243" s="121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</row>
    <row r="244" spans="1:24" s="139" customFormat="1" ht="15.75">
      <c r="A244" s="133">
        <v>13</v>
      </c>
      <c r="B244" s="134"/>
      <c r="C244" s="134"/>
      <c r="D244" s="135" t="s">
        <v>38</v>
      </c>
      <c r="E244" s="134"/>
      <c r="F244" s="134"/>
      <c r="G244" s="122"/>
      <c r="H244" s="136"/>
      <c r="I244" s="122"/>
      <c r="J244" s="146">
        <f>SUM(J245:J252)</f>
        <v>8056.34</v>
      </c>
      <c r="K244" s="120"/>
      <c r="L244" s="120"/>
      <c r="M244" s="120"/>
      <c r="N244" s="137">
        <v>204.17999999999995</v>
      </c>
      <c r="O244" s="120"/>
      <c r="P244" s="137">
        <v>0</v>
      </c>
      <c r="Q244" s="120"/>
      <c r="R244" s="137">
        <v>0</v>
      </c>
      <c r="S244" s="130"/>
      <c r="T244" s="130"/>
      <c r="U244" s="137"/>
      <c r="V244" s="137">
        <v>0</v>
      </c>
      <c r="W244" s="130"/>
      <c r="X244" s="130">
        <v>8260.52</v>
      </c>
    </row>
    <row r="245" spans="1:24" s="139" customFormat="1" ht="45">
      <c r="A245" s="141">
        <v>13.1</v>
      </c>
      <c r="B245" s="142" t="s">
        <v>161</v>
      </c>
      <c r="C245" s="144">
        <v>89578</v>
      </c>
      <c r="D245" s="134" t="s">
        <v>614</v>
      </c>
      <c r="E245" s="142" t="s">
        <v>112</v>
      </c>
      <c r="F245" s="142" t="s">
        <v>615</v>
      </c>
      <c r="G245" s="122">
        <f t="shared" ref="G245:G252" si="41">H245*(1-$Y$9)</f>
        <v>32.224319999999999</v>
      </c>
      <c r="H245" s="123" t="s">
        <v>616</v>
      </c>
      <c r="I245" s="122">
        <f t="shared" ref="I245:I252" si="42">ROUND(G245*1.2693,2)</f>
        <v>40.9</v>
      </c>
      <c r="J245" s="124">
        <f t="shared" ref="J245:J252" si="43">ROUND(F245*I245,2)</f>
        <v>5726</v>
      </c>
      <c r="K245" s="120">
        <v>35.047414933962919</v>
      </c>
      <c r="L245" s="120">
        <v>44.49</v>
      </c>
      <c r="M245" s="120">
        <v>0</v>
      </c>
      <c r="N245" s="120">
        <v>0</v>
      </c>
      <c r="O245" s="120"/>
      <c r="P245" s="120">
        <v>0</v>
      </c>
      <c r="Q245" s="120"/>
      <c r="R245" s="120">
        <v>0</v>
      </c>
      <c r="S245" s="120"/>
      <c r="T245" s="120"/>
      <c r="U245" s="120"/>
      <c r="V245" s="120"/>
      <c r="W245" s="120">
        <v>140</v>
      </c>
      <c r="X245" s="120">
        <v>5726</v>
      </c>
    </row>
    <row r="246" spans="1:24" s="139" customFormat="1" ht="60">
      <c r="A246" s="141">
        <v>13.2</v>
      </c>
      <c r="B246" s="142" t="s">
        <v>161</v>
      </c>
      <c r="C246" s="144">
        <v>89584</v>
      </c>
      <c r="D246" s="142" t="s">
        <v>617</v>
      </c>
      <c r="E246" s="142" t="s">
        <v>77</v>
      </c>
      <c r="F246" s="142" t="s">
        <v>105</v>
      </c>
      <c r="G246" s="122">
        <f t="shared" si="41"/>
        <v>30.061560000000004</v>
      </c>
      <c r="H246" s="123" t="s">
        <v>618</v>
      </c>
      <c r="I246" s="122">
        <f t="shared" si="42"/>
        <v>38.159999999999997</v>
      </c>
      <c r="J246" s="124">
        <f t="shared" si="43"/>
        <v>572.4</v>
      </c>
      <c r="K246" s="120">
        <v>32.695180748025791</v>
      </c>
      <c r="L246" s="120">
        <v>41.5</v>
      </c>
      <c r="M246" s="120">
        <v>622.5</v>
      </c>
      <c r="N246" s="120">
        <v>50.100000000000023</v>
      </c>
      <c r="O246" s="120"/>
      <c r="P246" s="120">
        <v>0</v>
      </c>
      <c r="Q246" s="120"/>
      <c r="R246" s="120">
        <v>0</v>
      </c>
      <c r="S246" s="120"/>
      <c r="T246" s="120"/>
      <c r="U246" s="120"/>
      <c r="V246" s="120"/>
      <c r="W246" s="120">
        <v>15</v>
      </c>
      <c r="X246" s="120">
        <v>622.5</v>
      </c>
    </row>
    <row r="247" spans="1:24" s="139" customFormat="1" ht="60">
      <c r="A247" s="141">
        <v>13.3</v>
      </c>
      <c r="B247" s="142" t="s">
        <v>161</v>
      </c>
      <c r="C247" s="144">
        <v>89585</v>
      </c>
      <c r="D247" s="142" t="s">
        <v>619</v>
      </c>
      <c r="E247" s="142" t="s">
        <v>77</v>
      </c>
      <c r="F247" s="142" t="s">
        <v>453</v>
      </c>
      <c r="G247" s="122">
        <f t="shared" si="41"/>
        <v>23.870760000000004</v>
      </c>
      <c r="H247" s="123" t="s">
        <v>620</v>
      </c>
      <c r="I247" s="122">
        <f t="shared" si="42"/>
        <v>30.3</v>
      </c>
      <c r="J247" s="124">
        <f t="shared" si="43"/>
        <v>212.1</v>
      </c>
      <c r="K247" s="120">
        <v>25.962019695343297</v>
      </c>
      <c r="L247" s="120">
        <v>32.950000000000003</v>
      </c>
      <c r="M247" s="120">
        <v>230.65</v>
      </c>
      <c r="N247" s="120">
        <v>18.550000000000011</v>
      </c>
      <c r="O247" s="120"/>
      <c r="P247" s="120">
        <v>0</v>
      </c>
      <c r="Q247" s="120"/>
      <c r="R247" s="120">
        <v>0</v>
      </c>
      <c r="S247" s="120"/>
      <c r="T247" s="120"/>
      <c r="U247" s="120"/>
      <c r="V247" s="120"/>
      <c r="W247" s="120">
        <v>7</v>
      </c>
      <c r="X247" s="120">
        <v>230.65</v>
      </c>
    </row>
    <row r="248" spans="1:24" s="139" customFormat="1" ht="60">
      <c r="A248" s="141">
        <v>13.4</v>
      </c>
      <c r="B248" s="142" t="s">
        <v>161</v>
      </c>
      <c r="C248" s="144">
        <v>89671</v>
      </c>
      <c r="D248" s="142" t="s">
        <v>621</v>
      </c>
      <c r="E248" s="142" t="s">
        <v>77</v>
      </c>
      <c r="F248" s="142" t="s">
        <v>622</v>
      </c>
      <c r="G248" s="122">
        <f t="shared" si="41"/>
        <v>25.213440000000002</v>
      </c>
      <c r="H248" s="123" t="s">
        <v>623</v>
      </c>
      <c r="I248" s="122">
        <f t="shared" si="42"/>
        <v>32</v>
      </c>
      <c r="J248" s="124">
        <f t="shared" si="43"/>
        <v>416</v>
      </c>
      <c r="K248" s="120">
        <v>27.422328650925085</v>
      </c>
      <c r="L248" s="120">
        <v>34.81</v>
      </c>
      <c r="M248" s="120">
        <v>452.53</v>
      </c>
      <c r="N248" s="120">
        <v>36.529999999999973</v>
      </c>
      <c r="O248" s="120"/>
      <c r="P248" s="120">
        <v>0</v>
      </c>
      <c r="Q248" s="120"/>
      <c r="R248" s="120">
        <v>0</v>
      </c>
      <c r="S248" s="120"/>
      <c r="T248" s="120"/>
      <c r="U248" s="120"/>
      <c r="V248" s="120"/>
      <c r="W248" s="120">
        <v>13</v>
      </c>
      <c r="X248" s="120">
        <v>452.53</v>
      </c>
    </row>
    <row r="249" spans="1:24" s="139" customFormat="1" ht="30">
      <c r="A249" s="141">
        <v>13.5</v>
      </c>
      <c r="B249" s="142" t="s">
        <v>74</v>
      </c>
      <c r="C249" s="142" t="s">
        <v>624</v>
      </c>
      <c r="D249" s="142" t="s">
        <v>625</v>
      </c>
      <c r="E249" s="142" t="s">
        <v>77</v>
      </c>
      <c r="F249" s="142" t="s">
        <v>120</v>
      </c>
      <c r="G249" s="122">
        <f t="shared" si="41"/>
        <v>98.658839999999998</v>
      </c>
      <c r="H249" s="123" t="s">
        <v>626</v>
      </c>
      <c r="I249" s="122">
        <f t="shared" si="42"/>
        <v>125.23</v>
      </c>
      <c r="J249" s="124">
        <f t="shared" si="43"/>
        <v>500.92</v>
      </c>
      <c r="K249" s="120">
        <v>107.30210295774926</v>
      </c>
      <c r="L249" s="120">
        <v>136.19999999999999</v>
      </c>
      <c r="M249" s="120">
        <v>544.79999999999995</v>
      </c>
      <c r="N249" s="120">
        <v>43.879999999999939</v>
      </c>
      <c r="O249" s="120"/>
      <c r="P249" s="120">
        <v>0</v>
      </c>
      <c r="Q249" s="120"/>
      <c r="R249" s="120">
        <v>0</v>
      </c>
      <c r="S249" s="120"/>
      <c r="T249" s="120"/>
      <c r="U249" s="120"/>
      <c r="V249" s="120"/>
      <c r="W249" s="120">
        <v>4</v>
      </c>
      <c r="X249" s="120">
        <v>544.79999999999995</v>
      </c>
    </row>
    <row r="250" spans="1:24" s="139" customFormat="1" ht="45">
      <c r="A250" s="141">
        <v>13.6</v>
      </c>
      <c r="B250" s="142" t="s">
        <v>161</v>
      </c>
      <c r="C250" s="144">
        <v>90443</v>
      </c>
      <c r="D250" s="134" t="s">
        <v>489</v>
      </c>
      <c r="E250" s="142" t="s">
        <v>112</v>
      </c>
      <c r="F250" s="142" t="s">
        <v>592</v>
      </c>
      <c r="G250" s="122">
        <f t="shared" si="41"/>
        <v>7.0028400000000008</v>
      </c>
      <c r="H250" s="123" t="s">
        <v>491</v>
      </c>
      <c r="I250" s="122">
        <f t="shared" si="42"/>
        <v>8.89</v>
      </c>
      <c r="J250" s="124">
        <f t="shared" si="43"/>
        <v>266.7</v>
      </c>
      <c r="K250" s="120">
        <v>7.6163419180343581</v>
      </c>
      <c r="L250" s="120">
        <v>9.67</v>
      </c>
      <c r="M250" s="120">
        <v>290.10000000000002</v>
      </c>
      <c r="N250" s="120">
        <v>23.400000000000034</v>
      </c>
      <c r="O250" s="120"/>
      <c r="P250" s="120">
        <v>0</v>
      </c>
      <c r="Q250" s="120"/>
      <c r="R250" s="120">
        <v>0</v>
      </c>
      <c r="S250" s="120"/>
      <c r="T250" s="120"/>
      <c r="U250" s="120"/>
      <c r="V250" s="120"/>
      <c r="W250" s="120">
        <v>30</v>
      </c>
      <c r="X250" s="120">
        <v>290.10000000000002</v>
      </c>
    </row>
    <row r="251" spans="1:24" s="139" customFormat="1">
      <c r="A251" s="141">
        <v>13.7</v>
      </c>
      <c r="B251" s="142" t="s">
        <v>86</v>
      </c>
      <c r="C251" s="144">
        <v>4283</v>
      </c>
      <c r="D251" s="142" t="s">
        <v>627</v>
      </c>
      <c r="E251" s="142" t="s">
        <v>77</v>
      </c>
      <c r="F251" s="142" t="s">
        <v>83</v>
      </c>
      <c r="G251" s="122">
        <f t="shared" si="41"/>
        <v>31.581120000000002</v>
      </c>
      <c r="H251" s="123" t="s">
        <v>628</v>
      </c>
      <c r="I251" s="122">
        <f t="shared" si="42"/>
        <v>40.090000000000003</v>
      </c>
      <c r="J251" s="124">
        <f t="shared" si="43"/>
        <v>320.72000000000003</v>
      </c>
      <c r="K251" s="120">
        <v>34.347865733684223</v>
      </c>
      <c r="L251" s="120">
        <v>43.6</v>
      </c>
      <c r="M251" s="120">
        <v>348.8</v>
      </c>
      <c r="N251" s="120">
        <v>28.079999999999984</v>
      </c>
      <c r="O251" s="120"/>
      <c r="P251" s="120">
        <v>0</v>
      </c>
      <c r="Q251" s="120"/>
      <c r="R251" s="120">
        <v>0</v>
      </c>
      <c r="S251" s="120"/>
      <c r="T251" s="120"/>
      <c r="U251" s="120"/>
      <c r="V251" s="120"/>
      <c r="W251" s="120">
        <v>8</v>
      </c>
      <c r="X251" s="120">
        <v>348.8</v>
      </c>
    </row>
    <row r="252" spans="1:24" s="139" customFormat="1" ht="30">
      <c r="A252" s="141">
        <v>13.8</v>
      </c>
      <c r="B252" s="142" t="s">
        <v>584</v>
      </c>
      <c r="C252" s="142" t="s">
        <v>593</v>
      </c>
      <c r="D252" s="142" t="s">
        <v>594</v>
      </c>
      <c r="E252" s="142" t="s">
        <v>124</v>
      </c>
      <c r="F252" s="142" t="s">
        <v>78</v>
      </c>
      <c r="G252" s="122">
        <f t="shared" si="41"/>
        <v>32.698680000000003</v>
      </c>
      <c r="H252" s="123" t="s">
        <v>595</v>
      </c>
      <c r="I252" s="122">
        <f t="shared" si="42"/>
        <v>41.5</v>
      </c>
      <c r="J252" s="124">
        <f t="shared" si="43"/>
        <v>41.5</v>
      </c>
      <c r="K252" s="120">
        <v>35.563332469168465</v>
      </c>
      <c r="L252" s="120">
        <v>45.14</v>
      </c>
      <c r="M252" s="120">
        <v>45.14</v>
      </c>
      <c r="N252" s="120">
        <v>3.6400000000000006</v>
      </c>
      <c r="O252" s="120"/>
      <c r="P252" s="120">
        <v>0</v>
      </c>
      <c r="Q252" s="120"/>
      <c r="R252" s="120">
        <v>0</v>
      </c>
      <c r="S252" s="120"/>
      <c r="T252" s="120"/>
      <c r="U252" s="120"/>
      <c r="V252" s="120"/>
      <c r="W252" s="120">
        <v>1</v>
      </c>
      <c r="X252" s="120">
        <v>45.14</v>
      </c>
    </row>
    <row r="253" spans="1:24" s="139" customFormat="1">
      <c r="A253" s="134"/>
      <c r="B253" s="134"/>
      <c r="C253" s="134"/>
      <c r="D253" s="134"/>
      <c r="E253" s="134"/>
      <c r="F253" s="134"/>
      <c r="G253" s="122"/>
      <c r="H253" s="136"/>
      <c r="I253" s="122"/>
      <c r="J253" s="124"/>
      <c r="K253" s="120"/>
      <c r="L253" s="120"/>
      <c r="M253" s="120"/>
      <c r="N253" s="121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</row>
    <row r="254" spans="1:24" s="139" customFormat="1" ht="15.75">
      <c r="A254" s="133">
        <v>14</v>
      </c>
      <c r="B254" s="134"/>
      <c r="C254" s="134"/>
      <c r="D254" s="135" t="s">
        <v>40</v>
      </c>
      <c r="E254" s="134"/>
      <c r="F254" s="134"/>
      <c r="G254" s="122"/>
      <c r="H254" s="136"/>
      <c r="I254" s="122"/>
      <c r="J254" s="146">
        <f>SUM(J255:J305)</f>
        <v>189975.87999999998</v>
      </c>
      <c r="K254" s="120"/>
      <c r="L254" s="120"/>
      <c r="M254" s="120"/>
      <c r="N254" s="137">
        <v>7513.8700000000099</v>
      </c>
      <c r="O254" s="120"/>
      <c r="P254" s="137">
        <v>0</v>
      </c>
      <c r="Q254" s="120"/>
      <c r="R254" s="137">
        <v>0</v>
      </c>
      <c r="S254" s="130"/>
      <c r="T254" s="130"/>
      <c r="U254" s="137"/>
      <c r="V254" s="137">
        <v>0</v>
      </c>
      <c r="W254" s="130"/>
      <c r="X254" s="130">
        <v>197489.75</v>
      </c>
    </row>
    <row r="255" spans="1:24" s="139" customFormat="1" ht="45">
      <c r="A255" s="141">
        <v>14.1</v>
      </c>
      <c r="B255" s="142" t="s">
        <v>161</v>
      </c>
      <c r="C255" s="144">
        <v>91941</v>
      </c>
      <c r="D255" s="134" t="s">
        <v>629</v>
      </c>
      <c r="E255" s="142" t="s">
        <v>77</v>
      </c>
      <c r="F255" s="142" t="s">
        <v>630</v>
      </c>
      <c r="G255" s="122">
        <f t="shared" ref="G255:G305" si="44">H255*(1-$Y$9)</f>
        <v>5.8692000000000002</v>
      </c>
      <c r="H255" s="123" t="s">
        <v>631</v>
      </c>
      <c r="I255" s="122">
        <f t="shared" ref="I255:I305" si="45">ROUND(G255*1.2693,2)</f>
        <v>7.45</v>
      </c>
      <c r="J255" s="124">
        <f t="shared" ref="J255:J305" si="46">ROUND(F255*I255,2)</f>
        <v>1318.65</v>
      </c>
      <c r="K255" s="120">
        <v>6.3833864525431476</v>
      </c>
      <c r="L255" s="120">
        <v>8.1</v>
      </c>
      <c r="M255" s="120">
        <v>0</v>
      </c>
      <c r="N255" s="120">
        <v>0</v>
      </c>
      <c r="O255" s="120"/>
      <c r="P255" s="120">
        <v>0</v>
      </c>
      <c r="Q255" s="120"/>
      <c r="R255" s="120">
        <v>0</v>
      </c>
      <c r="S255" s="120"/>
      <c r="T255" s="120"/>
      <c r="U255" s="120"/>
      <c r="V255" s="120"/>
      <c r="W255" s="120">
        <v>177</v>
      </c>
      <c r="X255" s="120">
        <v>1318.65</v>
      </c>
    </row>
    <row r="256" spans="1:24" s="139" customFormat="1" ht="45">
      <c r="A256" s="141">
        <v>14.2</v>
      </c>
      <c r="B256" s="142" t="s">
        <v>161</v>
      </c>
      <c r="C256" s="144">
        <v>91937</v>
      </c>
      <c r="D256" s="134" t="s">
        <v>632</v>
      </c>
      <c r="E256" s="142" t="s">
        <v>77</v>
      </c>
      <c r="F256" s="142" t="s">
        <v>633</v>
      </c>
      <c r="G256" s="122">
        <f t="shared" si="44"/>
        <v>6.8500800000000002</v>
      </c>
      <c r="H256" s="123" t="s">
        <v>634</v>
      </c>
      <c r="I256" s="122">
        <f t="shared" si="45"/>
        <v>8.69</v>
      </c>
      <c r="J256" s="124">
        <f t="shared" si="46"/>
        <v>860.31</v>
      </c>
      <c r="K256" s="120">
        <v>7.4501989829681659</v>
      </c>
      <c r="L256" s="120">
        <v>9.4600000000000009</v>
      </c>
      <c r="M256" s="120">
        <v>0</v>
      </c>
      <c r="N256" s="120">
        <v>0</v>
      </c>
      <c r="O256" s="120"/>
      <c r="P256" s="120">
        <v>0</v>
      </c>
      <c r="Q256" s="120"/>
      <c r="R256" s="120">
        <v>0</v>
      </c>
      <c r="S256" s="120"/>
      <c r="T256" s="120"/>
      <c r="U256" s="120"/>
      <c r="V256" s="120"/>
      <c r="W256" s="120">
        <v>99</v>
      </c>
      <c r="X256" s="120">
        <v>860.31</v>
      </c>
    </row>
    <row r="257" spans="1:24" s="139" customFormat="1" ht="45">
      <c r="A257" s="141">
        <v>14.3</v>
      </c>
      <c r="B257" s="142" t="s">
        <v>161</v>
      </c>
      <c r="C257" s="144">
        <v>91875</v>
      </c>
      <c r="D257" s="142" t="s">
        <v>635</v>
      </c>
      <c r="E257" s="142" t="s">
        <v>77</v>
      </c>
      <c r="F257" s="142" t="s">
        <v>636</v>
      </c>
      <c r="G257" s="122">
        <f t="shared" si="44"/>
        <v>3.6260400000000002</v>
      </c>
      <c r="H257" s="123" t="s">
        <v>637</v>
      </c>
      <c r="I257" s="122">
        <f t="shared" si="45"/>
        <v>4.5999999999999996</v>
      </c>
      <c r="J257" s="124">
        <f t="shared" si="46"/>
        <v>519.79999999999995</v>
      </c>
      <c r="K257" s="120">
        <v>3.9437086165711772</v>
      </c>
      <c r="L257" s="120">
        <v>5.01</v>
      </c>
      <c r="M257" s="120">
        <v>0</v>
      </c>
      <c r="N257" s="120">
        <v>0</v>
      </c>
      <c r="O257" s="120"/>
      <c r="P257" s="120">
        <v>0</v>
      </c>
      <c r="Q257" s="120"/>
      <c r="R257" s="120">
        <v>0</v>
      </c>
      <c r="S257" s="120"/>
      <c r="T257" s="120"/>
      <c r="U257" s="120"/>
      <c r="V257" s="120"/>
      <c r="W257" s="120">
        <v>113</v>
      </c>
      <c r="X257" s="120">
        <v>519.79999999999995</v>
      </c>
    </row>
    <row r="258" spans="1:24" s="139" customFormat="1" ht="45">
      <c r="A258" s="141">
        <v>14.4</v>
      </c>
      <c r="B258" s="142" t="s">
        <v>161</v>
      </c>
      <c r="C258" s="144">
        <v>91876</v>
      </c>
      <c r="D258" s="142" t="s">
        <v>638</v>
      </c>
      <c r="E258" s="142" t="s">
        <v>77</v>
      </c>
      <c r="F258" s="142" t="s">
        <v>639</v>
      </c>
      <c r="G258" s="122">
        <f t="shared" si="44"/>
        <v>4.8079200000000002</v>
      </c>
      <c r="H258" s="123" t="s">
        <v>640</v>
      </c>
      <c r="I258" s="122">
        <f t="shared" si="45"/>
        <v>6.1</v>
      </c>
      <c r="J258" s="124">
        <f t="shared" si="46"/>
        <v>170.8</v>
      </c>
      <c r="K258" s="120">
        <v>5.2291302720832906</v>
      </c>
      <c r="L258" s="120">
        <v>6.64</v>
      </c>
      <c r="M258" s="120">
        <v>0</v>
      </c>
      <c r="N258" s="120">
        <v>0</v>
      </c>
      <c r="O258" s="120"/>
      <c r="P258" s="120">
        <v>0</v>
      </c>
      <c r="Q258" s="120"/>
      <c r="R258" s="120">
        <v>0</v>
      </c>
      <c r="S258" s="120"/>
      <c r="T258" s="120"/>
      <c r="U258" s="120"/>
      <c r="V258" s="120"/>
      <c r="W258" s="120">
        <v>28</v>
      </c>
      <c r="X258" s="120">
        <v>170.8</v>
      </c>
    </row>
    <row r="259" spans="1:24" s="139" customFormat="1" ht="45">
      <c r="A259" s="141">
        <v>14.5</v>
      </c>
      <c r="B259" s="142" t="s">
        <v>161</v>
      </c>
      <c r="C259" s="144">
        <v>93013</v>
      </c>
      <c r="D259" s="134" t="s">
        <v>641</v>
      </c>
      <c r="E259" s="142" t="s">
        <v>77</v>
      </c>
      <c r="F259" s="142" t="s">
        <v>98</v>
      </c>
      <c r="G259" s="122">
        <f t="shared" si="44"/>
        <v>8.4017999999999997</v>
      </c>
      <c r="H259" s="123" t="s">
        <v>642</v>
      </c>
      <c r="I259" s="122">
        <f t="shared" si="45"/>
        <v>10.66</v>
      </c>
      <c r="J259" s="124">
        <f t="shared" si="46"/>
        <v>95.94</v>
      </c>
      <c r="K259" s="120">
        <v>9.137861428640532</v>
      </c>
      <c r="L259" s="120">
        <v>11.6</v>
      </c>
      <c r="M259" s="120">
        <v>0</v>
      </c>
      <c r="N259" s="120">
        <v>0</v>
      </c>
      <c r="O259" s="120"/>
      <c r="P259" s="120">
        <v>0</v>
      </c>
      <c r="Q259" s="120"/>
      <c r="R259" s="120">
        <v>0</v>
      </c>
      <c r="S259" s="120"/>
      <c r="T259" s="120"/>
      <c r="U259" s="120"/>
      <c r="V259" s="120"/>
      <c r="W259" s="120">
        <v>9</v>
      </c>
      <c r="X259" s="120">
        <v>95.94</v>
      </c>
    </row>
    <row r="260" spans="1:24" s="139" customFormat="1" ht="60">
      <c r="A260" s="141">
        <v>14.6</v>
      </c>
      <c r="B260" s="142" t="s">
        <v>161</v>
      </c>
      <c r="C260" s="144">
        <v>91877</v>
      </c>
      <c r="D260" s="142" t="s">
        <v>643</v>
      </c>
      <c r="E260" s="142" t="s">
        <v>77</v>
      </c>
      <c r="F260" s="142" t="s">
        <v>120</v>
      </c>
      <c r="G260" s="122">
        <f t="shared" si="44"/>
        <v>6.44808</v>
      </c>
      <c r="H260" s="123" t="s">
        <v>644</v>
      </c>
      <c r="I260" s="122">
        <f t="shared" si="45"/>
        <v>8.18</v>
      </c>
      <c r="J260" s="124">
        <f t="shared" si="46"/>
        <v>32.72</v>
      </c>
      <c r="K260" s="120">
        <v>7.0129807327939782</v>
      </c>
      <c r="L260" s="120">
        <v>8.9</v>
      </c>
      <c r="M260" s="120">
        <v>0</v>
      </c>
      <c r="N260" s="120">
        <v>0</v>
      </c>
      <c r="O260" s="120"/>
      <c r="P260" s="120">
        <v>0</v>
      </c>
      <c r="Q260" s="120"/>
      <c r="R260" s="120">
        <v>0</v>
      </c>
      <c r="S260" s="120"/>
      <c r="T260" s="120"/>
      <c r="U260" s="120"/>
      <c r="V260" s="120"/>
      <c r="W260" s="120">
        <v>4</v>
      </c>
      <c r="X260" s="120">
        <v>32.72</v>
      </c>
    </row>
    <row r="261" spans="1:24" s="139" customFormat="1" ht="45">
      <c r="A261" s="141">
        <v>14.7</v>
      </c>
      <c r="B261" s="142" t="s">
        <v>161</v>
      </c>
      <c r="C261" s="144">
        <v>91874</v>
      </c>
      <c r="D261" s="142" t="s">
        <v>645</v>
      </c>
      <c r="E261" s="142" t="s">
        <v>77</v>
      </c>
      <c r="F261" s="142" t="s">
        <v>120</v>
      </c>
      <c r="G261" s="122">
        <f t="shared" si="44"/>
        <v>2.7255600000000002</v>
      </c>
      <c r="H261" s="123" t="s">
        <v>646</v>
      </c>
      <c r="I261" s="122">
        <f t="shared" si="45"/>
        <v>3.46</v>
      </c>
      <c r="J261" s="124">
        <f t="shared" si="46"/>
        <v>13.84</v>
      </c>
      <c r="K261" s="120">
        <v>2.964339736180996</v>
      </c>
      <c r="L261" s="120">
        <v>3.76</v>
      </c>
      <c r="M261" s="120">
        <v>0</v>
      </c>
      <c r="N261" s="120">
        <v>0</v>
      </c>
      <c r="O261" s="120"/>
      <c r="P261" s="120">
        <v>0</v>
      </c>
      <c r="Q261" s="120"/>
      <c r="R261" s="120">
        <v>0</v>
      </c>
      <c r="S261" s="120"/>
      <c r="T261" s="120"/>
      <c r="U261" s="120"/>
      <c r="V261" s="120"/>
      <c r="W261" s="120">
        <v>4</v>
      </c>
      <c r="X261" s="120">
        <v>13.84</v>
      </c>
    </row>
    <row r="262" spans="1:24" s="139" customFormat="1" ht="45">
      <c r="A262" s="141">
        <v>14.8</v>
      </c>
      <c r="B262" s="142" t="s">
        <v>161</v>
      </c>
      <c r="C262" s="144">
        <v>93017</v>
      </c>
      <c r="D262" s="134" t="s">
        <v>647</v>
      </c>
      <c r="E262" s="142" t="s">
        <v>77</v>
      </c>
      <c r="F262" s="142" t="s">
        <v>551</v>
      </c>
      <c r="G262" s="122">
        <f t="shared" si="44"/>
        <v>31.155000000000001</v>
      </c>
      <c r="H262" s="123" t="s">
        <v>648</v>
      </c>
      <c r="I262" s="122">
        <f t="shared" si="45"/>
        <v>39.549999999999997</v>
      </c>
      <c r="J262" s="124">
        <f t="shared" si="46"/>
        <v>949.2</v>
      </c>
      <c r="K262" s="120">
        <v>33.884414388499586</v>
      </c>
      <c r="L262" s="120">
        <v>43.01</v>
      </c>
      <c r="M262" s="120">
        <v>0</v>
      </c>
      <c r="N262" s="120">
        <v>0</v>
      </c>
      <c r="O262" s="120"/>
      <c r="P262" s="120">
        <v>0</v>
      </c>
      <c r="Q262" s="120"/>
      <c r="R262" s="120">
        <v>0</v>
      </c>
      <c r="S262" s="120"/>
      <c r="T262" s="120"/>
      <c r="U262" s="120"/>
      <c r="V262" s="120"/>
      <c r="W262" s="120">
        <v>24</v>
      </c>
      <c r="X262" s="120">
        <v>949.2</v>
      </c>
    </row>
    <row r="263" spans="1:24" s="139" customFormat="1" ht="45">
      <c r="A263" s="141">
        <v>14.9</v>
      </c>
      <c r="B263" s="142" t="s">
        <v>161</v>
      </c>
      <c r="C263" s="144">
        <v>92980</v>
      </c>
      <c r="D263" s="134" t="s">
        <v>649</v>
      </c>
      <c r="E263" s="142" t="s">
        <v>112</v>
      </c>
      <c r="F263" s="142" t="s">
        <v>650</v>
      </c>
      <c r="G263" s="122">
        <f t="shared" si="44"/>
        <v>9.1173599999999997</v>
      </c>
      <c r="H263" s="123" t="s">
        <v>651</v>
      </c>
      <c r="I263" s="122">
        <f t="shared" si="45"/>
        <v>11.57</v>
      </c>
      <c r="J263" s="124">
        <f t="shared" si="46"/>
        <v>5322.2</v>
      </c>
      <c r="K263" s="120">
        <v>9.9161099139505868</v>
      </c>
      <c r="L263" s="120">
        <v>12.59</v>
      </c>
      <c r="M263" s="120">
        <v>0</v>
      </c>
      <c r="N263" s="120">
        <v>0</v>
      </c>
      <c r="O263" s="120"/>
      <c r="P263" s="120">
        <v>0</v>
      </c>
      <c r="Q263" s="120"/>
      <c r="R263" s="120">
        <v>0</v>
      </c>
      <c r="S263" s="120"/>
      <c r="T263" s="120"/>
      <c r="U263" s="120"/>
      <c r="V263" s="120"/>
      <c r="W263" s="120">
        <v>460</v>
      </c>
      <c r="X263" s="120">
        <v>5322.2</v>
      </c>
    </row>
    <row r="264" spans="1:24" s="139" customFormat="1" ht="60">
      <c r="A264" s="147">
        <v>14.1</v>
      </c>
      <c r="B264" s="142" t="s">
        <v>161</v>
      </c>
      <c r="C264" s="144">
        <v>91929</v>
      </c>
      <c r="D264" s="134" t="s">
        <v>652</v>
      </c>
      <c r="E264" s="142" t="s">
        <v>112</v>
      </c>
      <c r="F264" s="142" t="s">
        <v>653</v>
      </c>
      <c r="G264" s="122">
        <f t="shared" si="44"/>
        <v>5.7486000000000006</v>
      </c>
      <c r="H264" s="123" t="s">
        <v>654</v>
      </c>
      <c r="I264" s="122">
        <f t="shared" si="45"/>
        <v>7.3</v>
      </c>
      <c r="J264" s="124">
        <f t="shared" si="46"/>
        <v>365</v>
      </c>
      <c r="K264" s="120">
        <v>6.2522209774908912</v>
      </c>
      <c r="L264" s="120">
        <v>7.94</v>
      </c>
      <c r="M264" s="120">
        <v>0</v>
      </c>
      <c r="N264" s="120">
        <v>0</v>
      </c>
      <c r="O264" s="120"/>
      <c r="P264" s="120">
        <v>0</v>
      </c>
      <c r="Q264" s="120"/>
      <c r="R264" s="120">
        <v>0</v>
      </c>
      <c r="S264" s="120"/>
      <c r="T264" s="120"/>
      <c r="U264" s="120"/>
      <c r="V264" s="120"/>
      <c r="W264" s="120">
        <v>50</v>
      </c>
      <c r="X264" s="120">
        <v>365</v>
      </c>
    </row>
    <row r="265" spans="1:24" s="139" customFormat="1" ht="45">
      <c r="A265" s="147">
        <v>14.11</v>
      </c>
      <c r="B265" s="142" t="s">
        <v>161</v>
      </c>
      <c r="C265" s="144">
        <v>92986</v>
      </c>
      <c r="D265" s="134" t="s">
        <v>655</v>
      </c>
      <c r="E265" s="142" t="s">
        <v>112</v>
      </c>
      <c r="F265" s="142" t="s">
        <v>656</v>
      </c>
      <c r="G265" s="122">
        <f t="shared" si="44"/>
        <v>30.101759999999999</v>
      </c>
      <c r="H265" s="123" t="s">
        <v>657</v>
      </c>
      <c r="I265" s="122">
        <f t="shared" si="45"/>
        <v>38.21</v>
      </c>
      <c r="J265" s="124">
        <f t="shared" si="46"/>
        <v>10698.8</v>
      </c>
      <c r="K265" s="120">
        <v>32.738902573043205</v>
      </c>
      <c r="L265" s="120">
        <v>41.56</v>
      </c>
      <c r="M265" s="120">
        <v>0</v>
      </c>
      <c r="N265" s="120">
        <v>0</v>
      </c>
      <c r="O265" s="120"/>
      <c r="P265" s="120">
        <v>0</v>
      </c>
      <c r="Q265" s="120"/>
      <c r="R265" s="120">
        <v>0</v>
      </c>
      <c r="S265" s="120"/>
      <c r="T265" s="120"/>
      <c r="U265" s="120"/>
      <c r="V265" s="120"/>
      <c r="W265" s="120">
        <v>280</v>
      </c>
      <c r="X265" s="120">
        <v>10698.8</v>
      </c>
    </row>
    <row r="266" spans="1:24" s="139" customFormat="1" ht="60">
      <c r="A266" s="147">
        <v>14.12</v>
      </c>
      <c r="B266" s="142" t="s">
        <v>161</v>
      </c>
      <c r="C266" s="144">
        <v>91926</v>
      </c>
      <c r="D266" s="134" t="s">
        <v>658</v>
      </c>
      <c r="E266" s="142" t="s">
        <v>112</v>
      </c>
      <c r="F266" s="142" t="s">
        <v>659</v>
      </c>
      <c r="G266" s="122">
        <f t="shared" si="44"/>
        <v>2.9908800000000002</v>
      </c>
      <c r="H266" s="123" t="s">
        <v>660</v>
      </c>
      <c r="I266" s="122">
        <f t="shared" si="45"/>
        <v>3.8</v>
      </c>
      <c r="J266" s="124">
        <f t="shared" si="46"/>
        <v>17290</v>
      </c>
      <c r="K266" s="120">
        <v>3.2529037812959603</v>
      </c>
      <c r="L266" s="120">
        <v>4.13</v>
      </c>
      <c r="M266" s="120">
        <v>0</v>
      </c>
      <c r="N266" s="120">
        <v>0</v>
      </c>
      <c r="O266" s="120"/>
      <c r="P266" s="120">
        <v>0</v>
      </c>
      <c r="Q266" s="120"/>
      <c r="R266" s="120">
        <v>0</v>
      </c>
      <c r="S266" s="120"/>
      <c r="T266" s="120"/>
      <c r="U266" s="120"/>
      <c r="V266" s="120"/>
      <c r="W266" s="120">
        <v>4550</v>
      </c>
      <c r="X266" s="120">
        <v>17290</v>
      </c>
    </row>
    <row r="267" spans="1:24" s="139" customFormat="1" ht="60">
      <c r="A267" s="147">
        <v>14.13</v>
      </c>
      <c r="B267" s="142" t="s">
        <v>161</v>
      </c>
      <c r="C267" s="144">
        <v>91928</v>
      </c>
      <c r="D267" s="134" t="s">
        <v>661</v>
      </c>
      <c r="E267" s="142" t="s">
        <v>112</v>
      </c>
      <c r="F267" s="142" t="s">
        <v>662</v>
      </c>
      <c r="G267" s="122">
        <f t="shared" si="44"/>
        <v>4.9928400000000002</v>
      </c>
      <c r="H267" s="123" t="s">
        <v>663</v>
      </c>
      <c r="I267" s="122">
        <f t="shared" si="45"/>
        <v>6.34</v>
      </c>
      <c r="J267" s="124">
        <f t="shared" si="46"/>
        <v>2662.8</v>
      </c>
      <c r="K267" s="120">
        <v>5.430250667163417</v>
      </c>
      <c r="L267" s="120">
        <v>6.89</v>
      </c>
      <c r="M267" s="120">
        <v>0</v>
      </c>
      <c r="N267" s="120">
        <v>0</v>
      </c>
      <c r="O267" s="120"/>
      <c r="P267" s="120">
        <v>0</v>
      </c>
      <c r="Q267" s="120"/>
      <c r="R267" s="120">
        <v>0</v>
      </c>
      <c r="S267" s="120"/>
      <c r="T267" s="120"/>
      <c r="U267" s="120"/>
      <c r="V267" s="120"/>
      <c r="W267" s="120">
        <v>420</v>
      </c>
      <c r="X267" s="120">
        <v>2662.8</v>
      </c>
    </row>
    <row r="268" spans="1:24" s="139" customFormat="1" ht="30">
      <c r="A268" s="147">
        <v>14.14</v>
      </c>
      <c r="B268" s="142" t="s">
        <v>161</v>
      </c>
      <c r="C268" s="144">
        <v>97887</v>
      </c>
      <c r="D268" s="142" t="s">
        <v>664</v>
      </c>
      <c r="E268" s="142" t="s">
        <v>77</v>
      </c>
      <c r="F268" s="142" t="s">
        <v>458</v>
      </c>
      <c r="G268" s="122">
        <f t="shared" si="44"/>
        <v>176.98452</v>
      </c>
      <c r="H268" s="123" t="s">
        <v>665</v>
      </c>
      <c r="I268" s="122">
        <f t="shared" si="45"/>
        <v>224.65</v>
      </c>
      <c r="J268" s="124">
        <f t="shared" si="46"/>
        <v>2471.15</v>
      </c>
      <c r="K268" s="120">
        <v>192.48970682168809</v>
      </c>
      <c r="L268" s="120">
        <v>244.33</v>
      </c>
      <c r="M268" s="120">
        <v>0</v>
      </c>
      <c r="N268" s="120">
        <v>0</v>
      </c>
      <c r="O268" s="120"/>
      <c r="P268" s="120">
        <v>0</v>
      </c>
      <c r="Q268" s="120"/>
      <c r="R268" s="120">
        <v>0</v>
      </c>
      <c r="S268" s="120"/>
      <c r="T268" s="120"/>
      <c r="U268" s="120"/>
      <c r="V268" s="120"/>
      <c r="W268" s="120">
        <v>11</v>
      </c>
      <c r="X268" s="120">
        <v>2471.15</v>
      </c>
    </row>
    <row r="269" spans="1:24" s="139" customFormat="1" ht="45">
      <c r="A269" s="147">
        <v>14.15</v>
      </c>
      <c r="B269" s="142" t="s">
        <v>161</v>
      </c>
      <c r="C269" s="144">
        <v>91953</v>
      </c>
      <c r="D269" s="134" t="s">
        <v>666</v>
      </c>
      <c r="E269" s="142" t="s">
        <v>77</v>
      </c>
      <c r="F269" s="142" t="s">
        <v>405</v>
      </c>
      <c r="G269" s="122">
        <f t="shared" si="44"/>
        <v>16.449840000000002</v>
      </c>
      <c r="H269" s="123" t="s">
        <v>667</v>
      </c>
      <c r="I269" s="122">
        <f t="shared" si="45"/>
        <v>20.88</v>
      </c>
      <c r="J269" s="124">
        <f t="shared" si="46"/>
        <v>709.92</v>
      </c>
      <c r="K269" s="120">
        <v>17.890970797127782</v>
      </c>
      <c r="L269" s="120">
        <v>22.71</v>
      </c>
      <c r="M269" s="120">
        <v>0</v>
      </c>
      <c r="N269" s="120">
        <v>0</v>
      </c>
      <c r="O269" s="120"/>
      <c r="P269" s="120">
        <v>0</v>
      </c>
      <c r="Q269" s="120"/>
      <c r="R269" s="120">
        <v>0</v>
      </c>
      <c r="S269" s="120"/>
      <c r="T269" s="120"/>
      <c r="U269" s="120"/>
      <c r="V269" s="120"/>
      <c r="W269" s="120">
        <v>34</v>
      </c>
      <c r="X269" s="120">
        <v>709.92</v>
      </c>
    </row>
    <row r="270" spans="1:24" s="139" customFormat="1" ht="45">
      <c r="A270" s="147">
        <v>14.16</v>
      </c>
      <c r="B270" s="142" t="s">
        <v>161</v>
      </c>
      <c r="C270" s="144">
        <v>91959</v>
      </c>
      <c r="D270" s="134" t="s">
        <v>668</v>
      </c>
      <c r="E270" s="142" t="s">
        <v>77</v>
      </c>
      <c r="F270" s="142" t="s">
        <v>120</v>
      </c>
      <c r="G270" s="122">
        <f t="shared" si="44"/>
        <v>26.097840000000001</v>
      </c>
      <c r="H270" s="123" t="s">
        <v>669</v>
      </c>
      <c r="I270" s="122">
        <f t="shared" si="45"/>
        <v>33.130000000000003</v>
      </c>
      <c r="J270" s="124">
        <f t="shared" si="46"/>
        <v>132.52000000000001</v>
      </c>
      <c r="K270" s="120">
        <v>28.384208801308297</v>
      </c>
      <c r="L270" s="120">
        <v>36.03</v>
      </c>
      <c r="M270" s="120">
        <v>0</v>
      </c>
      <c r="N270" s="120">
        <v>0</v>
      </c>
      <c r="O270" s="120"/>
      <c r="P270" s="120">
        <v>0</v>
      </c>
      <c r="Q270" s="120"/>
      <c r="R270" s="120">
        <v>0</v>
      </c>
      <c r="S270" s="120"/>
      <c r="T270" s="120"/>
      <c r="U270" s="120"/>
      <c r="V270" s="120"/>
      <c r="W270" s="120">
        <v>4</v>
      </c>
      <c r="X270" s="120">
        <v>132.52000000000001</v>
      </c>
    </row>
    <row r="271" spans="1:24" s="139" customFormat="1" ht="45">
      <c r="A271" s="147">
        <v>14.17</v>
      </c>
      <c r="B271" s="142" t="s">
        <v>161</v>
      </c>
      <c r="C271" s="144">
        <v>91967</v>
      </c>
      <c r="D271" s="134" t="s">
        <v>670</v>
      </c>
      <c r="E271" s="142" t="s">
        <v>77</v>
      </c>
      <c r="F271" s="142" t="s">
        <v>321</v>
      </c>
      <c r="G271" s="122">
        <f t="shared" si="44"/>
        <v>35.745840000000001</v>
      </c>
      <c r="H271" s="123" t="s">
        <v>671</v>
      </c>
      <c r="I271" s="122">
        <f t="shared" si="45"/>
        <v>45.37</v>
      </c>
      <c r="J271" s="124">
        <f t="shared" si="46"/>
        <v>90.74</v>
      </c>
      <c r="K271" s="120">
        <v>38.877446805488809</v>
      </c>
      <c r="L271" s="120">
        <v>49.35</v>
      </c>
      <c r="M271" s="120">
        <v>0</v>
      </c>
      <c r="N271" s="120">
        <v>0</v>
      </c>
      <c r="O271" s="120"/>
      <c r="P271" s="120">
        <v>0</v>
      </c>
      <c r="Q271" s="120"/>
      <c r="R271" s="120">
        <v>0</v>
      </c>
      <c r="S271" s="120"/>
      <c r="T271" s="120"/>
      <c r="U271" s="120"/>
      <c r="V271" s="120"/>
      <c r="W271" s="120">
        <v>2</v>
      </c>
      <c r="X271" s="120">
        <v>90.74</v>
      </c>
    </row>
    <row r="272" spans="1:24" s="139" customFormat="1" ht="45">
      <c r="A272" s="147">
        <v>14.18</v>
      </c>
      <c r="B272" s="142" t="s">
        <v>161</v>
      </c>
      <c r="C272" s="144">
        <v>92008</v>
      </c>
      <c r="D272" s="134" t="s">
        <v>672</v>
      </c>
      <c r="E272" s="142" t="s">
        <v>77</v>
      </c>
      <c r="F272" s="142" t="s">
        <v>673</v>
      </c>
      <c r="G272" s="122">
        <f t="shared" si="44"/>
        <v>28.083720000000003</v>
      </c>
      <c r="H272" s="123" t="s">
        <v>674</v>
      </c>
      <c r="I272" s="122">
        <f t="shared" si="45"/>
        <v>35.65</v>
      </c>
      <c r="J272" s="124">
        <f t="shared" si="46"/>
        <v>5810.95</v>
      </c>
      <c r="K272" s="120">
        <v>30.544066957168788</v>
      </c>
      <c r="L272" s="120">
        <v>38.770000000000003</v>
      </c>
      <c r="M272" s="120">
        <v>0</v>
      </c>
      <c r="N272" s="120">
        <v>0</v>
      </c>
      <c r="O272" s="120"/>
      <c r="P272" s="120">
        <v>0</v>
      </c>
      <c r="Q272" s="120"/>
      <c r="R272" s="120">
        <v>0</v>
      </c>
      <c r="S272" s="120"/>
      <c r="T272" s="120"/>
      <c r="U272" s="120"/>
      <c r="V272" s="120"/>
      <c r="W272" s="120">
        <v>163</v>
      </c>
      <c r="X272" s="120">
        <v>5810.95</v>
      </c>
    </row>
    <row r="273" spans="1:24" s="139" customFormat="1" ht="45">
      <c r="A273" s="147">
        <v>14.19</v>
      </c>
      <c r="B273" s="142" t="s">
        <v>161</v>
      </c>
      <c r="C273" s="144">
        <v>92009</v>
      </c>
      <c r="D273" s="134" t="s">
        <v>675</v>
      </c>
      <c r="E273" s="142" t="s">
        <v>77</v>
      </c>
      <c r="F273" s="142" t="s">
        <v>676</v>
      </c>
      <c r="G273" s="122">
        <f t="shared" si="44"/>
        <v>31.524840000000001</v>
      </c>
      <c r="H273" s="123" t="s">
        <v>677</v>
      </c>
      <c r="I273" s="122">
        <f t="shared" si="45"/>
        <v>40.01</v>
      </c>
      <c r="J273" s="124">
        <f t="shared" si="46"/>
        <v>680.17</v>
      </c>
      <c r="K273" s="120">
        <v>34.286655178659835</v>
      </c>
      <c r="L273" s="120">
        <v>43.52</v>
      </c>
      <c r="M273" s="120">
        <v>0</v>
      </c>
      <c r="N273" s="120">
        <v>0</v>
      </c>
      <c r="O273" s="120"/>
      <c r="P273" s="120">
        <v>0</v>
      </c>
      <c r="Q273" s="120"/>
      <c r="R273" s="120">
        <v>0</v>
      </c>
      <c r="S273" s="120"/>
      <c r="T273" s="120"/>
      <c r="U273" s="120"/>
      <c r="V273" s="120"/>
      <c r="W273" s="120">
        <v>17</v>
      </c>
      <c r="X273" s="120">
        <v>680.17</v>
      </c>
    </row>
    <row r="274" spans="1:24" s="139" customFormat="1" ht="30">
      <c r="A274" s="147">
        <v>14.2</v>
      </c>
      <c r="B274" s="142" t="s">
        <v>86</v>
      </c>
      <c r="C274" s="144">
        <v>780</v>
      </c>
      <c r="D274" s="142" t="s">
        <v>678</v>
      </c>
      <c r="E274" s="142" t="s">
        <v>77</v>
      </c>
      <c r="F274" s="142" t="s">
        <v>83</v>
      </c>
      <c r="G274" s="122">
        <f t="shared" si="44"/>
        <v>88.833960000000005</v>
      </c>
      <c r="H274" s="123" t="s">
        <v>679</v>
      </c>
      <c r="I274" s="122">
        <f t="shared" si="45"/>
        <v>112.76</v>
      </c>
      <c r="J274" s="124">
        <f t="shared" si="46"/>
        <v>902.08</v>
      </c>
      <c r="K274" s="120">
        <v>96.616488923492099</v>
      </c>
      <c r="L274" s="120">
        <v>122.64</v>
      </c>
      <c r="M274" s="120">
        <v>0</v>
      </c>
      <c r="N274" s="120">
        <v>0</v>
      </c>
      <c r="O274" s="120"/>
      <c r="P274" s="120">
        <v>0</v>
      </c>
      <c r="Q274" s="120"/>
      <c r="R274" s="120">
        <v>0</v>
      </c>
      <c r="S274" s="120"/>
      <c r="T274" s="120"/>
      <c r="U274" s="120"/>
      <c r="V274" s="120"/>
      <c r="W274" s="120">
        <v>8</v>
      </c>
      <c r="X274" s="120">
        <v>902.08</v>
      </c>
    </row>
    <row r="275" spans="1:24" s="139" customFormat="1" ht="45">
      <c r="A275" s="147">
        <v>14.21</v>
      </c>
      <c r="B275" s="142" t="s">
        <v>161</v>
      </c>
      <c r="C275" s="144">
        <v>101895</v>
      </c>
      <c r="D275" s="142" t="s">
        <v>680</v>
      </c>
      <c r="E275" s="142" t="s">
        <v>77</v>
      </c>
      <c r="F275" s="142" t="s">
        <v>461</v>
      </c>
      <c r="G275" s="122">
        <f t="shared" si="44"/>
        <v>339.52116000000001</v>
      </c>
      <c r="H275" s="123" t="s">
        <v>681</v>
      </c>
      <c r="I275" s="122">
        <f t="shared" si="45"/>
        <v>430.95</v>
      </c>
      <c r="J275" s="124">
        <f t="shared" si="46"/>
        <v>1292.8499999999999</v>
      </c>
      <c r="K275" s="120">
        <v>369.26578973211582</v>
      </c>
      <c r="L275" s="120">
        <v>468.71</v>
      </c>
      <c r="M275" s="120">
        <v>0</v>
      </c>
      <c r="N275" s="120">
        <v>0</v>
      </c>
      <c r="O275" s="120"/>
      <c r="P275" s="120">
        <v>0</v>
      </c>
      <c r="Q275" s="120"/>
      <c r="R275" s="120">
        <v>0</v>
      </c>
      <c r="S275" s="120"/>
      <c r="T275" s="120"/>
      <c r="U275" s="120"/>
      <c r="V275" s="120"/>
      <c r="W275" s="120">
        <v>3</v>
      </c>
      <c r="X275" s="120">
        <v>1292.8499999999999</v>
      </c>
    </row>
    <row r="276" spans="1:24" s="139" customFormat="1" ht="45">
      <c r="A276" s="147">
        <v>14.22</v>
      </c>
      <c r="B276" s="142" t="s">
        <v>161</v>
      </c>
      <c r="C276" s="144">
        <v>93671</v>
      </c>
      <c r="D276" s="134" t="s">
        <v>682</v>
      </c>
      <c r="E276" s="142" t="s">
        <v>77</v>
      </c>
      <c r="F276" s="142" t="s">
        <v>120</v>
      </c>
      <c r="G276" s="122">
        <f t="shared" si="44"/>
        <v>64.408439999999999</v>
      </c>
      <c r="H276" s="123" t="s">
        <v>683</v>
      </c>
      <c r="I276" s="122">
        <f t="shared" si="45"/>
        <v>81.75</v>
      </c>
      <c r="J276" s="124">
        <f t="shared" si="46"/>
        <v>327</v>
      </c>
      <c r="K276" s="120">
        <v>70.051108042908425</v>
      </c>
      <c r="L276" s="120">
        <v>88.92</v>
      </c>
      <c r="M276" s="120">
        <v>0</v>
      </c>
      <c r="N276" s="120">
        <v>0</v>
      </c>
      <c r="O276" s="120"/>
      <c r="P276" s="120">
        <v>0</v>
      </c>
      <c r="Q276" s="120"/>
      <c r="R276" s="120">
        <v>0</v>
      </c>
      <c r="S276" s="120"/>
      <c r="T276" s="120"/>
      <c r="U276" s="120"/>
      <c r="V276" s="120"/>
      <c r="W276" s="120">
        <v>4</v>
      </c>
      <c r="X276" s="120">
        <v>327</v>
      </c>
    </row>
    <row r="277" spans="1:24" s="139" customFormat="1" ht="45">
      <c r="A277" s="147">
        <v>14.23</v>
      </c>
      <c r="B277" s="142" t="s">
        <v>161</v>
      </c>
      <c r="C277" s="144">
        <v>101894</v>
      </c>
      <c r="D277" s="134" t="s">
        <v>684</v>
      </c>
      <c r="E277" s="142" t="s">
        <v>77</v>
      </c>
      <c r="F277" s="142" t="s">
        <v>321</v>
      </c>
      <c r="G277" s="122">
        <f t="shared" si="44"/>
        <v>120.31056</v>
      </c>
      <c r="H277" s="123" t="s">
        <v>685</v>
      </c>
      <c r="I277" s="122">
        <f t="shared" si="45"/>
        <v>152.71</v>
      </c>
      <c r="J277" s="124">
        <f t="shared" si="46"/>
        <v>305.42</v>
      </c>
      <c r="K277" s="120">
        <v>130.85067791213103</v>
      </c>
      <c r="L277" s="120">
        <v>166.09</v>
      </c>
      <c r="M277" s="120">
        <v>0</v>
      </c>
      <c r="N277" s="120">
        <v>0</v>
      </c>
      <c r="O277" s="120"/>
      <c r="P277" s="120">
        <v>0</v>
      </c>
      <c r="Q277" s="120"/>
      <c r="R277" s="120">
        <v>0</v>
      </c>
      <c r="S277" s="120"/>
      <c r="T277" s="120"/>
      <c r="U277" s="120"/>
      <c r="V277" s="120"/>
      <c r="W277" s="120">
        <v>2</v>
      </c>
      <c r="X277" s="120">
        <v>305.42</v>
      </c>
    </row>
    <row r="278" spans="1:24" s="139" customFormat="1" ht="45">
      <c r="A278" s="147">
        <v>14.24</v>
      </c>
      <c r="B278" s="142" t="s">
        <v>161</v>
      </c>
      <c r="C278" s="144">
        <v>93673</v>
      </c>
      <c r="D278" s="134" t="s">
        <v>686</v>
      </c>
      <c r="E278" s="142" t="s">
        <v>77</v>
      </c>
      <c r="F278" s="142" t="s">
        <v>120</v>
      </c>
      <c r="G278" s="122">
        <f t="shared" si="44"/>
        <v>73.027320000000003</v>
      </c>
      <c r="H278" s="123" t="s">
        <v>687</v>
      </c>
      <c r="I278" s="122">
        <f t="shared" si="45"/>
        <v>92.69</v>
      </c>
      <c r="J278" s="124">
        <f t="shared" si="46"/>
        <v>370.76</v>
      </c>
      <c r="K278" s="120">
        <v>79.425067326643017</v>
      </c>
      <c r="L278" s="120">
        <v>100.81</v>
      </c>
      <c r="M278" s="120">
        <v>0</v>
      </c>
      <c r="N278" s="120">
        <v>0</v>
      </c>
      <c r="O278" s="120"/>
      <c r="P278" s="120">
        <v>0</v>
      </c>
      <c r="Q278" s="120"/>
      <c r="R278" s="120">
        <v>0</v>
      </c>
      <c r="S278" s="120"/>
      <c r="T278" s="120"/>
      <c r="U278" s="120"/>
      <c r="V278" s="120"/>
      <c r="W278" s="120">
        <v>4</v>
      </c>
      <c r="X278" s="120">
        <v>370.76</v>
      </c>
    </row>
    <row r="279" spans="1:24" s="139" customFormat="1" ht="45">
      <c r="A279" s="147">
        <v>14.25</v>
      </c>
      <c r="B279" s="142" t="s">
        <v>161</v>
      </c>
      <c r="C279" s="144">
        <v>93657</v>
      </c>
      <c r="D279" s="134" t="s">
        <v>688</v>
      </c>
      <c r="E279" s="142" t="s">
        <v>77</v>
      </c>
      <c r="F279" s="142" t="s">
        <v>78</v>
      </c>
      <c r="G279" s="122">
        <f t="shared" si="44"/>
        <v>11.2158</v>
      </c>
      <c r="H279" s="123" t="s">
        <v>689</v>
      </c>
      <c r="I279" s="122">
        <f t="shared" si="45"/>
        <v>14.24</v>
      </c>
      <c r="J279" s="124">
        <f t="shared" si="46"/>
        <v>14.24</v>
      </c>
      <c r="K279" s="120">
        <v>12.198389179859848</v>
      </c>
      <c r="L279" s="120">
        <v>15.48</v>
      </c>
      <c r="M279" s="120">
        <v>0</v>
      </c>
      <c r="N279" s="120">
        <v>0</v>
      </c>
      <c r="O279" s="120"/>
      <c r="P279" s="120">
        <v>0</v>
      </c>
      <c r="Q279" s="120"/>
      <c r="R279" s="120">
        <v>0</v>
      </c>
      <c r="S279" s="120"/>
      <c r="T279" s="120"/>
      <c r="U279" s="120"/>
      <c r="V279" s="120"/>
      <c r="W279" s="120">
        <v>1</v>
      </c>
      <c r="X279" s="120">
        <v>14.24</v>
      </c>
    </row>
    <row r="280" spans="1:24" s="139" customFormat="1" ht="45">
      <c r="A280" s="147">
        <v>14.26</v>
      </c>
      <c r="B280" s="142" t="s">
        <v>161</v>
      </c>
      <c r="C280" s="144">
        <v>93655</v>
      </c>
      <c r="D280" s="134" t="s">
        <v>690</v>
      </c>
      <c r="E280" s="142" t="s">
        <v>77</v>
      </c>
      <c r="F280" s="142" t="s">
        <v>294</v>
      </c>
      <c r="G280" s="122">
        <f t="shared" si="44"/>
        <v>10.363560000000001</v>
      </c>
      <c r="H280" s="123" t="s">
        <v>691</v>
      </c>
      <c r="I280" s="122">
        <f t="shared" si="45"/>
        <v>13.15</v>
      </c>
      <c r="J280" s="124">
        <f t="shared" si="46"/>
        <v>512.85</v>
      </c>
      <c r="K280" s="120">
        <v>11.271486489490572</v>
      </c>
      <c r="L280" s="120">
        <v>14.31</v>
      </c>
      <c r="M280" s="120">
        <v>0</v>
      </c>
      <c r="N280" s="120">
        <v>0</v>
      </c>
      <c r="O280" s="120"/>
      <c r="P280" s="120">
        <v>0</v>
      </c>
      <c r="Q280" s="120"/>
      <c r="R280" s="120">
        <v>0</v>
      </c>
      <c r="S280" s="120"/>
      <c r="T280" s="120"/>
      <c r="U280" s="120"/>
      <c r="V280" s="120"/>
      <c r="W280" s="120">
        <v>39</v>
      </c>
      <c r="X280" s="120">
        <v>512.85</v>
      </c>
    </row>
    <row r="281" spans="1:24" s="139" customFormat="1" ht="30">
      <c r="A281" s="147">
        <v>14.27</v>
      </c>
      <c r="B281" s="142" t="s">
        <v>86</v>
      </c>
      <c r="C281" s="144">
        <v>9041</v>
      </c>
      <c r="D281" s="142" t="s">
        <v>692</v>
      </c>
      <c r="E281" s="142" t="s">
        <v>77</v>
      </c>
      <c r="F281" s="142" t="s">
        <v>120</v>
      </c>
      <c r="G281" s="122">
        <f t="shared" si="44"/>
        <v>92.122320000000002</v>
      </c>
      <c r="H281" s="123" t="s">
        <v>693</v>
      </c>
      <c r="I281" s="122">
        <f t="shared" si="45"/>
        <v>116.93</v>
      </c>
      <c r="J281" s="124">
        <f t="shared" si="46"/>
        <v>467.72</v>
      </c>
      <c r="K281" s="120">
        <v>100.19293420991696</v>
      </c>
      <c r="L281" s="120">
        <v>127.17</v>
      </c>
      <c r="M281" s="120">
        <v>0</v>
      </c>
      <c r="N281" s="120">
        <v>0</v>
      </c>
      <c r="O281" s="120"/>
      <c r="P281" s="120">
        <v>0</v>
      </c>
      <c r="Q281" s="120"/>
      <c r="R281" s="120">
        <v>0</v>
      </c>
      <c r="S281" s="120"/>
      <c r="T281" s="120"/>
      <c r="U281" s="120"/>
      <c r="V281" s="120"/>
      <c r="W281" s="120">
        <v>4</v>
      </c>
      <c r="X281" s="120">
        <v>467.72</v>
      </c>
    </row>
    <row r="282" spans="1:24" s="139" customFormat="1" ht="45">
      <c r="A282" s="147">
        <v>14.28</v>
      </c>
      <c r="B282" s="142" t="s">
        <v>86</v>
      </c>
      <c r="C282" s="144">
        <v>7996</v>
      </c>
      <c r="D282" s="134" t="s">
        <v>694</v>
      </c>
      <c r="E282" s="142" t="s">
        <v>77</v>
      </c>
      <c r="F282" s="142" t="s">
        <v>449</v>
      </c>
      <c r="G282" s="122">
        <f t="shared" si="44"/>
        <v>125.33556</v>
      </c>
      <c r="H282" s="123" t="s">
        <v>695</v>
      </c>
      <c r="I282" s="122">
        <f t="shared" si="45"/>
        <v>159.09</v>
      </c>
      <c r="J282" s="124">
        <f t="shared" si="46"/>
        <v>795.45</v>
      </c>
      <c r="K282" s="120">
        <v>136.31590603930837</v>
      </c>
      <c r="L282" s="120">
        <v>173.03</v>
      </c>
      <c r="M282" s="120">
        <v>0</v>
      </c>
      <c r="N282" s="120">
        <v>0</v>
      </c>
      <c r="O282" s="120"/>
      <c r="P282" s="120">
        <v>0</v>
      </c>
      <c r="Q282" s="120"/>
      <c r="R282" s="120">
        <v>0</v>
      </c>
      <c r="S282" s="120"/>
      <c r="T282" s="120"/>
      <c r="U282" s="120"/>
      <c r="V282" s="120"/>
      <c r="W282" s="120">
        <v>5</v>
      </c>
      <c r="X282" s="120">
        <v>795.45</v>
      </c>
    </row>
    <row r="283" spans="1:24" s="139" customFormat="1" ht="60">
      <c r="A283" s="147">
        <v>14.29</v>
      </c>
      <c r="B283" s="142" t="s">
        <v>161</v>
      </c>
      <c r="C283" s="144">
        <v>91864</v>
      </c>
      <c r="D283" s="134" t="s">
        <v>696</v>
      </c>
      <c r="E283" s="142" t="s">
        <v>112</v>
      </c>
      <c r="F283" s="142" t="s">
        <v>697</v>
      </c>
      <c r="G283" s="122">
        <f t="shared" si="44"/>
        <v>8.9404799999999991</v>
      </c>
      <c r="H283" s="123" t="s">
        <v>698</v>
      </c>
      <c r="I283" s="122">
        <f t="shared" si="45"/>
        <v>11.35</v>
      </c>
      <c r="J283" s="124">
        <f t="shared" si="46"/>
        <v>3795.44</v>
      </c>
      <c r="K283" s="120">
        <v>9.723733883873944</v>
      </c>
      <c r="L283" s="120">
        <v>12.34</v>
      </c>
      <c r="M283" s="120">
        <v>0</v>
      </c>
      <c r="N283" s="120">
        <v>0</v>
      </c>
      <c r="O283" s="120"/>
      <c r="P283" s="120">
        <v>0</v>
      </c>
      <c r="Q283" s="120"/>
      <c r="R283" s="120">
        <v>0</v>
      </c>
      <c r="S283" s="120"/>
      <c r="T283" s="120"/>
      <c r="U283" s="120"/>
      <c r="V283" s="120"/>
      <c r="W283" s="120">
        <v>334.4</v>
      </c>
      <c r="X283" s="120">
        <v>3795.44</v>
      </c>
    </row>
    <row r="284" spans="1:24" s="139" customFormat="1" ht="60">
      <c r="A284" s="147">
        <v>14.3</v>
      </c>
      <c r="B284" s="142" t="s">
        <v>161</v>
      </c>
      <c r="C284" s="144">
        <v>91863</v>
      </c>
      <c r="D284" s="134" t="s">
        <v>699</v>
      </c>
      <c r="E284" s="142" t="s">
        <v>112</v>
      </c>
      <c r="F284" s="142" t="s">
        <v>700</v>
      </c>
      <c r="G284" s="122">
        <f t="shared" si="44"/>
        <v>6.7375200000000008</v>
      </c>
      <c r="H284" s="123" t="s">
        <v>701</v>
      </c>
      <c r="I284" s="122">
        <f t="shared" si="45"/>
        <v>8.5500000000000007</v>
      </c>
      <c r="J284" s="124">
        <f t="shared" si="46"/>
        <v>7866</v>
      </c>
      <c r="K284" s="120">
        <v>7.3277778729193948</v>
      </c>
      <c r="L284" s="120">
        <v>9.3000000000000007</v>
      </c>
      <c r="M284" s="120">
        <v>0</v>
      </c>
      <c r="N284" s="120">
        <v>0</v>
      </c>
      <c r="O284" s="120"/>
      <c r="P284" s="120">
        <v>0</v>
      </c>
      <c r="Q284" s="120"/>
      <c r="R284" s="120">
        <v>0</v>
      </c>
      <c r="S284" s="120"/>
      <c r="T284" s="120"/>
      <c r="U284" s="120"/>
      <c r="V284" s="120"/>
      <c r="W284" s="120">
        <v>920</v>
      </c>
      <c r="X284" s="120">
        <v>7866</v>
      </c>
    </row>
    <row r="285" spans="1:24" s="139" customFormat="1" ht="45">
      <c r="A285" s="147">
        <v>14.31</v>
      </c>
      <c r="B285" s="142" t="s">
        <v>161</v>
      </c>
      <c r="C285" s="144">
        <v>93008</v>
      </c>
      <c r="D285" s="134" t="s">
        <v>702</v>
      </c>
      <c r="E285" s="142" t="s">
        <v>112</v>
      </c>
      <c r="F285" s="142" t="s">
        <v>410</v>
      </c>
      <c r="G285" s="122">
        <f t="shared" si="44"/>
        <v>9.7846799999999998</v>
      </c>
      <c r="H285" s="123" t="s">
        <v>703</v>
      </c>
      <c r="I285" s="122">
        <f t="shared" si="45"/>
        <v>12.42</v>
      </c>
      <c r="J285" s="124">
        <f t="shared" si="46"/>
        <v>447.12</v>
      </c>
      <c r="K285" s="120">
        <v>10.641892209239739</v>
      </c>
      <c r="L285" s="120">
        <v>13.51</v>
      </c>
      <c r="M285" s="120">
        <v>0</v>
      </c>
      <c r="N285" s="120">
        <v>0</v>
      </c>
      <c r="O285" s="120"/>
      <c r="P285" s="120">
        <v>0</v>
      </c>
      <c r="Q285" s="120"/>
      <c r="R285" s="120">
        <v>0</v>
      </c>
      <c r="S285" s="120"/>
      <c r="T285" s="120"/>
      <c r="U285" s="120"/>
      <c r="V285" s="120"/>
      <c r="W285" s="120">
        <v>36</v>
      </c>
      <c r="X285" s="120">
        <v>447.12</v>
      </c>
    </row>
    <row r="286" spans="1:24" s="139" customFormat="1" ht="45">
      <c r="A286" s="147">
        <v>14.32</v>
      </c>
      <c r="B286" s="142" t="s">
        <v>161</v>
      </c>
      <c r="C286" s="144">
        <v>93009</v>
      </c>
      <c r="D286" s="134" t="s">
        <v>704</v>
      </c>
      <c r="E286" s="142" t="s">
        <v>112</v>
      </c>
      <c r="F286" s="142" t="s">
        <v>303</v>
      </c>
      <c r="G286" s="122">
        <f t="shared" si="44"/>
        <v>14.608680000000001</v>
      </c>
      <c r="H286" s="123" t="s">
        <v>705</v>
      </c>
      <c r="I286" s="122">
        <f t="shared" si="45"/>
        <v>18.54</v>
      </c>
      <c r="J286" s="124">
        <f t="shared" si="46"/>
        <v>333.72</v>
      </c>
      <c r="K286" s="120">
        <v>15.888511211329998</v>
      </c>
      <c r="L286" s="120">
        <v>20.170000000000002</v>
      </c>
      <c r="M286" s="120">
        <v>0</v>
      </c>
      <c r="N286" s="120">
        <v>0</v>
      </c>
      <c r="O286" s="120"/>
      <c r="P286" s="120">
        <v>0</v>
      </c>
      <c r="Q286" s="120"/>
      <c r="R286" s="120">
        <v>0</v>
      </c>
      <c r="S286" s="120"/>
      <c r="T286" s="120"/>
      <c r="U286" s="120"/>
      <c r="V286" s="120"/>
      <c r="W286" s="120">
        <v>18</v>
      </c>
      <c r="X286" s="120">
        <v>333.72</v>
      </c>
    </row>
    <row r="287" spans="1:24" s="139" customFormat="1" ht="45">
      <c r="A287" s="147">
        <v>14.33</v>
      </c>
      <c r="B287" s="142" t="s">
        <v>161</v>
      </c>
      <c r="C287" s="144">
        <v>93012</v>
      </c>
      <c r="D287" s="134" t="s">
        <v>706</v>
      </c>
      <c r="E287" s="142" t="s">
        <v>112</v>
      </c>
      <c r="F287" s="142" t="s">
        <v>707</v>
      </c>
      <c r="G287" s="122">
        <f t="shared" si="44"/>
        <v>38.085479999999997</v>
      </c>
      <c r="H287" s="123" t="s">
        <v>708</v>
      </c>
      <c r="I287" s="122">
        <f t="shared" si="45"/>
        <v>48.34</v>
      </c>
      <c r="J287" s="124">
        <f t="shared" si="46"/>
        <v>3867.2</v>
      </c>
      <c r="K287" s="120">
        <v>41.422057021502582</v>
      </c>
      <c r="L287" s="120">
        <v>52.58</v>
      </c>
      <c r="M287" s="120">
        <v>0</v>
      </c>
      <c r="N287" s="120">
        <v>0</v>
      </c>
      <c r="O287" s="120"/>
      <c r="P287" s="120">
        <v>0</v>
      </c>
      <c r="Q287" s="120"/>
      <c r="R287" s="120">
        <v>0</v>
      </c>
      <c r="S287" s="120"/>
      <c r="T287" s="120"/>
      <c r="U287" s="120"/>
      <c r="V287" s="120"/>
      <c r="W287" s="120">
        <v>80</v>
      </c>
      <c r="X287" s="120">
        <v>3867.2</v>
      </c>
    </row>
    <row r="288" spans="1:24" s="139" customFormat="1" ht="60">
      <c r="A288" s="147">
        <v>14.34</v>
      </c>
      <c r="B288" s="142" t="s">
        <v>161</v>
      </c>
      <c r="C288" s="144">
        <v>91873</v>
      </c>
      <c r="D288" s="134" t="s">
        <v>709</v>
      </c>
      <c r="E288" s="142" t="s">
        <v>112</v>
      </c>
      <c r="F288" s="142" t="s">
        <v>435</v>
      </c>
      <c r="G288" s="122">
        <f t="shared" si="44"/>
        <v>11.48916</v>
      </c>
      <c r="H288" s="123" t="s">
        <v>710</v>
      </c>
      <c r="I288" s="122">
        <f t="shared" si="45"/>
        <v>14.58</v>
      </c>
      <c r="J288" s="124">
        <f t="shared" si="46"/>
        <v>466.56</v>
      </c>
      <c r="K288" s="120">
        <v>12.495697589978297</v>
      </c>
      <c r="L288" s="120">
        <v>15.86</v>
      </c>
      <c r="M288" s="120">
        <v>0</v>
      </c>
      <c r="N288" s="120">
        <v>0</v>
      </c>
      <c r="O288" s="120"/>
      <c r="P288" s="120">
        <v>0</v>
      </c>
      <c r="Q288" s="120"/>
      <c r="R288" s="120">
        <v>0</v>
      </c>
      <c r="S288" s="120"/>
      <c r="T288" s="120"/>
      <c r="U288" s="120"/>
      <c r="V288" s="120"/>
      <c r="W288" s="120">
        <v>32</v>
      </c>
      <c r="X288" s="120">
        <v>466.56</v>
      </c>
    </row>
    <row r="289" spans="1:30" s="139" customFormat="1" ht="60">
      <c r="A289" s="147">
        <v>14.35</v>
      </c>
      <c r="B289" s="142" t="s">
        <v>161</v>
      </c>
      <c r="C289" s="144">
        <v>91870</v>
      </c>
      <c r="D289" s="134" t="s">
        <v>711</v>
      </c>
      <c r="E289" s="142" t="s">
        <v>112</v>
      </c>
      <c r="F289" s="142" t="s">
        <v>441</v>
      </c>
      <c r="G289" s="122">
        <f t="shared" si="44"/>
        <v>6.1345200000000002</v>
      </c>
      <c r="H289" s="123" t="s">
        <v>712</v>
      </c>
      <c r="I289" s="122">
        <f t="shared" si="45"/>
        <v>7.79</v>
      </c>
      <c r="J289" s="124">
        <f t="shared" si="46"/>
        <v>93.48</v>
      </c>
      <c r="K289" s="120">
        <v>6.671950497658111</v>
      </c>
      <c r="L289" s="120">
        <v>8.4700000000000006</v>
      </c>
      <c r="M289" s="120">
        <v>0</v>
      </c>
      <c r="N289" s="120">
        <v>0</v>
      </c>
      <c r="O289" s="120"/>
      <c r="P289" s="120">
        <v>0</v>
      </c>
      <c r="Q289" s="120"/>
      <c r="R289" s="120">
        <v>0</v>
      </c>
      <c r="S289" s="120"/>
      <c r="T289" s="120"/>
      <c r="U289" s="120"/>
      <c r="V289" s="120"/>
      <c r="W289" s="120">
        <v>12</v>
      </c>
      <c r="X289" s="120">
        <v>93.48</v>
      </c>
    </row>
    <row r="290" spans="1:30" s="139" customFormat="1" ht="30">
      <c r="A290" s="147">
        <v>14.36</v>
      </c>
      <c r="B290" s="142" t="s">
        <v>86</v>
      </c>
      <c r="C290" s="144">
        <v>539</v>
      </c>
      <c r="D290" s="142" t="s">
        <v>713</v>
      </c>
      <c r="E290" s="142" t="s">
        <v>77</v>
      </c>
      <c r="F290" s="142" t="s">
        <v>714</v>
      </c>
      <c r="G290" s="122">
        <f t="shared" si="44"/>
        <v>177.78852000000001</v>
      </c>
      <c r="H290" s="123" t="s">
        <v>715</v>
      </c>
      <c r="I290" s="122">
        <f t="shared" si="45"/>
        <v>225.67</v>
      </c>
      <c r="J290" s="124">
        <f t="shared" si="46"/>
        <v>17602.259999999998</v>
      </c>
      <c r="K290" s="120">
        <v>193.36414332203645</v>
      </c>
      <c r="L290" s="120">
        <v>245.44</v>
      </c>
      <c r="M290" s="120">
        <v>0</v>
      </c>
      <c r="N290" s="120">
        <v>0</v>
      </c>
      <c r="O290" s="120"/>
      <c r="P290" s="120">
        <v>0</v>
      </c>
      <c r="Q290" s="120"/>
      <c r="R290" s="120">
        <v>0</v>
      </c>
      <c r="S290" s="120"/>
      <c r="T290" s="120"/>
      <c r="U290" s="120"/>
      <c r="V290" s="120"/>
      <c r="W290" s="120">
        <v>78</v>
      </c>
      <c r="X290" s="120">
        <v>17602.259999999998</v>
      </c>
    </row>
    <row r="291" spans="1:30" s="139" customFormat="1" ht="30">
      <c r="A291" s="147">
        <v>14.37</v>
      </c>
      <c r="B291" s="142" t="s">
        <v>74</v>
      </c>
      <c r="C291" s="144">
        <v>38770</v>
      </c>
      <c r="D291" s="142" t="s">
        <v>716</v>
      </c>
      <c r="E291" s="142" t="s">
        <v>77</v>
      </c>
      <c r="F291" s="142" t="s">
        <v>453</v>
      </c>
      <c r="G291" s="122">
        <f t="shared" si="44"/>
        <v>73.437360000000012</v>
      </c>
      <c r="H291" s="123" t="s">
        <v>717</v>
      </c>
      <c r="I291" s="122">
        <f t="shared" si="45"/>
        <v>93.21</v>
      </c>
      <c r="J291" s="124">
        <f t="shared" si="46"/>
        <v>652.47</v>
      </c>
      <c r="K291" s="120">
        <v>79.871029941820709</v>
      </c>
      <c r="L291" s="120">
        <v>101.38</v>
      </c>
      <c r="M291" s="120">
        <v>0</v>
      </c>
      <c r="N291" s="120">
        <v>0</v>
      </c>
      <c r="O291" s="120"/>
      <c r="P291" s="120">
        <v>0</v>
      </c>
      <c r="Q291" s="120"/>
      <c r="R291" s="120">
        <v>0</v>
      </c>
      <c r="S291" s="120"/>
      <c r="T291" s="120"/>
      <c r="U291" s="120"/>
      <c r="V291" s="120"/>
      <c r="W291" s="120">
        <v>7</v>
      </c>
      <c r="X291" s="120">
        <v>652.47</v>
      </c>
    </row>
    <row r="292" spans="1:30" s="139" customFormat="1" ht="30">
      <c r="A292" s="147">
        <v>14.38</v>
      </c>
      <c r="B292" s="142" t="s">
        <v>161</v>
      </c>
      <c r="C292" s="144">
        <v>97597</v>
      </c>
      <c r="D292" s="142" t="s">
        <v>718</v>
      </c>
      <c r="E292" s="142" t="s">
        <v>77</v>
      </c>
      <c r="F292" s="142" t="s">
        <v>453</v>
      </c>
      <c r="G292" s="122">
        <f t="shared" si="44"/>
        <v>36.87144</v>
      </c>
      <c r="H292" s="123" t="s">
        <v>719</v>
      </c>
      <c r="I292" s="122">
        <f t="shared" si="45"/>
        <v>46.8</v>
      </c>
      <c r="J292" s="124">
        <f t="shared" si="46"/>
        <v>327.60000000000002</v>
      </c>
      <c r="K292" s="120">
        <v>40.101657905976538</v>
      </c>
      <c r="L292" s="120">
        <v>50.9</v>
      </c>
      <c r="M292" s="120">
        <v>0</v>
      </c>
      <c r="N292" s="120">
        <v>0</v>
      </c>
      <c r="O292" s="120"/>
      <c r="P292" s="120">
        <v>0</v>
      </c>
      <c r="Q292" s="120"/>
      <c r="R292" s="120">
        <v>0</v>
      </c>
      <c r="S292" s="120"/>
      <c r="T292" s="120"/>
      <c r="U292" s="120"/>
      <c r="V292" s="120"/>
      <c r="W292" s="120">
        <v>7</v>
      </c>
      <c r="X292" s="120">
        <v>327.60000000000002</v>
      </c>
    </row>
    <row r="293" spans="1:30" s="139" customFormat="1" ht="45">
      <c r="A293" s="147">
        <v>14.39</v>
      </c>
      <c r="B293" s="142" t="s">
        <v>161</v>
      </c>
      <c r="C293" s="144">
        <v>97585</v>
      </c>
      <c r="D293" s="142" t="s">
        <v>720</v>
      </c>
      <c r="E293" s="142" t="s">
        <v>77</v>
      </c>
      <c r="F293" s="142" t="s">
        <v>78</v>
      </c>
      <c r="G293" s="122">
        <f t="shared" si="44"/>
        <v>60.549240000000005</v>
      </c>
      <c r="H293" s="123" t="s">
        <v>721</v>
      </c>
      <c r="I293" s="122">
        <f t="shared" si="45"/>
        <v>76.86</v>
      </c>
      <c r="J293" s="124">
        <f t="shared" si="46"/>
        <v>76.86</v>
      </c>
      <c r="K293" s="120">
        <v>65.85381284123622</v>
      </c>
      <c r="L293" s="120">
        <v>83.59</v>
      </c>
      <c r="M293" s="120">
        <v>0</v>
      </c>
      <c r="N293" s="120">
        <v>0</v>
      </c>
      <c r="O293" s="120"/>
      <c r="P293" s="120">
        <v>0</v>
      </c>
      <c r="Q293" s="120"/>
      <c r="R293" s="120">
        <v>0</v>
      </c>
      <c r="S293" s="120"/>
      <c r="T293" s="120"/>
      <c r="U293" s="120"/>
      <c r="V293" s="120"/>
      <c r="W293" s="120">
        <v>1</v>
      </c>
      <c r="X293" s="120">
        <v>76.86</v>
      </c>
    </row>
    <row r="294" spans="1:30" s="139" customFormat="1" ht="45">
      <c r="A294" s="147">
        <v>14.4</v>
      </c>
      <c r="B294" s="142" t="s">
        <v>161</v>
      </c>
      <c r="C294" s="144">
        <v>97607</v>
      </c>
      <c r="D294" s="134" t="s">
        <v>722</v>
      </c>
      <c r="E294" s="142" t="s">
        <v>77</v>
      </c>
      <c r="F294" s="142" t="s">
        <v>723</v>
      </c>
      <c r="G294" s="122">
        <f t="shared" si="44"/>
        <v>61.522080000000003</v>
      </c>
      <c r="H294" s="123" t="s">
        <v>724</v>
      </c>
      <c r="I294" s="122">
        <f t="shared" si="45"/>
        <v>78.09</v>
      </c>
      <c r="J294" s="124">
        <f t="shared" si="46"/>
        <v>1561.8</v>
      </c>
      <c r="K294" s="120">
        <v>66.911881006657751</v>
      </c>
      <c r="L294" s="120">
        <v>84.93</v>
      </c>
      <c r="M294" s="120">
        <v>0</v>
      </c>
      <c r="N294" s="120">
        <v>0</v>
      </c>
      <c r="O294" s="120"/>
      <c r="P294" s="120">
        <v>0</v>
      </c>
      <c r="Q294" s="120"/>
      <c r="R294" s="120">
        <v>0</v>
      </c>
      <c r="S294" s="120"/>
      <c r="T294" s="120"/>
      <c r="U294" s="120"/>
      <c r="V294" s="120"/>
      <c r="W294" s="120">
        <v>20</v>
      </c>
      <c r="X294" s="120">
        <v>1561.8</v>
      </c>
    </row>
    <row r="295" spans="1:30" s="139" customFormat="1" ht="90">
      <c r="A295" s="147">
        <v>14.41</v>
      </c>
      <c r="B295" s="142" t="s">
        <v>161</v>
      </c>
      <c r="C295" s="144">
        <v>101883</v>
      </c>
      <c r="D295" s="134" t="s">
        <v>725</v>
      </c>
      <c r="E295" s="142" t="s">
        <v>77</v>
      </c>
      <c r="F295" s="142" t="s">
        <v>78</v>
      </c>
      <c r="G295" s="122">
        <f t="shared" si="44"/>
        <v>427.49484000000007</v>
      </c>
      <c r="H295" s="123" t="s">
        <v>726</v>
      </c>
      <c r="I295" s="122">
        <f t="shared" si="45"/>
        <v>542.62</v>
      </c>
      <c r="J295" s="124">
        <f t="shared" si="46"/>
        <v>542.62</v>
      </c>
      <c r="K295" s="120">
        <v>464.94663160023526</v>
      </c>
      <c r="L295" s="120">
        <v>590.16</v>
      </c>
      <c r="M295" s="120">
        <v>0</v>
      </c>
      <c r="N295" s="120">
        <v>0</v>
      </c>
      <c r="O295" s="120"/>
      <c r="P295" s="120">
        <v>0</v>
      </c>
      <c r="Q295" s="120"/>
      <c r="R295" s="120">
        <v>0</v>
      </c>
      <c r="S295" s="120"/>
      <c r="T295" s="120"/>
      <c r="U295" s="120"/>
      <c r="V295" s="120"/>
      <c r="W295" s="120">
        <v>1</v>
      </c>
      <c r="X295" s="120">
        <v>542.62</v>
      </c>
    </row>
    <row r="296" spans="1:30" s="139" customFormat="1" ht="75">
      <c r="A296" s="147">
        <v>14.42</v>
      </c>
      <c r="B296" s="142" t="s">
        <v>161</v>
      </c>
      <c r="C296" s="144">
        <v>101879</v>
      </c>
      <c r="D296" s="134" t="s">
        <v>727</v>
      </c>
      <c r="E296" s="142" t="s">
        <v>77</v>
      </c>
      <c r="F296" s="142" t="s">
        <v>321</v>
      </c>
      <c r="G296" s="122">
        <f t="shared" si="44"/>
        <v>448.71240000000006</v>
      </c>
      <c r="H296" s="123" t="s">
        <v>728</v>
      </c>
      <c r="I296" s="122">
        <f t="shared" si="45"/>
        <v>569.54999999999995</v>
      </c>
      <c r="J296" s="124">
        <f t="shared" si="46"/>
        <v>1139.0999999999999</v>
      </c>
      <c r="K296" s="120">
        <v>488.02301084442888</v>
      </c>
      <c r="L296" s="120">
        <v>619.45000000000005</v>
      </c>
      <c r="M296" s="120">
        <v>0</v>
      </c>
      <c r="N296" s="120">
        <v>0</v>
      </c>
      <c r="O296" s="120"/>
      <c r="P296" s="120">
        <v>0</v>
      </c>
      <c r="Q296" s="120"/>
      <c r="R296" s="120">
        <v>0</v>
      </c>
      <c r="S296" s="120"/>
      <c r="T296" s="120"/>
      <c r="U296" s="120"/>
      <c r="V296" s="120"/>
      <c r="W296" s="120">
        <v>2</v>
      </c>
      <c r="X296" s="120">
        <v>1139.0999999999999</v>
      </c>
    </row>
    <row r="297" spans="1:30" s="139" customFormat="1" ht="60">
      <c r="A297" s="147">
        <v>14.43</v>
      </c>
      <c r="B297" s="142" t="s">
        <v>86</v>
      </c>
      <c r="C297" s="144">
        <v>12233</v>
      </c>
      <c r="D297" s="134" t="s">
        <v>729</v>
      </c>
      <c r="E297" s="142" t="s">
        <v>77</v>
      </c>
      <c r="F297" s="142" t="s">
        <v>78</v>
      </c>
      <c r="G297" s="122">
        <f t="shared" si="44"/>
        <v>880.92672000000016</v>
      </c>
      <c r="H297" s="123" t="s">
        <v>730</v>
      </c>
      <c r="I297" s="122">
        <f t="shared" si="45"/>
        <v>1118.1600000000001</v>
      </c>
      <c r="J297" s="124">
        <f t="shared" si="46"/>
        <v>1118.1600000000001</v>
      </c>
      <c r="K297" s="120">
        <v>958.10258470170913</v>
      </c>
      <c r="L297" s="120">
        <v>1216.1199999999999</v>
      </c>
      <c r="M297" s="120">
        <v>0</v>
      </c>
      <c r="N297" s="120">
        <v>0</v>
      </c>
      <c r="O297" s="120"/>
      <c r="P297" s="120">
        <v>0</v>
      </c>
      <c r="Q297" s="120"/>
      <c r="R297" s="120">
        <v>0</v>
      </c>
      <c r="S297" s="120"/>
      <c r="T297" s="120"/>
      <c r="U297" s="120"/>
      <c r="V297" s="120"/>
      <c r="W297" s="120">
        <v>1</v>
      </c>
      <c r="X297" s="120">
        <v>1118.1600000000001</v>
      </c>
    </row>
    <row r="298" spans="1:30" s="139" customFormat="1" ht="60">
      <c r="A298" s="147">
        <v>14.44</v>
      </c>
      <c r="B298" s="142" t="s">
        <v>584</v>
      </c>
      <c r="C298" s="142" t="s">
        <v>731</v>
      </c>
      <c r="D298" s="134" t="s">
        <v>732</v>
      </c>
      <c r="E298" s="142" t="s">
        <v>77</v>
      </c>
      <c r="F298" s="142" t="s">
        <v>78</v>
      </c>
      <c r="G298" s="122">
        <f t="shared" si="44"/>
        <v>118.52567999999999</v>
      </c>
      <c r="H298" s="123" t="s">
        <v>733</v>
      </c>
      <c r="I298" s="122">
        <f t="shared" si="45"/>
        <v>150.44</v>
      </c>
      <c r="J298" s="124">
        <f t="shared" si="46"/>
        <v>150.44</v>
      </c>
      <c r="K298" s="120">
        <v>128.90942888135763</v>
      </c>
      <c r="L298" s="120">
        <v>163.62</v>
      </c>
      <c r="M298" s="120">
        <v>0</v>
      </c>
      <c r="N298" s="120">
        <v>0</v>
      </c>
      <c r="O298" s="120"/>
      <c r="P298" s="120">
        <v>0</v>
      </c>
      <c r="Q298" s="120"/>
      <c r="R298" s="120">
        <v>0</v>
      </c>
      <c r="S298" s="120"/>
      <c r="T298" s="120"/>
      <c r="U298" s="120"/>
      <c r="V298" s="120"/>
      <c r="W298" s="120">
        <v>1</v>
      </c>
      <c r="X298" s="120">
        <v>150.44</v>
      </c>
    </row>
    <row r="299" spans="1:30" s="139" customFormat="1" ht="45">
      <c r="A299" s="147">
        <v>14.45</v>
      </c>
      <c r="B299" s="142" t="s">
        <v>86</v>
      </c>
      <c r="C299" s="144">
        <v>7926</v>
      </c>
      <c r="D299" s="142" t="s">
        <v>734</v>
      </c>
      <c r="E299" s="142" t="s">
        <v>77</v>
      </c>
      <c r="F299" s="142" t="s">
        <v>592</v>
      </c>
      <c r="G299" s="122">
        <f t="shared" si="44"/>
        <v>1.9939200000000001</v>
      </c>
      <c r="H299" s="123" t="s">
        <v>735</v>
      </c>
      <c r="I299" s="122">
        <f t="shared" si="45"/>
        <v>2.5299999999999998</v>
      </c>
      <c r="J299" s="124">
        <f t="shared" si="46"/>
        <v>75.900000000000006</v>
      </c>
      <c r="K299" s="120">
        <v>2.1686025208639732</v>
      </c>
      <c r="L299" s="120">
        <v>2.75</v>
      </c>
      <c r="M299" s="120">
        <v>0</v>
      </c>
      <c r="N299" s="120">
        <v>0</v>
      </c>
      <c r="O299" s="120"/>
      <c r="P299" s="120">
        <v>0</v>
      </c>
      <c r="Q299" s="120"/>
      <c r="R299" s="120">
        <v>0</v>
      </c>
      <c r="S299" s="120"/>
      <c r="T299" s="120"/>
      <c r="U299" s="120"/>
      <c r="V299" s="120"/>
      <c r="W299" s="120">
        <v>30</v>
      </c>
      <c r="X299" s="120">
        <v>75.900000000000006</v>
      </c>
    </row>
    <row r="300" spans="1:30" s="139" customFormat="1" ht="45">
      <c r="A300" s="147">
        <v>14.46</v>
      </c>
      <c r="B300" s="142" t="s">
        <v>86</v>
      </c>
      <c r="C300" s="144">
        <v>7928</v>
      </c>
      <c r="D300" s="142" t="s">
        <v>736</v>
      </c>
      <c r="E300" s="142" t="s">
        <v>77</v>
      </c>
      <c r="F300" s="142" t="s">
        <v>446</v>
      </c>
      <c r="G300" s="122">
        <f t="shared" si="44"/>
        <v>3.4170000000000003</v>
      </c>
      <c r="H300" s="123" t="s">
        <v>737</v>
      </c>
      <c r="I300" s="122">
        <f t="shared" si="45"/>
        <v>4.34</v>
      </c>
      <c r="J300" s="124">
        <f t="shared" si="46"/>
        <v>60.76</v>
      </c>
      <c r="K300" s="120">
        <v>3.7163551264805994</v>
      </c>
      <c r="L300" s="120">
        <v>4.72</v>
      </c>
      <c r="M300" s="120">
        <v>0</v>
      </c>
      <c r="N300" s="120">
        <v>0</v>
      </c>
      <c r="O300" s="120"/>
      <c r="P300" s="120">
        <v>0</v>
      </c>
      <c r="Q300" s="120"/>
      <c r="R300" s="120">
        <v>0</v>
      </c>
      <c r="S300" s="120"/>
      <c r="T300" s="120"/>
      <c r="U300" s="120"/>
      <c r="V300" s="120"/>
      <c r="W300" s="120">
        <v>14</v>
      </c>
      <c r="X300" s="120">
        <v>60.76</v>
      </c>
    </row>
    <row r="301" spans="1:30" s="139" customFormat="1" ht="45">
      <c r="A301" s="147">
        <v>14.47</v>
      </c>
      <c r="B301" s="142" t="s">
        <v>86</v>
      </c>
      <c r="C301" s="144">
        <v>12807</v>
      </c>
      <c r="D301" s="142" t="s">
        <v>738</v>
      </c>
      <c r="E301" s="142" t="s">
        <v>77</v>
      </c>
      <c r="F301" s="142" t="s">
        <v>441</v>
      </c>
      <c r="G301" s="122">
        <f t="shared" si="44"/>
        <v>89.589720000000014</v>
      </c>
      <c r="H301" s="123" t="s">
        <v>739</v>
      </c>
      <c r="I301" s="122">
        <f t="shared" si="45"/>
        <v>113.72</v>
      </c>
      <c r="J301" s="124">
        <f t="shared" si="46"/>
        <v>1364.64</v>
      </c>
      <c r="K301" s="120">
        <v>97.438459233819586</v>
      </c>
      <c r="L301" s="120">
        <v>123.68</v>
      </c>
      <c r="M301" s="120">
        <v>0</v>
      </c>
      <c r="N301" s="120">
        <v>0</v>
      </c>
      <c r="O301" s="120"/>
      <c r="P301" s="120">
        <v>0</v>
      </c>
      <c r="Q301" s="120"/>
      <c r="R301" s="120">
        <v>0</v>
      </c>
      <c r="S301" s="120"/>
      <c r="T301" s="120"/>
      <c r="U301" s="120"/>
      <c r="V301" s="120"/>
      <c r="W301" s="120">
        <v>12</v>
      </c>
      <c r="X301" s="120">
        <v>1364.64</v>
      </c>
    </row>
    <row r="302" spans="1:30" s="139" customFormat="1" ht="45">
      <c r="A302" s="147">
        <v>14.48</v>
      </c>
      <c r="B302" s="142" t="s">
        <v>161</v>
      </c>
      <c r="C302" s="144">
        <v>39585</v>
      </c>
      <c r="D302" s="142" t="s">
        <v>740</v>
      </c>
      <c r="E302" s="142" t="s">
        <v>77</v>
      </c>
      <c r="F302" s="142" t="s">
        <v>78</v>
      </c>
      <c r="G302" s="122">
        <f>I302/1.1677</f>
        <v>73449.858696583018</v>
      </c>
      <c r="H302" s="123" t="s">
        <v>741</v>
      </c>
      <c r="I302" s="122">
        <f>AD302/F302</f>
        <v>85767.4</v>
      </c>
      <c r="J302" s="124">
        <f t="shared" si="46"/>
        <v>85767.4</v>
      </c>
      <c r="K302" s="120">
        <v>79884.623619058213</v>
      </c>
      <c r="L302" s="120">
        <v>93281.27</v>
      </c>
      <c r="M302" s="120">
        <v>93281.27</v>
      </c>
      <c r="N302" s="120">
        <v>7513.8700000000099</v>
      </c>
      <c r="O302" s="120"/>
      <c r="P302" s="120">
        <v>0</v>
      </c>
      <c r="Q302" s="120"/>
      <c r="R302" s="120">
        <v>0</v>
      </c>
      <c r="S302" s="120"/>
      <c r="T302" s="120"/>
      <c r="U302" s="120"/>
      <c r="V302" s="120"/>
      <c r="W302" s="120">
        <v>1</v>
      </c>
      <c r="X302" s="120">
        <v>93281.27</v>
      </c>
      <c r="AD302" s="139">
        <v>85767.4</v>
      </c>
    </row>
    <row r="303" spans="1:30" s="139" customFormat="1" ht="45">
      <c r="A303" s="147">
        <v>14.49</v>
      </c>
      <c r="B303" s="142" t="s">
        <v>74</v>
      </c>
      <c r="C303" s="144">
        <v>39586</v>
      </c>
      <c r="D303" s="142" t="s">
        <v>742</v>
      </c>
      <c r="E303" s="142" t="s">
        <v>77</v>
      </c>
      <c r="F303" s="142" t="s">
        <v>78</v>
      </c>
      <c r="G303" s="122">
        <f t="shared" si="44"/>
        <v>1999.0656000000001</v>
      </c>
      <c r="H303" s="123" t="s">
        <v>743</v>
      </c>
      <c r="I303" s="122">
        <f t="shared" si="45"/>
        <v>2537.41</v>
      </c>
      <c r="J303" s="124">
        <f t="shared" si="46"/>
        <v>2537.41</v>
      </c>
      <c r="K303" s="120">
        <v>2174.198914466203</v>
      </c>
      <c r="L303" s="120">
        <v>2759.71</v>
      </c>
      <c r="M303" s="120">
        <v>0</v>
      </c>
      <c r="N303" s="120">
        <v>0</v>
      </c>
      <c r="O303" s="120"/>
      <c r="P303" s="120">
        <v>0</v>
      </c>
      <c r="Q303" s="120"/>
      <c r="R303" s="120">
        <v>0</v>
      </c>
      <c r="S303" s="120"/>
      <c r="T303" s="120"/>
      <c r="U303" s="120"/>
      <c r="V303" s="120"/>
      <c r="W303" s="120">
        <v>1</v>
      </c>
      <c r="X303" s="120">
        <v>2537.41</v>
      </c>
    </row>
    <row r="304" spans="1:30" s="139" customFormat="1">
      <c r="A304" s="147">
        <v>14.5</v>
      </c>
      <c r="B304" s="142" t="s">
        <v>86</v>
      </c>
      <c r="C304" s="144">
        <v>7746</v>
      </c>
      <c r="D304" s="142" t="s">
        <v>744</v>
      </c>
      <c r="E304" s="142" t="s">
        <v>77</v>
      </c>
      <c r="F304" s="142" t="s">
        <v>120</v>
      </c>
      <c r="G304" s="122">
        <f t="shared" si="44"/>
        <v>14.407680000000003</v>
      </c>
      <c r="H304" s="123" t="s">
        <v>745</v>
      </c>
      <c r="I304" s="122">
        <f t="shared" si="45"/>
        <v>18.29</v>
      </c>
      <c r="J304" s="124">
        <f t="shared" si="46"/>
        <v>73.16</v>
      </c>
      <c r="K304" s="120">
        <v>15.669902086242907</v>
      </c>
      <c r="L304" s="120">
        <v>19.89</v>
      </c>
      <c r="M304" s="120">
        <v>0</v>
      </c>
      <c r="N304" s="120">
        <v>0</v>
      </c>
      <c r="O304" s="120"/>
      <c r="P304" s="120">
        <v>0</v>
      </c>
      <c r="Q304" s="120"/>
      <c r="R304" s="120">
        <v>0</v>
      </c>
      <c r="S304" s="120"/>
      <c r="T304" s="120"/>
      <c r="U304" s="120"/>
      <c r="V304" s="120"/>
      <c r="W304" s="120">
        <v>4</v>
      </c>
      <c r="X304" s="120">
        <v>73.16</v>
      </c>
    </row>
    <row r="305" spans="1:24" s="139" customFormat="1" ht="60">
      <c r="A305" s="147">
        <v>14.51</v>
      </c>
      <c r="B305" s="142" t="s">
        <v>86</v>
      </c>
      <c r="C305" s="144">
        <v>12903</v>
      </c>
      <c r="D305" s="142" t="s">
        <v>746</v>
      </c>
      <c r="E305" s="142" t="s">
        <v>77</v>
      </c>
      <c r="F305" s="142" t="s">
        <v>449</v>
      </c>
      <c r="G305" s="122">
        <f t="shared" si="44"/>
        <v>767.65116</v>
      </c>
      <c r="H305" s="123" t="s">
        <v>747</v>
      </c>
      <c r="I305" s="122">
        <f t="shared" si="45"/>
        <v>974.38</v>
      </c>
      <c r="J305" s="124">
        <f t="shared" si="46"/>
        <v>4871.8999999999996</v>
      </c>
      <c r="K305" s="120">
        <v>834.90322616762626</v>
      </c>
      <c r="L305" s="120">
        <v>1059.74</v>
      </c>
      <c r="M305" s="120">
        <v>0</v>
      </c>
      <c r="N305" s="120">
        <v>0</v>
      </c>
      <c r="O305" s="120"/>
      <c r="P305" s="120">
        <v>0</v>
      </c>
      <c r="Q305" s="120"/>
      <c r="R305" s="120">
        <v>0</v>
      </c>
      <c r="S305" s="120"/>
      <c r="T305" s="120"/>
      <c r="U305" s="120"/>
      <c r="V305" s="120"/>
      <c r="W305" s="120">
        <v>5</v>
      </c>
      <c r="X305" s="120">
        <v>4871.8999999999996</v>
      </c>
    </row>
    <row r="306" spans="1:24" s="139" customFormat="1">
      <c r="A306" s="134"/>
      <c r="B306" s="134"/>
      <c r="C306" s="134"/>
      <c r="D306" s="134"/>
      <c r="E306" s="134"/>
      <c r="F306" s="134"/>
      <c r="G306" s="122"/>
      <c r="H306" s="136"/>
      <c r="I306" s="122"/>
      <c r="J306" s="124"/>
      <c r="K306" s="120"/>
      <c r="L306" s="120"/>
      <c r="M306" s="120"/>
      <c r="N306" s="121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</row>
    <row r="307" spans="1:24" s="139" customFormat="1" ht="15.75">
      <c r="A307" s="133">
        <v>15</v>
      </c>
      <c r="B307" s="134"/>
      <c r="C307" s="134"/>
      <c r="D307" s="135" t="s">
        <v>42</v>
      </c>
      <c r="E307" s="134"/>
      <c r="F307" s="134"/>
      <c r="G307" s="122"/>
      <c r="H307" s="136"/>
      <c r="I307" s="122"/>
      <c r="J307" s="146">
        <f>SUM(J308:J325)</f>
        <v>105576.07</v>
      </c>
      <c r="K307" s="120"/>
      <c r="L307" s="120"/>
      <c r="M307" s="120"/>
      <c r="N307" s="137">
        <v>6756.4300000000021</v>
      </c>
      <c r="O307" s="120"/>
      <c r="P307" s="137">
        <v>0</v>
      </c>
      <c r="Q307" s="120"/>
      <c r="R307" s="137">
        <v>0</v>
      </c>
      <c r="S307" s="130"/>
      <c r="T307" s="130"/>
      <c r="U307" s="130"/>
      <c r="V307" s="137">
        <v>0</v>
      </c>
      <c r="W307" s="130"/>
      <c r="X307" s="130">
        <v>112332.50000000001</v>
      </c>
    </row>
    <row r="308" spans="1:24" s="139" customFormat="1" ht="75">
      <c r="A308" s="141">
        <v>15.1</v>
      </c>
      <c r="B308" s="142" t="s">
        <v>161</v>
      </c>
      <c r="C308" s="144">
        <v>97327</v>
      </c>
      <c r="D308" s="134" t="s">
        <v>748</v>
      </c>
      <c r="E308" s="142" t="s">
        <v>112</v>
      </c>
      <c r="F308" s="142" t="s">
        <v>749</v>
      </c>
      <c r="G308" s="122">
        <f t="shared" ref="G308:G320" si="47">H308*(1-$Y$9)</f>
        <v>24.377280000000003</v>
      </c>
      <c r="H308" s="123" t="s">
        <v>750</v>
      </c>
      <c r="I308" s="122">
        <f t="shared" ref="I308:I320" si="48">ROUND(G308*1.2693,2)</f>
        <v>30.94</v>
      </c>
      <c r="J308" s="124">
        <f t="shared" ref="J308:J325" si="49">ROUND(F308*I308,2)</f>
        <v>1330.42</v>
      </c>
      <c r="K308" s="120">
        <v>26.512914690562774</v>
      </c>
      <c r="L308" s="120">
        <v>33.65</v>
      </c>
      <c r="M308" s="120">
        <v>0</v>
      </c>
      <c r="N308" s="120">
        <v>0</v>
      </c>
      <c r="O308" s="120"/>
      <c r="P308" s="120">
        <v>0</v>
      </c>
      <c r="Q308" s="120"/>
      <c r="R308" s="120">
        <v>0</v>
      </c>
      <c r="S308" s="120"/>
      <c r="T308" s="120"/>
      <c r="U308" s="120"/>
      <c r="V308" s="120"/>
      <c r="W308" s="120">
        <v>43</v>
      </c>
      <c r="X308" s="120">
        <v>1330.42</v>
      </c>
    </row>
    <row r="309" spans="1:24" s="139" customFormat="1" ht="75">
      <c r="A309" s="141">
        <v>15.2</v>
      </c>
      <c r="B309" s="142" t="s">
        <v>161</v>
      </c>
      <c r="C309" s="144">
        <v>97328</v>
      </c>
      <c r="D309" s="134" t="s">
        <v>751</v>
      </c>
      <c r="E309" s="142" t="s">
        <v>112</v>
      </c>
      <c r="F309" s="142" t="s">
        <v>548</v>
      </c>
      <c r="G309" s="122">
        <f t="shared" si="47"/>
        <v>43.335599999999999</v>
      </c>
      <c r="H309" s="123" t="s">
        <v>752</v>
      </c>
      <c r="I309" s="122">
        <f t="shared" si="48"/>
        <v>55.01</v>
      </c>
      <c r="J309" s="124">
        <f t="shared" si="49"/>
        <v>880.16</v>
      </c>
      <c r="K309" s="120">
        <v>47.132127368777482</v>
      </c>
      <c r="L309" s="120">
        <v>59.82</v>
      </c>
      <c r="M309" s="120">
        <v>0</v>
      </c>
      <c r="N309" s="120">
        <v>0</v>
      </c>
      <c r="O309" s="120"/>
      <c r="P309" s="120">
        <v>0</v>
      </c>
      <c r="Q309" s="120"/>
      <c r="R309" s="120">
        <v>0</v>
      </c>
      <c r="S309" s="120"/>
      <c r="T309" s="120"/>
      <c r="U309" s="120"/>
      <c r="V309" s="120"/>
      <c r="W309" s="120">
        <v>16</v>
      </c>
      <c r="X309" s="120">
        <v>880.16</v>
      </c>
    </row>
    <row r="310" spans="1:24" s="139" customFormat="1" ht="75">
      <c r="A310" s="141">
        <v>15.3</v>
      </c>
      <c r="B310" s="142" t="s">
        <v>161</v>
      </c>
      <c r="C310" s="144">
        <v>97329</v>
      </c>
      <c r="D310" s="134" t="s">
        <v>753</v>
      </c>
      <c r="E310" s="142" t="s">
        <v>112</v>
      </c>
      <c r="F310" s="142" t="s">
        <v>754</v>
      </c>
      <c r="G310" s="122">
        <f t="shared" si="47"/>
        <v>54.1494</v>
      </c>
      <c r="H310" s="123" t="s">
        <v>755</v>
      </c>
      <c r="I310" s="122">
        <f t="shared" si="48"/>
        <v>68.73</v>
      </c>
      <c r="J310" s="124">
        <f t="shared" si="49"/>
        <v>5154.75</v>
      </c>
      <c r="K310" s="120">
        <v>58.893298298463144</v>
      </c>
      <c r="L310" s="120">
        <v>74.75</v>
      </c>
      <c r="M310" s="120">
        <v>0</v>
      </c>
      <c r="N310" s="120">
        <v>0</v>
      </c>
      <c r="O310" s="120"/>
      <c r="P310" s="120">
        <v>0</v>
      </c>
      <c r="Q310" s="120"/>
      <c r="R310" s="120">
        <v>0</v>
      </c>
      <c r="S310" s="120"/>
      <c r="T310" s="120"/>
      <c r="U310" s="120"/>
      <c r="V310" s="120"/>
      <c r="W310" s="120">
        <v>75</v>
      </c>
      <c r="X310" s="120">
        <v>5154.75</v>
      </c>
    </row>
    <row r="311" spans="1:24" s="139" customFormat="1" ht="75">
      <c r="A311" s="141">
        <v>15.4</v>
      </c>
      <c r="B311" s="142" t="s">
        <v>161</v>
      </c>
      <c r="C311" s="144">
        <v>97330</v>
      </c>
      <c r="D311" s="134" t="s">
        <v>756</v>
      </c>
      <c r="E311" s="142" t="s">
        <v>112</v>
      </c>
      <c r="F311" s="142" t="s">
        <v>83</v>
      </c>
      <c r="G311" s="122">
        <f t="shared" si="47"/>
        <v>66.169200000000004</v>
      </c>
      <c r="H311" s="123" t="s">
        <v>757</v>
      </c>
      <c r="I311" s="122">
        <f t="shared" si="48"/>
        <v>83.99</v>
      </c>
      <c r="J311" s="124">
        <f t="shared" si="49"/>
        <v>671.92</v>
      </c>
      <c r="K311" s="120">
        <v>71.966123978671376</v>
      </c>
      <c r="L311" s="120">
        <v>91.35</v>
      </c>
      <c r="M311" s="120">
        <v>0</v>
      </c>
      <c r="N311" s="120">
        <v>0</v>
      </c>
      <c r="O311" s="120"/>
      <c r="P311" s="120">
        <v>0</v>
      </c>
      <c r="Q311" s="120"/>
      <c r="R311" s="120">
        <v>0</v>
      </c>
      <c r="S311" s="120"/>
      <c r="T311" s="120"/>
      <c r="U311" s="120"/>
      <c r="V311" s="120"/>
      <c r="W311" s="120">
        <v>8</v>
      </c>
      <c r="X311" s="120">
        <v>671.92</v>
      </c>
    </row>
    <row r="312" spans="1:24" s="139" customFormat="1" ht="60">
      <c r="A312" s="141">
        <v>15.5</v>
      </c>
      <c r="B312" s="142" t="s">
        <v>584</v>
      </c>
      <c r="C312" s="142" t="s">
        <v>758</v>
      </c>
      <c r="D312" s="134" t="s">
        <v>759</v>
      </c>
      <c r="E312" s="142" t="s">
        <v>112</v>
      </c>
      <c r="F312" s="142" t="s">
        <v>490</v>
      </c>
      <c r="G312" s="122">
        <f t="shared" si="47"/>
        <v>70.213319999999996</v>
      </c>
      <c r="H312" s="123" t="s">
        <v>760</v>
      </c>
      <c r="I312" s="122">
        <f t="shared" si="48"/>
        <v>89.12</v>
      </c>
      <c r="J312" s="124">
        <f t="shared" si="49"/>
        <v>3564.8</v>
      </c>
      <c r="K312" s="120">
        <v>76.364539575423692</v>
      </c>
      <c r="L312" s="120">
        <v>96.93</v>
      </c>
      <c r="M312" s="120">
        <v>0</v>
      </c>
      <c r="N312" s="120">
        <v>0</v>
      </c>
      <c r="O312" s="120"/>
      <c r="P312" s="120">
        <v>0</v>
      </c>
      <c r="Q312" s="120"/>
      <c r="R312" s="120">
        <v>0</v>
      </c>
      <c r="S312" s="120"/>
      <c r="T312" s="120"/>
      <c r="U312" s="120"/>
      <c r="V312" s="120"/>
      <c r="W312" s="120">
        <v>40</v>
      </c>
      <c r="X312" s="120">
        <v>3564.8</v>
      </c>
    </row>
    <row r="313" spans="1:24" s="139" customFormat="1" ht="45">
      <c r="A313" s="141">
        <v>15.6</v>
      </c>
      <c r="B313" s="142" t="s">
        <v>161</v>
      </c>
      <c r="C313" s="144">
        <v>89357</v>
      </c>
      <c r="D313" s="134" t="s">
        <v>437</v>
      </c>
      <c r="E313" s="142" t="s">
        <v>112</v>
      </c>
      <c r="F313" s="142" t="s">
        <v>761</v>
      </c>
      <c r="G313" s="122">
        <f t="shared" si="47"/>
        <v>18.98244</v>
      </c>
      <c r="H313" s="123" t="s">
        <v>439</v>
      </c>
      <c r="I313" s="122">
        <f t="shared" si="48"/>
        <v>24.09</v>
      </c>
      <c r="J313" s="124">
        <f t="shared" si="49"/>
        <v>2168.1</v>
      </c>
      <c r="K313" s="120">
        <v>20.645445773225166</v>
      </c>
      <c r="L313" s="120">
        <v>26.21</v>
      </c>
      <c r="M313" s="120">
        <v>0</v>
      </c>
      <c r="N313" s="120">
        <v>0</v>
      </c>
      <c r="O313" s="120"/>
      <c r="P313" s="120">
        <v>0</v>
      </c>
      <c r="Q313" s="120"/>
      <c r="R313" s="120">
        <v>0</v>
      </c>
      <c r="S313" s="120"/>
      <c r="T313" s="120"/>
      <c r="U313" s="120"/>
      <c r="V313" s="120"/>
      <c r="W313" s="120">
        <v>90</v>
      </c>
      <c r="X313" s="120">
        <v>2168.1</v>
      </c>
    </row>
    <row r="314" spans="1:24" s="139" customFormat="1" ht="45">
      <c r="A314" s="141">
        <v>15.7</v>
      </c>
      <c r="B314" s="142" t="s">
        <v>161</v>
      </c>
      <c r="C314" s="144">
        <v>89386</v>
      </c>
      <c r="D314" s="134" t="s">
        <v>467</v>
      </c>
      <c r="E314" s="142" t="s">
        <v>77</v>
      </c>
      <c r="F314" s="142" t="s">
        <v>762</v>
      </c>
      <c r="G314" s="122">
        <f t="shared" si="47"/>
        <v>5.7003599999999999</v>
      </c>
      <c r="H314" s="123" t="s">
        <v>468</v>
      </c>
      <c r="I314" s="122">
        <f t="shared" si="48"/>
        <v>7.24</v>
      </c>
      <c r="J314" s="124">
        <f t="shared" si="49"/>
        <v>318.56</v>
      </c>
      <c r="K314" s="120">
        <v>6.1997547874699874</v>
      </c>
      <c r="L314" s="120">
        <v>7.87</v>
      </c>
      <c r="M314" s="120">
        <v>0</v>
      </c>
      <c r="N314" s="120">
        <v>0</v>
      </c>
      <c r="O314" s="120"/>
      <c r="P314" s="120">
        <v>0</v>
      </c>
      <c r="Q314" s="120"/>
      <c r="R314" s="120">
        <v>0</v>
      </c>
      <c r="S314" s="120"/>
      <c r="T314" s="120"/>
      <c r="U314" s="120"/>
      <c r="V314" s="120"/>
      <c r="W314" s="120">
        <v>44</v>
      </c>
      <c r="X314" s="120">
        <v>318.56</v>
      </c>
    </row>
    <row r="315" spans="1:24" s="139" customFormat="1" ht="45">
      <c r="A315" s="141">
        <v>15.8</v>
      </c>
      <c r="B315" s="142" t="s">
        <v>161</v>
      </c>
      <c r="C315" s="144">
        <v>89369</v>
      </c>
      <c r="D315" s="134" t="s">
        <v>763</v>
      </c>
      <c r="E315" s="142" t="s">
        <v>77</v>
      </c>
      <c r="F315" s="142" t="s">
        <v>303</v>
      </c>
      <c r="G315" s="122">
        <f t="shared" si="47"/>
        <v>11.682119999999999</v>
      </c>
      <c r="H315" s="123" t="s">
        <v>764</v>
      </c>
      <c r="I315" s="122">
        <f t="shared" si="48"/>
        <v>14.83</v>
      </c>
      <c r="J315" s="124">
        <f t="shared" si="49"/>
        <v>266.94</v>
      </c>
      <c r="K315" s="120">
        <v>12.705562350061907</v>
      </c>
      <c r="L315" s="120">
        <v>16.13</v>
      </c>
      <c r="M315" s="120">
        <v>0</v>
      </c>
      <c r="N315" s="120">
        <v>0</v>
      </c>
      <c r="O315" s="120"/>
      <c r="P315" s="120">
        <v>0</v>
      </c>
      <c r="Q315" s="120"/>
      <c r="R315" s="120">
        <v>0</v>
      </c>
      <c r="S315" s="120"/>
      <c r="T315" s="120"/>
      <c r="U315" s="120"/>
      <c r="V315" s="120"/>
      <c r="W315" s="120">
        <v>18</v>
      </c>
      <c r="X315" s="120">
        <v>266.94</v>
      </c>
    </row>
    <row r="316" spans="1:24" s="139" customFormat="1" ht="45">
      <c r="A316" s="141">
        <v>15.9</v>
      </c>
      <c r="B316" s="142" t="s">
        <v>161</v>
      </c>
      <c r="C316" s="144">
        <v>89370</v>
      </c>
      <c r="D316" s="134" t="s">
        <v>765</v>
      </c>
      <c r="E316" s="142" t="s">
        <v>77</v>
      </c>
      <c r="F316" s="142" t="s">
        <v>622</v>
      </c>
      <c r="G316" s="122">
        <f t="shared" si="47"/>
        <v>8.9244000000000003</v>
      </c>
      <c r="H316" s="123" t="s">
        <v>766</v>
      </c>
      <c r="I316" s="122">
        <f t="shared" si="48"/>
        <v>11.33</v>
      </c>
      <c r="J316" s="124">
        <f t="shared" si="49"/>
        <v>147.29</v>
      </c>
      <c r="K316" s="120">
        <v>9.7062451538669769</v>
      </c>
      <c r="L316" s="120">
        <v>12.32</v>
      </c>
      <c r="M316" s="120">
        <v>0</v>
      </c>
      <c r="N316" s="120">
        <v>0</v>
      </c>
      <c r="O316" s="120"/>
      <c r="P316" s="120">
        <v>0</v>
      </c>
      <c r="Q316" s="120"/>
      <c r="R316" s="120">
        <v>0</v>
      </c>
      <c r="S316" s="120"/>
      <c r="T316" s="120"/>
      <c r="U316" s="120"/>
      <c r="V316" s="120"/>
      <c r="W316" s="120">
        <v>13</v>
      </c>
      <c r="X316" s="120">
        <v>147.29</v>
      </c>
    </row>
    <row r="317" spans="1:24" s="139" customFormat="1" ht="45">
      <c r="A317" s="147">
        <v>15.1</v>
      </c>
      <c r="B317" s="142" t="s">
        <v>86</v>
      </c>
      <c r="C317" s="144">
        <v>4179</v>
      </c>
      <c r="D317" s="134" t="s">
        <v>767</v>
      </c>
      <c r="E317" s="142" t="s">
        <v>112</v>
      </c>
      <c r="F317" s="142" t="s">
        <v>438</v>
      </c>
      <c r="G317" s="122">
        <f t="shared" si="47"/>
        <v>10.20276</v>
      </c>
      <c r="H317" s="123" t="s">
        <v>768</v>
      </c>
      <c r="I317" s="122">
        <f t="shared" si="48"/>
        <v>12.95</v>
      </c>
      <c r="J317" s="124">
        <f t="shared" si="49"/>
        <v>777</v>
      </c>
      <c r="K317" s="120">
        <v>11.096599189420894</v>
      </c>
      <c r="L317" s="120">
        <v>14.08</v>
      </c>
      <c r="M317" s="120">
        <v>0</v>
      </c>
      <c r="N317" s="120">
        <v>0</v>
      </c>
      <c r="O317" s="120"/>
      <c r="P317" s="120">
        <v>0</v>
      </c>
      <c r="Q317" s="120"/>
      <c r="R317" s="120">
        <v>0</v>
      </c>
      <c r="S317" s="120"/>
      <c r="T317" s="120"/>
      <c r="U317" s="120"/>
      <c r="V317" s="120"/>
      <c r="W317" s="120">
        <v>60</v>
      </c>
      <c r="X317" s="120">
        <v>777</v>
      </c>
    </row>
    <row r="318" spans="1:24" s="139" customFormat="1" ht="45">
      <c r="A318" s="147">
        <v>15.11</v>
      </c>
      <c r="B318" s="142" t="s">
        <v>86</v>
      </c>
      <c r="C318" s="144">
        <v>11413</v>
      </c>
      <c r="D318" s="134" t="s">
        <v>769</v>
      </c>
      <c r="E318" s="142" t="s">
        <v>112</v>
      </c>
      <c r="F318" s="142" t="s">
        <v>490</v>
      </c>
      <c r="G318" s="122">
        <f t="shared" si="47"/>
        <v>14.198640000000001</v>
      </c>
      <c r="H318" s="123" t="s">
        <v>207</v>
      </c>
      <c r="I318" s="122">
        <f t="shared" si="48"/>
        <v>18.02</v>
      </c>
      <c r="J318" s="124">
        <f t="shared" si="49"/>
        <v>720.8</v>
      </c>
      <c r="K318" s="120">
        <v>15.442548596152326</v>
      </c>
      <c r="L318" s="120">
        <v>19.600000000000001</v>
      </c>
      <c r="M318" s="120">
        <v>0</v>
      </c>
      <c r="N318" s="120">
        <v>0</v>
      </c>
      <c r="O318" s="120"/>
      <c r="P318" s="120">
        <v>0</v>
      </c>
      <c r="Q318" s="120"/>
      <c r="R318" s="120">
        <v>0</v>
      </c>
      <c r="S318" s="120"/>
      <c r="T318" s="120"/>
      <c r="U318" s="120"/>
      <c r="V318" s="120"/>
      <c r="W318" s="120">
        <v>40</v>
      </c>
      <c r="X318" s="120">
        <v>720.8</v>
      </c>
    </row>
    <row r="319" spans="1:24" s="139" customFormat="1" ht="30">
      <c r="A319" s="147">
        <v>15.12</v>
      </c>
      <c r="B319" s="142" t="s">
        <v>86</v>
      </c>
      <c r="C319" s="144">
        <v>4132</v>
      </c>
      <c r="D319" s="142" t="s">
        <v>770</v>
      </c>
      <c r="E319" s="142" t="s">
        <v>77</v>
      </c>
      <c r="F319" s="142" t="s">
        <v>105</v>
      </c>
      <c r="G319" s="122">
        <f t="shared" si="47"/>
        <v>395.69664000000006</v>
      </c>
      <c r="H319" s="123" t="s">
        <v>771</v>
      </c>
      <c r="I319" s="122">
        <f t="shared" si="48"/>
        <v>502.26</v>
      </c>
      <c r="J319" s="124">
        <f t="shared" si="49"/>
        <v>7533.9</v>
      </c>
      <c r="K319" s="120">
        <v>430.36266801145695</v>
      </c>
      <c r="L319" s="120">
        <v>546.26</v>
      </c>
      <c r="M319" s="120">
        <v>0</v>
      </c>
      <c r="N319" s="120">
        <v>0</v>
      </c>
      <c r="O319" s="120"/>
      <c r="P319" s="120">
        <v>0</v>
      </c>
      <c r="Q319" s="120"/>
      <c r="R319" s="120">
        <v>0</v>
      </c>
      <c r="S319" s="120"/>
      <c r="T319" s="120"/>
      <c r="U319" s="120"/>
      <c r="V319" s="120"/>
      <c r="W319" s="120">
        <v>15</v>
      </c>
      <c r="X319" s="120">
        <v>7533.9</v>
      </c>
    </row>
    <row r="320" spans="1:24" s="139" customFormat="1" ht="30">
      <c r="A320" s="147">
        <v>15.13</v>
      </c>
      <c r="B320" s="142" t="s">
        <v>86</v>
      </c>
      <c r="C320" s="144">
        <v>4271</v>
      </c>
      <c r="D320" s="142" t="s">
        <v>772</v>
      </c>
      <c r="E320" s="142" t="s">
        <v>77</v>
      </c>
      <c r="F320" s="142" t="s">
        <v>140</v>
      </c>
      <c r="G320" s="122">
        <f t="shared" si="47"/>
        <v>646.03008</v>
      </c>
      <c r="H320" s="123" t="s">
        <v>773</v>
      </c>
      <c r="I320" s="122">
        <f t="shared" si="48"/>
        <v>820.01</v>
      </c>
      <c r="J320" s="124">
        <f t="shared" si="49"/>
        <v>4920.0600000000004</v>
      </c>
      <c r="K320" s="120">
        <v>702.62721675992736</v>
      </c>
      <c r="L320" s="120">
        <v>891.84</v>
      </c>
      <c r="M320" s="120">
        <v>0</v>
      </c>
      <c r="N320" s="120">
        <v>0</v>
      </c>
      <c r="O320" s="120"/>
      <c r="P320" s="120">
        <v>0</v>
      </c>
      <c r="Q320" s="120"/>
      <c r="R320" s="120">
        <v>0</v>
      </c>
      <c r="S320" s="120"/>
      <c r="T320" s="120"/>
      <c r="U320" s="120"/>
      <c r="V320" s="120"/>
      <c r="W320" s="120">
        <v>6</v>
      </c>
      <c r="X320" s="120">
        <v>4920.0600000000004</v>
      </c>
    </row>
    <row r="321" spans="1:30" s="139" customFormat="1" ht="60">
      <c r="A321" s="147">
        <v>15.14</v>
      </c>
      <c r="B321" s="142" t="s">
        <v>161</v>
      </c>
      <c r="C321" s="144">
        <v>39555</v>
      </c>
      <c r="D321" s="134" t="s">
        <v>774</v>
      </c>
      <c r="E321" s="142" t="s">
        <v>77</v>
      </c>
      <c r="F321" s="142" t="s">
        <v>140</v>
      </c>
      <c r="G321" s="122">
        <f t="shared" ref="G321:G325" si="50">I321/1.1677</f>
        <v>1732.619679712255</v>
      </c>
      <c r="H321" s="123" t="s">
        <v>775</v>
      </c>
      <c r="I321" s="122">
        <f>AD321/F321</f>
        <v>2023.18</v>
      </c>
      <c r="J321" s="124">
        <f t="shared" si="49"/>
        <v>12139.08</v>
      </c>
      <c r="K321" s="120">
        <v>1884.4103099033694</v>
      </c>
      <c r="L321" s="120">
        <v>2200.4299999999998</v>
      </c>
      <c r="M321" s="120">
        <v>13202.58</v>
      </c>
      <c r="N321" s="120">
        <v>1063.5</v>
      </c>
      <c r="O321" s="120"/>
      <c r="P321" s="120">
        <v>0</v>
      </c>
      <c r="Q321" s="120"/>
      <c r="R321" s="120">
        <v>0</v>
      </c>
      <c r="S321" s="120"/>
      <c r="T321" s="120"/>
      <c r="U321" s="120"/>
      <c r="V321" s="120"/>
      <c r="W321" s="120">
        <v>6</v>
      </c>
      <c r="X321" s="120">
        <v>13202.58</v>
      </c>
      <c r="AD321" s="139">
        <v>12139.08</v>
      </c>
    </row>
    <row r="322" spans="1:30" s="139" customFormat="1" ht="60">
      <c r="A322" s="147">
        <v>15.15</v>
      </c>
      <c r="B322" s="142" t="s">
        <v>161</v>
      </c>
      <c r="C322" s="144">
        <v>43191</v>
      </c>
      <c r="D322" s="134" t="s">
        <v>776</v>
      </c>
      <c r="E322" s="142" t="s">
        <v>77</v>
      </c>
      <c r="F322" s="142" t="s">
        <v>140</v>
      </c>
      <c r="G322" s="122">
        <f t="shared" si="50"/>
        <v>2304.6159116211356</v>
      </c>
      <c r="H322" s="123" t="s">
        <v>777</v>
      </c>
      <c r="I322" s="122">
        <f>AD322/F322</f>
        <v>2691.1</v>
      </c>
      <c r="J322" s="124">
        <f t="shared" si="49"/>
        <v>16146.6</v>
      </c>
      <c r="K322" s="120">
        <v>2506.5177517477223</v>
      </c>
      <c r="L322" s="120">
        <v>2926.86</v>
      </c>
      <c r="M322" s="120">
        <v>17561.16</v>
      </c>
      <c r="N322" s="120">
        <v>1414.5599999999995</v>
      </c>
      <c r="O322" s="120"/>
      <c r="P322" s="120">
        <v>0</v>
      </c>
      <c r="Q322" s="120"/>
      <c r="R322" s="120">
        <v>0</v>
      </c>
      <c r="S322" s="120"/>
      <c r="T322" s="120"/>
      <c r="U322" s="120"/>
      <c r="V322" s="120"/>
      <c r="W322" s="120">
        <v>6</v>
      </c>
      <c r="X322" s="120">
        <v>17561.16</v>
      </c>
      <c r="AD322" s="139">
        <v>16146.6</v>
      </c>
    </row>
    <row r="323" spans="1:30" s="139" customFormat="1" ht="60">
      <c r="A323" s="147">
        <v>15.16</v>
      </c>
      <c r="B323" s="142" t="s">
        <v>161</v>
      </c>
      <c r="C323" s="144">
        <v>43192</v>
      </c>
      <c r="D323" s="134" t="s">
        <v>778</v>
      </c>
      <c r="E323" s="142" t="s">
        <v>77</v>
      </c>
      <c r="F323" s="142" t="s">
        <v>78</v>
      </c>
      <c r="G323" s="122">
        <f t="shared" si="50"/>
        <v>3018.8490194399246</v>
      </c>
      <c r="H323" s="123" t="s">
        <v>779</v>
      </c>
      <c r="I323" s="122">
        <f>AD323/F323</f>
        <v>3525.11</v>
      </c>
      <c r="J323" s="124">
        <f t="shared" si="49"/>
        <v>3525.11</v>
      </c>
      <c r="K323" s="120">
        <v>3283.3230990537004</v>
      </c>
      <c r="L323" s="120">
        <v>3833.94</v>
      </c>
      <c r="M323" s="120">
        <v>3833.94</v>
      </c>
      <c r="N323" s="120">
        <v>308.82999999999993</v>
      </c>
      <c r="O323" s="120"/>
      <c r="P323" s="120">
        <v>0</v>
      </c>
      <c r="Q323" s="120"/>
      <c r="R323" s="120">
        <v>0</v>
      </c>
      <c r="S323" s="120"/>
      <c r="T323" s="120"/>
      <c r="U323" s="120"/>
      <c r="V323" s="120"/>
      <c r="W323" s="120">
        <v>1</v>
      </c>
      <c r="X323" s="120">
        <v>3833.94</v>
      </c>
      <c r="AD323" s="139">
        <v>3525.11</v>
      </c>
    </row>
    <row r="324" spans="1:30" s="139" customFormat="1" ht="45">
      <c r="A324" s="147">
        <v>15.17</v>
      </c>
      <c r="B324" s="142" t="s">
        <v>161</v>
      </c>
      <c r="C324" s="144">
        <v>43187</v>
      </c>
      <c r="D324" s="134" t="s">
        <v>780</v>
      </c>
      <c r="E324" s="142" t="s">
        <v>77</v>
      </c>
      <c r="F324" s="142" t="s">
        <v>140</v>
      </c>
      <c r="G324" s="122">
        <f t="shared" si="50"/>
        <v>6009.8398561274298</v>
      </c>
      <c r="H324" s="123" t="s">
        <v>781</v>
      </c>
      <c r="I324" s="122">
        <f>AD324/F324</f>
        <v>7017.69</v>
      </c>
      <c r="J324" s="124">
        <f t="shared" si="49"/>
        <v>42106.14</v>
      </c>
      <c r="K324" s="120">
        <v>6536.3474271719642</v>
      </c>
      <c r="L324" s="120">
        <v>7632.49</v>
      </c>
      <c r="M324" s="120">
        <v>45794.94</v>
      </c>
      <c r="N324" s="120">
        <v>3688.8000000000029</v>
      </c>
      <c r="O324" s="120"/>
      <c r="P324" s="120">
        <v>0</v>
      </c>
      <c r="Q324" s="120"/>
      <c r="R324" s="120">
        <v>0</v>
      </c>
      <c r="S324" s="120"/>
      <c r="T324" s="120"/>
      <c r="U324" s="120"/>
      <c r="V324" s="120"/>
      <c r="W324" s="120">
        <v>6</v>
      </c>
      <c r="X324" s="120">
        <v>45794.94</v>
      </c>
      <c r="AD324" s="139">
        <v>42106.14</v>
      </c>
    </row>
    <row r="325" spans="1:30" s="139" customFormat="1" ht="60">
      <c r="A325" s="147">
        <v>15.18</v>
      </c>
      <c r="B325" s="142" t="s">
        <v>161</v>
      </c>
      <c r="C325" s="144">
        <v>43194</v>
      </c>
      <c r="D325" s="134" t="s">
        <v>782</v>
      </c>
      <c r="E325" s="142" t="s">
        <v>77</v>
      </c>
      <c r="F325" s="142" t="s">
        <v>321</v>
      </c>
      <c r="G325" s="122">
        <f t="shared" si="50"/>
        <v>1372.1161257172218</v>
      </c>
      <c r="H325" s="123" t="s">
        <v>783</v>
      </c>
      <c r="I325" s="122">
        <f>AD325/F325</f>
        <v>1602.22</v>
      </c>
      <c r="J325" s="124">
        <f t="shared" si="49"/>
        <v>3204.44</v>
      </c>
      <c r="K325" s="120">
        <v>1492.3239092583833</v>
      </c>
      <c r="L325" s="120">
        <v>1742.59</v>
      </c>
      <c r="M325" s="120">
        <v>3485.18</v>
      </c>
      <c r="N325" s="120">
        <v>280.73999999999978</v>
      </c>
      <c r="O325" s="120"/>
      <c r="P325" s="120">
        <v>0</v>
      </c>
      <c r="Q325" s="120"/>
      <c r="R325" s="120">
        <v>0</v>
      </c>
      <c r="S325" s="120"/>
      <c r="T325" s="120"/>
      <c r="U325" s="120"/>
      <c r="V325" s="120"/>
      <c r="W325" s="120">
        <v>2</v>
      </c>
      <c r="X325" s="120">
        <v>3485.18</v>
      </c>
      <c r="AD325" s="139">
        <v>3204.44</v>
      </c>
    </row>
    <row r="326" spans="1:30" s="139" customFormat="1">
      <c r="A326" s="134"/>
      <c r="B326" s="134"/>
      <c r="C326" s="134"/>
      <c r="D326" s="134"/>
      <c r="E326" s="134"/>
      <c r="F326" s="134"/>
      <c r="G326" s="122"/>
      <c r="H326" s="136"/>
      <c r="I326" s="122"/>
      <c r="J326" s="124"/>
      <c r="K326" s="120"/>
      <c r="L326" s="120"/>
      <c r="M326" s="120"/>
      <c r="N326" s="121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</row>
    <row r="327" spans="1:30" s="139" customFormat="1" ht="31.5">
      <c r="A327" s="133">
        <v>16</v>
      </c>
      <c r="B327" s="134"/>
      <c r="C327" s="134"/>
      <c r="D327" s="135" t="s">
        <v>44</v>
      </c>
      <c r="E327" s="134"/>
      <c r="F327" s="134"/>
      <c r="G327" s="122"/>
      <c r="H327" s="136"/>
      <c r="I327" s="122"/>
      <c r="J327" s="146">
        <f>SUM(J328:J369)</f>
        <v>130911.44000000002</v>
      </c>
      <c r="K327" s="120"/>
      <c r="L327" s="120"/>
      <c r="M327" s="120"/>
      <c r="N327" s="137">
        <v>5936.3700000000008</v>
      </c>
      <c r="O327" s="120"/>
      <c r="P327" s="137">
        <v>0</v>
      </c>
      <c r="Q327" s="120"/>
      <c r="R327" s="137">
        <v>0</v>
      </c>
      <c r="S327" s="130"/>
      <c r="T327" s="130"/>
      <c r="U327" s="130"/>
      <c r="V327" s="137">
        <v>0</v>
      </c>
      <c r="W327" s="130"/>
      <c r="X327" s="130">
        <v>136847.81000000003</v>
      </c>
    </row>
    <row r="328" spans="1:30" s="139" customFormat="1" ht="30">
      <c r="A328" s="141">
        <v>16.100000000000001</v>
      </c>
      <c r="B328" s="142" t="s">
        <v>86</v>
      </c>
      <c r="C328" s="144">
        <v>8439</v>
      </c>
      <c r="D328" s="142" t="s">
        <v>784</v>
      </c>
      <c r="E328" s="142" t="s">
        <v>77</v>
      </c>
      <c r="F328" s="142" t="s">
        <v>461</v>
      </c>
      <c r="G328" s="122">
        <f t="shared" ref="G328:G365" si="51">H328*(1-$Y$9)</f>
        <v>570.27719999999999</v>
      </c>
      <c r="H328" s="123" t="s">
        <v>785</v>
      </c>
      <c r="I328" s="122">
        <f t="shared" ref="I328:I365" si="52">ROUND(G328*1.2693,2)</f>
        <v>723.85</v>
      </c>
      <c r="J328" s="124">
        <f t="shared" ref="J328:J365" si="53">ROUND(F328*I328,2)</f>
        <v>2171.5500000000002</v>
      </c>
      <c r="K328" s="120">
        <v>620.23780969710333</v>
      </c>
      <c r="L328" s="120">
        <v>787.27</v>
      </c>
      <c r="M328" s="120">
        <v>2361.81</v>
      </c>
      <c r="N328" s="120">
        <v>190.25999999999976</v>
      </c>
      <c r="O328" s="120"/>
      <c r="P328" s="120">
        <v>0</v>
      </c>
      <c r="Q328" s="120"/>
      <c r="R328" s="120">
        <v>0</v>
      </c>
      <c r="S328" s="120"/>
      <c r="T328" s="120"/>
      <c r="U328" s="120"/>
      <c r="V328" s="120"/>
      <c r="W328" s="120">
        <v>3</v>
      </c>
      <c r="X328" s="120">
        <v>2361.81</v>
      </c>
    </row>
    <row r="329" spans="1:30" s="139" customFormat="1" ht="45">
      <c r="A329" s="141">
        <v>16.2</v>
      </c>
      <c r="B329" s="142" t="s">
        <v>161</v>
      </c>
      <c r="C329" s="144">
        <v>98297</v>
      </c>
      <c r="D329" s="134" t="s">
        <v>786</v>
      </c>
      <c r="E329" s="142" t="s">
        <v>112</v>
      </c>
      <c r="F329" s="142" t="s">
        <v>787</v>
      </c>
      <c r="G329" s="122">
        <f t="shared" si="51"/>
        <v>1.6803600000000001</v>
      </c>
      <c r="H329" s="123" t="s">
        <v>788</v>
      </c>
      <c r="I329" s="122">
        <f t="shared" si="52"/>
        <v>2.13</v>
      </c>
      <c r="J329" s="124">
        <f t="shared" si="53"/>
        <v>5344.4</v>
      </c>
      <c r="K329" s="120">
        <v>1.8275722857281065</v>
      </c>
      <c r="L329" s="120">
        <v>2.3199999999999998</v>
      </c>
      <c r="M329" s="120">
        <v>5821.14</v>
      </c>
      <c r="N329" s="120">
        <v>476.74000000000069</v>
      </c>
      <c r="O329" s="120"/>
      <c r="P329" s="120">
        <v>0</v>
      </c>
      <c r="Q329" s="120"/>
      <c r="R329" s="120">
        <v>0</v>
      </c>
      <c r="S329" s="120"/>
      <c r="T329" s="120"/>
      <c r="U329" s="120"/>
      <c r="V329" s="120"/>
      <c r="W329" s="120">
        <v>2509.11</v>
      </c>
      <c r="X329" s="120">
        <v>5821.14</v>
      </c>
    </row>
    <row r="330" spans="1:30" s="139" customFormat="1">
      <c r="A330" s="141">
        <v>16.3</v>
      </c>
      <c r="B330" s="142" t="s">
        <v>86</v>
      </c>
      <c r="C330" s="144">
        <v>11242</v>
      </c>
      <c r="D330" s="142" t="s">
        <v>789</v>
      </c>
      <c r="E330" s="142" t="s">
        <v>77</v>
      </c>
      <c r="F330" s="142" t="s">
        <v>551</v>
      </c>
      <c r="G330" s="122">
        <f t="shared" si="51"/>
        <v>4.2129600000000007</v>
      </c>
      <c r="H330" s="123" t="s">
        <v>192</v>
      </c>
      <c r="I330" s="122">
        <f t="shared" si="52"/>
        <v>5.35</v>
      </c>
      <c r="J330" s="124">
        <f t="shared" si="53"/>
        <v>128.4</v>
      </c>
      <c r="K330" s="120">
        <v>4.5820472618254922</v>
      </c>
      <c r="L330" s="120">
        <v>5.82</v>
      </c>
      <c r="M330" s="120">
        <v>139.68</v>
      </c>
      <c r="N330" s="120">
        <v>11.280000000000001</v>
      </c>
      <c r="O330" s="120"/>
      <c r="P330" s="120">
        <v>0</v>
      </c>
      <c r="Q330" s="120"/>
      <c r="R330" s="120">
        <v>0</v>
      </c>
      <c r="S330" s="120"/>
      <c r="T330" s="120"/>
      <c r="U330" s="120"/>
      <c r="V330" s="120"/>
      <c r="W330" s="120">
        <v>24</v>
      </c>
      <c r="X330" s="120">
        <v>139.68</v>
      </c>
    </row>
    <row r="331" spans="1:30" s="139" customFormat="1" ht="45">
      <c r="A331" s="141">
        <v>16.399999999999999</v>
      </c>
      <c r="B331" s="142" t="s">
        <v>161</v>
      </c>
      <c r="C331" s="144">
        <v>91941</v>
      </c>
      <c r="D331" s="134" t="s">
        <v>629</v>
      </c>
      <c r="E331" s="142" t="s">
        <v>77</v>
      </c>
      <c r="F331" s="142" t="s">
        <v>551</v>
      </c>
      <c r="G331" s="122">
        <f t="shared" si="51"/>
        <v>5.8692000000000002</v>
      </c>
      <c r="H331" s="123" t="s">
        <v>631</v>
      </c>
      <c r="I331" s="122">
        <f t="shared" si="52"/>
        <v>7.45</v>
      </c>
      <c r="J331" s="124">
        <f t="shared" si="53"/>
        <v>178.8</v>
      </c>
      <c r="K331" s="120">
        <v>6.3833864525431476</v>
      </c>
      <c r="L331" s="120">
        <v>8.1</v>
      </c>
      <c r="M331" s="120">
        <v>194.4</v>
      </c>
      <c r="N331" s="120">
        <v>15.599999999999994</v>
      </c>
      <c r="O331" s="120"/>
      <c r="P331" s="120">
        <v>0</v>
      </c>
      <c r="Q331" s="120"/>
      <c r="R331" s="120">
        <v>0</v>
      </c>
      <c r="S331" s="120"/>
      <c r="T331" s="120"/>
      <c r="U331" s="120"/>
      <c r="V331" s="120"/>
      <c r="W331" s="120">
        <v>24</v>
      </c>
      <c r="X331" s="120">
        <v>194.4</v>
      </c>
    </row>
    <row r="332" spans="1:30" s="139" customFormat="1" ht="45">
      <c r="A332" s="141">
        <v>16.5</v>
      </c>
      <c r="B332" s="142" t="s">
        <v>161</v>
      </c>
      <c r="C332" s="144">
        <v>91885</v>
      </c>
      <c r="D332" s="142" t="s">
        <v>790</v>
      </c>
      <c r="E332" s="142" t="s">
        <v>77</v>
      </c>
      <c r="F332" s="142" t="s">
        <v>453</v>
      </c>
      <c r="G332" s="122">
        <f t="shared" si="51"/>
        <v>5.9093999999999998</v>
      </c>
      <c r="H332" s="123" t="s">
        <v>791</v>
      </c>
      <c r="I332" s="122">
        <f t="shared" si="52"/>
        <v>7.5</v>
      </c>
      <c r="J332" s="124">
        <f t="shared" si="53"/>
        <v>52.5</v>
      </c>
      <c r="K332" s="120">
        <v>6.4271082775605652</v>
      </c>
      <c r="L332" s="120">
        <v>8.16</v>
      </c>
      <c r="M332" s="120">
        <v>57.12</v>
      </c>
      <c r="N332" s="120">
        <v>4.6199999999999974</v>
      </c>
      <c r="O332" s="120"/>
      <c r="P332" s="120">
        <v>0</v>
      </c>
      <c r="Q332" s="120"/>
      <c r="R332" s="120">
        <v>0</v>
      </c>
      <c r="S332" s="120"/>
      <c r="T332" s="120"/>
      <c r="U332" s="120"/>
      <c r="V332" s="120"/>
      <c r="W332" s="120">
        <v>7</v>
      </c>
      <c r="X332" s="120">
        <v>57.12</v>
      </c>
    </row>
    <row r="333" spans="1:30" s="139" customFormat="1" ht="45">
      <c r="A333" s="141">
        <v>16.600000000000001</v>
      </c>
      <c r="B333" s="142" t="s">
        <v>161</v>
      </c>
      <c r="C333" s="144">
        <v>91884</v>
      </c>
      <c r="D333" s="142" t="s">
        <v>792</v>
      </c>
      <c r="E333" s="142" t="s">
        <v>77</v>
      </c>
      <c r="F333" s="142" t="s">
        <v>294</v>
      </c>
      <c r="G333" s="122">
        <f t="shared" si="51"/>
        <v>4.9687200000000002</v>
      </c>
      <c r="H333" s="123" t="s">
        <v>497</v>
      </c>
      <c r="I333" s="122">
        <f t="shared" si="52"/>
        <v>6.31</v>
      </c>
      <c r="J333" s="124">
        <f t="shared" si="53"/>
        <v>246.09</v>
      </c>
      <c r="K333" s="120">
        <v>5.4040175721529655</v>
      </c>
      <c r="L333" s="120">
        <v>6.86</v>
      </c>
      <c r="M333" s="120">
        <v>267.54000000000002</v>
      </c>
      <c r="N333" s="120">
        <v>21.450000000000017</v>
      </c>
      <c r="O333" s="120"/>
      <c r="P333" s="120">
        <v>0</v>
      </c>
      <c r="Q333" s="120"/>
      <c r="R333" s="120">
        <v>0</v>
      </c>
      <c r="S333" s="120"/>
      <c r="T333" s="120"/>
      <c r="U333" s="120"/>
      <c r="V333" s="120"/>
      <c r="W333" s="120">
        <v>39</v>
      </c>
      <c r="X333" s="120">
        <v>267.54000000000002</v>
      </c>
    </row>
    <row r="334" spans="1:30" s="139" customFormat="1" ht="45">
      <c r="A334" s="141">
        <v>16.7</v>
      </c>
      <c r="B334" s="142" t="s">
        <v>161</v>
      </c>
      <c r="C334" s="144">
        <v>93017</v>
      </c>
      <c r="D334" s="134" t="s">
        <v>647</v>
      </c>
      <c r="E334" s="142" t="s">
        <v>77</v>
      </c>
      <c r="F334" s="142" t="s">
        <v>551</v>
      </c>
      <c r="G334" s="122">
        <f t="shared" si="51"/>
        <v>31.155000000000001</v>
      </c>
      <c r="H334" s="123" t="s">
        <v>648</v>
      </c>
      <c r="I334" s="122">
        <f t="shared" si="52"/>
        <v>39.549999999999997</v>
      </c>
      <c r="J334" s="124">
        <f t="shared" si="53"/>
        <v>949.2</v>
      </c>
      <c r="K334" s="120">
        <v>33.884414388499586</v>
      </c>
      <c r="L334" s="120">
        <v>43.01</v>
      </c>
      <c r="M334" s="120">
        <v>1032.24</v>
      </c>
      <c r="N334" s="120">
        <v>83.039999999999964</v>
      </c>
      <c r="O334" s="120"/>
      <c r="P334" s="120">
        <v>0</v>
      </c>
      <c r="Q334" s="120"/>
      <c r="R334" s="120">
        <v>0</v>
      </c>
      <c r="S334" s="120"/>
      <c r="T334" s="120"/>
      <c r="U334" s="120"/>
      <c r="V334" s="120"/>
      <c r="W334" s="120">
        <v>24</v>
      </c>
      <c r="X334" s="120">
        <v>1032.24</v>
      </c>
    </row>
    <row r="335" spans="1:30" s="139" customFormat="1" ht="30">
      <c r="A335" s="141">
        <v>16.8</v>
      </c>
      <c r="B335" s="142" t="s">
        <v>86</v>
      </c>
      <c r="C335" s="144">
        <v>11214</v>
      </c>
      <c r="D335" s="142" t="s">
        <v>793</v>
      </c>
      <c r="E335" s="142" t="s">
        <v>77</v>
      </c>
      <c r="F335" s="142" t="s">
        <v>794</v>
      </c>
      <c r="G335" s="122">
        <f t="shared" si="51"/>
        <v>44.895360000000004</v>
      </c>
      <c r="H335" s="123" t="s">
        <v>795</v>
      </c>
      <c r="I335" s="122">
        <f t="shared" si="52"/>
        <v>56.99</v>
      </c>
      <c r="J335" s="124">
        <f t="shared" si="53"/>
        <v>3134.45</v>
      </c>
      <c r="K335" s="120">
        <v>48.828534179453335</v>
      </c>
      <c r="L335" s="120">
        <v>61.98</v>
      </c>
      <c r="M335" s="120">
        <v>3408.9</v>
      </c>
      <c r="N335" s="120">
        <v>274.45000000000027</v>
      </c>
      <c r="O335" s="120"/>
      <c r="P335" s="120">
        <v>0</v>
      </c>
      <c r="Q335" s="120"/>
      <c r="R335" s="120">
        <v>0</v>
      </c>
      <c r="S335" s="120"/>
      <c r="T335" s="120"/>
      <c r="U335" s="120"/>
      <c r="V335" s="120"/>
      <c r="W335" s="120">
        <v>55</v>
      </c>
      <c r="X335" s="120">
        <v>3408.9</v>
      </c>
    </row>
    <row r="336" spans="1:30" s="139" customFormat="1" ht="45">
      <c r="A336" s="141">
        <v>16.899999999999999</v>
      </c>
      <c r="B336" s="142" t="s">
        <v>86</v>
      </c>
      <c r="C336" s="144">
        <v>11234</v>
      </c>
      <c r="D336" s="134" t="s">
        <v>796</v>
      </c>
      <c r="E336" s="142" t="s">
        <v>77</v>
      </c>
      <c r="F336" s="142" t="s">
        <v>797</v>
      </c>
      <c r="G336" s="122">
        <f t="shared" si="51"/>
        <v>76.669440000000009</v>
      </c>
      <c r="H336" s="123" t="s">
        <v>798</v>
      </c>
      <c r="I336" s="122">
        <f t="shared" si="52"/>
        <v>97.32</v>
      </c>
      <c r="J336" s="124">
        <f t="shared" si="53"/>
        <v>3016.92</v>
      </c>
      <c r="K336" s="120">
        <v>83.386264673221177</v>
      </c>
      <c r="L336" s="120">
        <v>105.84</v>
      </c>
      <c r="M336" s="120">
        <v>3281.04</v>
      </c>
      <c r="N336" s="120">
        <v>264.11999999999989</v>
      </c>
      <c r="O336" s="120"/>
      <c r="P336" s="120">
        <v>0</v>
      </c>
      <c r="Q336" s="120"/>
      <c r="R336" s="120">
        <v>0</v>
      </c>
      <c r="S336" s="120"/>
      <c r="T336" s="120"/>
      <c r="U336" s="120"/>
      <c r="V336" s="120"/>
      <c r="W336" s="120">
        <v>31</v>
      </c>
      <c r="X336" s="120">
        <v>3281.04</v>
      </c>
    </row>
    <row r="337" spans="1:24" s="139" customFormat="1" ht="30">
      <c r="A337" s="147">
        <v>16.100000000000001</v>
      </c>
      <c r="B337" s="142" t="s">
        <v>86</v>
      </c>
      <c r="C337" s="144">
        <v>11418</v>
      </c>
      <c r="D337" s="142" t="s">
        <v>799</v>
      </c>
      <c r="E337" s="142" t="s">
        <v>77</v>
      </c>
      <c r="F337" s="142" t="s">
        <v>800</v>
      </c>
      <c r="G337" s="122">
        <f t="shared" si="51"/>
        <v>35.753880000000002</v>
      </c>
      <c r="H337" s="123" t="s">
        <v>801</v>
      </c>
      <c r="I337" s="122">
        <f t="shared" si="52"/>
        <v>45.38</v>
      </c>
      <c r="J337" s="124">
        <f t="shared" si="53"/>
        <v>453.8</v>
      </c>
      <c r="K337" s="120">
        <v>38.886191170492296</v>
      </c>
      <c r="L337" s="120">
        <v>49.36</v>
      </c>
      <c r="M337" s="120">
        <v>493.6</v>
      </c>
      <c r="N337" s="120">
        <v>39.800000000000011</v>
      </c>
      <c r="O337" s="120"/>
      <c r="P337" s="120">
        <v>0</v>
      </c>
      <c r="Q337" s="120"/>
      <c r="R337" s="120">
        <v>0</v>
      </c>
      <c r="S337" s="120"/>
      <c r="T337" s="120"/>
      <c r="U337" s="120"/>
      <c r="V337" s="120"/>
      <c r="W337" s="120">
        <v>10</v>
      </c>
      <c r="X337" s="120">
        <v>493.6</v>
      </c>
    </row>
    <row r="338" spans="1:24" s="139" customFormat="1" ht="60">
      <c r="A338" s="147">
        <v>16.11</v>
      </c>
      <c r="B338" s="142" t="s">
        <v>161</v>
      </c>
      <c r="C338" s="144">
        <v>91864</v>
      </c>
      <c r="D338" s="134" t="s">
        <v>696</v>
      </c>
      <c r="E338" s="142" t="s">
        <v>112</v>
      </c>
      <c r="F338" s="142" t="s">
        <v>490</v>
      </c>
      <c r="G338" s="122">
        <f t="shared" si="51"/>
        <v>8.9404799999999991</v>
      </c>
      <c r="H338" s="123" t="s">
        <v>698</v>
      </c>
      <c r="I338" s="122">
        <f t="shared" si="52"/>
        <v>11.35</v>
      </c>
      <c r="J338" s="124">
        <f t="shared" si="53"/>
        <v>454</v>
      </c>
      <c r="K338" s="120">
        <v>9.723733883873944</v>
      </c>
      <c r="L338" s="120">
        <v>12.34</v>
      </c>
      <c r="M338" s="120">
        <v>493.6</v>
      </c>
      <c r="N338" s="120">
        <v>39.600000000000023</v>
      </c>
      <c r="O338" s="120"/>
      <c r="P338" s="120">
        <v>0</v>
      </c>
      <c r="Q338" s="120"/>
      <c r="R338" s="120">
        <v>0</v>
      </c>
      <c r="S338" s="120"/>
      <c r="T338" s="120"/>
      <c r="U338" s="120"/>
      <c r="V338" s="120"/>
      <c r="W338" s="120">
        <v>40</v>
      </c>
      <c r="X338" s="120">
        <v>493.6</v>
      </c>
    </row>
    <row r="339" spans="1:24" s="139" customFormat="1" ht="60">
      <c r="A339" s="147">
        <v>16.12</v>
      </c>
      <c r="B339" s="142" t="s">
        <v>161</v>
      </c>
      <c r="C339" s="144">
        <v>91863</v>
      </c>
      <c r="D339" s="134" t="s">
        <v>699</v>
      </c>
      <c r="E339" s="142" t="s">
        <v>112</v>
      </c>
      <c r="F339" s="142" t="s">
        <v>802</v>
      </c>
      <c r="G339" s="122">
        <f t="shared" si="51"/>
        <v>6.7375200000000008</v>
      </c>
      <c r="H339" s="123" t="s">
        <v>701</v>
      </c>
      <c r="I339" s="122">
        <f t="shared" si="52"/>
        <v>8.5500000000000007</v>
      </c>
      <c r="J339" s="124">
        <f t="shared" si="53"/>
        <v>2274.3000000000002</v>
      </c>
      <c r="K339" s="120">
        <v>7.3277778729193948</v>
      </c>
      <c r="L339" s="120">
        <v>9.3000000000000007</v>
      </c>
      <c r="M339" s="120">
        <v>2473.8000000000002</v>
      </c>
      <c r="N339" s="120">
        <v>199.5</v>
      </c>
      <c r="O339" s="120"/>
      <c r="P339" s="120">
        <v>0</v>
      </c>
      <c r="Q339" s="120"/>
      <c r="R339" s="120">
        <v>0</v>
      </c>
      <c r="S339" s="120"/>
      <c r="T339" s="120"/>
      <c r="U339" s="120"/>
      <c r="V339" s="120"/>
      <c r="W339" s="120">
        <v>266</v>
      </c>
      <c r="X339" s="120">
        <v>2473.8000000000002</v>
      </c>
    </row>
    <row r="340" spans="1:24" s="139" customFormat="1" ht="60">
      <c r="A340" s="147">
        <v>16.13</v>
      </c>
      <c r="B340" s="142" t="s">
        <v>161</v>
      </c>
      <c r="C340" s="144">
        <v>91865</v>
      </c>
      <c r="D340" s="134" t="s">
        <v>803</v>
      </c>
      <c r="E340" s="142" t="s">
        <v>112</v>
      </c>
      <c r="F340" s="142" t="s">
        <v>83</v>
      </c>
      <c r="G340" s="122">
        <f t="shared" si="51"/>
        <v>11.103240000000001</v>
      </c>
      <c r="H340" s="123" t="s">
        <v>494</v>
      </c>
      <c r="I340" s="122">
        <f t="shared" si="52"/>
        <v>14.09</v>
      </c>
      <c r="J340" s="124">
        <f t="shared" si="53"/>
        <v>112.72</v>
      </c>
      <c r="K340" s="120">
        <v>12.075968069811077</v>
      </c>
      <c r="L340" s="120">
        <v>15.33</v>
      </c>
      <c r="M340" s="120">
        <v>122.64</v>
      </c>
      <c r="N340" s="120">
        <v>9.9200000000000017</v>
      </c>
      <c r="O340" s="120"/>
      <c r="P340" s="120">
        <v>0</v>
      </c>
      <c r="Q340" s="120"/>
      <c r="R340" s="120">
        <v>0</v>
      </c>
      <c r="S340" s="120"/>
      <c r="T340" s="120"/>
      <c r="U340" s="120"/>
      <c r="V340" s="120"/>
      <c r="W340" s="120">
        <v>8</v>
      </c>
      <c r="X340" s="120">
        <v>122.64</v>
      </c>
    </row>
    <row r="341" spans="1:24" s="139" customFormat="1" ht="45">
      <c r="A341" s="147">
        <v>16.14</v>
      </c>
      <c r="B341" s="142" t="s">
        <v>161</v>
      </c>
      <c r="C341" s="144">
        <v>93012</v>
      </c>
      <c r="D341" s="134" t="s">
        <v>706</v>
      </c>
      <c r="E341" s="142" t="s">
        <v>112</v>
      </c>
      <c r="F341" s="142" t="s">
        <v>804</v>
      </c>
      <c r="G341" s="122">
        <f t="shared" si="51"/>
        <v>38.085479999999997</v>
      </c>
      <c r="H341" s="123" t="s">
        <v>708</v>
      </c>
      <c r="I341" s="122">
        <f t="shared" si="52"/>
        <v>48.34</v>
      </c>
      <c r="J341" s="124">
        <f t="shared" si="53"/>
        <v>1208.5</v>
      </c>
      <c r="K341" s="120">
        <v>41.422057021502582</v>
      </c>
      <c r="L341" s="120">
        <v>52.58</v>
      </c>
      <c r="M341" s="120">
        <v>1314.5</v>
      </c>
      <c r="N341" s="120">
        <v>106</v>
      </c>
      <c r="O341" s="120"/>
      <c r="P341" s="120">
        <v>0</v>
      </c>
      <c r="Q341" s="120"/>
      <c r="R341" s="120">
        <v>0</v>
      </c>
      <c r="S341" s="120"/>
      <c r="T341" s="120"/>
      <c r="U341" s="120"/>
      <c r="V341" s="120"/>
      <c r="W341" s="120">
        <v>25</v>
      </c>
      <c r="X341" s="120">
        <v>1314.5</v>
      </c>
    </row>
    <row r="342" spans="1:24" s="139" customFormat="1" ht="30">
      <c r="A342" s="147">
        <v>16.149999999999999</v>
      </c>
      <c r="B342" s="142" t="s">
        <v>86</v>
      </c>
      <c r="C342" s="144">
        <v>11420</v>
      </c>
      <c r="D342" s="142" t="s">
        <v>805</v>
      </c>
      <c r="E342" s="142" t="s">
        <v>77</v>
      </c>
      <c r="F342" s="142" t="s">
        <v>120</v>
      </c>
      <c r="G342" s="122">
        <f t="shared" si="51"/>
        <v>11.030880000000002</v>
      </c>
      <c r="H342" s="123" t="s">
        <v>806</v>
      </c>
      <c r="I342" s="122">
        <f t="shared" si="52"/>
        <v>14</v>
      </c>
      <c r="J342" s="124">
        <f t="shared" si="53"/>
        <v>56</v>
      </c>
      <c r="K342" s="120">
        <v>11.997268784779724</v>
      </c>
      <c r="L342" s="120">
        <v>15.23</v>
      </c>
      <c r="M342" s="120">
        <v>60.92</v>
      </c>
      <c r="N342" s="120">
        <v>4.9200000000000017</v>
      </c>
      <c r="O342" s="120"/>
      <c r="P342" s="120">
        <v>0</v>
      </c>
      <c r="Q342" s="120"/>
      <c r="R342" s="120">
        <v>0</v>
      </c>
      <c r="S342" s="120"/>
      <c r="T342" s="120"/>
      <c r="U342" s="120"/>
      <c r="V342" s="120"/>
      <c r="W342" s="120">
        <v>4</v>
      </c>
      <c r="X342" s="120">
        <v>60.92</v>
      </c>
    </row>
    <row r="343" spans="1:24" s="139" customFormat="1" ht="45">
      <c r="A343" s="147">
        <v>16.16</v>
      </c>
      <c r="B343" s="142" t="s">
        <v>86</v>
      </c>
      <c r="C343" s="144">
        <v>9218</v>
      </c>
      <c r="D343" s="142" t="s">
        <v>807</v>
      </c>
      <c r="E343" s="142" t="s">
        <v>77</v>
      </c>
      <c r="F343" s="142" t="s">
        <v>78</v>
      </c>
      <c r="G343" s="122">
        <f t="shared" si="51"/>
        <v>1814.3144400000001</v>
      </c>
      <c r="H343" s="123" t="s">
        <v>808</v>
      </c>
      <c r="I343" s="122">
        <f t="shared" si="52"/>
        <v>2302.91</v>
      </c>
      <c r="J343" s="124">
        <f t="shared" si="53"/>
        <v>2302.91</v>
      </c>
      <c r="K343" s="120">
        <v>1973.2621510511497</v>
      </c>
      <c r="L343" s="120">
        <v>2504.66</v>
      </c>
      <c r="M343" s="120">
        <v>2504.66</v>
      </c>
      <c r="N343" s="120">
        <v>201.75</v>
      </c>
      <c r="O343" s="120"/>
      <c r="P343" s="120">
        <v>0</v>
      </c>
      <c r="Q343" s="120"/>
      <c r="R343" s="120">
        <v>0</v>
      </c>
      <c r="S343" s="120"/>
      <c r="T343" s="120"/>
      <c r="U343" s="120"/>
      <c r="V343" s="120"/>
      <c r="W343" s="120">
        <v>1</v>
      </c>
      <c r="X343" s="120">
        <v>2504.66</v>
      </c>
    </row>
    <row r="344" spans="1:24" s="139" customFormat="1" ht="45">
      <c r="A344" s="147">
        <v>16.170000000000002</v>
      </c>
      <c r="B344" s="142" t="s">
        <v>86</v>
      </c>
      <c r="C344" s="144">
        <v>8362</v>
      </c>
      <c r="D344" s="134" t="s">
        <v>809</v>
      </c>
      <c r="E344" s="142" t="s">
        <v>77</v>
      </c>
      <c r="F344" s="142" t="s">
        <v>98</v>
      </c>
      <c r="G344" s="122">
        <f t="shared" si="51"/>
        <v>15.50916</v>
      </c>
      <c r="H344" s="123" t="s">
        <v>810</v>
      </c>
      <c r="I344" s="122">
        <f t="shared" si="52"/>
        <v>19.690000000000001</v>
      </c>
      <c r="J344" s="124">
        <f t="shared" si="53"/>
        <v>177.21</v>
      </c>
      <c r="K344" s="120">
        <v>16.867880091720178</v>
      </c>
      <c r="L344" s="120">
        <v>21.41</v>
      </c>
      <c r="M344" s="120">
        <v>192.69</v>
      </c>
      <c r="N344" s="120">
        <v>15.47999999999999</v>
      </c>
      <c r="O344" s="120"/>
      <c r="P344" s="120">
        <v>0</v>
      </c>
      <c r="Q344" s="120"/>
      <c r="R344" s="120">
        <v>0</v>
      </c>
      <c r="S344" s="120"/>
      <c r="T344" s="120"/>
      <c r="U344" s="120"/>
      <c r="V344" s="120"/>
      <c r="W344" s="120">
        <v>9</v>
      </c>
      <c r="X344" s="120">
        <v>192.69</v>
      </c>
    </row>
    <row r="345" spans="1:24" s="139" customFormat="1" ht="45">
      <c r="A345" s="147">
        <v>16.18</v>
      </c>
      <c r="B345" s="142" t="s">
        <v>86</v>
      </c>
      <c r="C345" s="144">
        <v>755</v>
      </c>
      <c r="D345" s="134" t="s">
        <v>811</v>
      </c>
      <c r="E345" s="142" t="s">
        <v>77</v>
      </c>
      <c r="F345" s="142" t="s">
        <v>461</v>
      </c>
      <c r="G345" s="122">
        <f t="shared" si="51"/>
        <v>641.88948000000005</v>
      </c>
      <c r="H345" s="123" t="s">
        <v>812</v>
      </c>
      <c r="I345" s="122">
        <f t="shared" si="52"/>
        <v>814.75</v>
      </c>
      <c r="J345" s="124">
        <f t="shared" si="53"/>
        <v>2444.25</v>
      </c>
      <c r="K345" s="120">
        <v>698.12386878313328</v>
      </c>
      <c r="L345" s="120">
        <v>886.13</v>
      </c>
      <c r="M345" s="120">
        <v>2658.39</v>
      </c>
      <c r="N345" s="120">
        <v>214.13999999999987</v>
      </c>
      <c r="O345" s="120"/>
      <c r="P345" s="120">
        <v>0</v>
      </c>
      <c r="Q345" s="120"/>
      <c r="R345" s="120">
        <v>0</v>
      </c>
      <c r="S345" s="120"/>
      <c r="T345" s="120"/>
      <c r="U345" s="120"/>
      <c r="V345" s="120"/>
      <c r="W345" s="120">
        <v>3</v>
      </c>
      <c r="X345" s="120">
        <v>2658.39</v>
      </c>
    </row>
    <row r="346" spans="1:24" s="139" customFormat="1" ht="30">
      <c r="A346" s="147">
        <v>16.190000000000001</v>
      </c>
      <c r="B346" s="142" t="s">
        <v>161</v>
      </c>
      <c r="C346" s="144">
        <v>98302</v>
      </c>
      <c r="D346" s="142" t="s">
        <v>813</v>
      </c>
      <c r="E346" s="142" t="s">
        <v>77</v>
      </c>
      <c r="F346" s="142" t="s">
        <v>78</v>
      </c>
      <c r="G346" s="122">
        <f t="shared" si="51"/>
        <v>438.07548000000003</v>
      </c>
      <c r="H346" s="123" t="s">
        <v>814</v>
      </c>
      <c r="I346" s="122">
        <f t="shared" si="52"/>
        <v>556.04999999999995</v>
      </c>
      <c r="J346" s="124">
        <f t="shared" si="53"/>
        <v>556.04999999999995</v>
      </c>
      <c r="K346" s="120">
        <v>476.45421594481985</v>
      </c>
      <c r="L346" s="120">
        <v>604.76</v>
      </c>
      <c r="M346" s="120">
        <v>604.76</v>
      </c>
      <c r="N346" s="120">
        <v>48.710000000000036</v>
      </c>
      <c r="O346" s="120"/>
      <c r="P346" s="120">
        <v>0</v>
      </c>
      <c r="Q346" s="120"/>
      <c r="R346" s="120">
        <v>0</v>
      </c>
      <c r="S346" s="120"/>
      <c r="T346" s="120"/>
      <c r="U346" s="120"/>
      <c r="V346" s="120"/>
      <c r="W346" s="120">
        <v>1</v>
      </c>
      <c r="X346" s="120">
        <v>604.76</v>
      </c>
    </row>
    <row r="347" spans="1:24" s="139" customFormat="1" ht="30">
      <c r="A347" s="147">
        <v>16.2</v>
      </c>
      <c r="B347" s="142" t="s">
        <v>161</v>
      </c>
      <c r="C347" s="144">
        <v>98304</v>
      </c>
      <c r="D347" s="142" t="s">
        <v>815</v>
      </c>
      <c r="E347" s="142" t="s">
        <v>77</v>
      </c>
      <c r="F347" s="142" t="s">
        <v>321</v>
      </c>
      <c r="G347" s="122">
        <f t="shared" si="51"/>
        <v>692.5254000000001</v>
      </c>
      <c r="H347" s="123" t="s">
        <v>816</v>
      </c>
      <c r="I347" s="122">
        <f t="shared" si="52"/>
        <v>879.02</v>
      </c>
      <c r="J347" s="124">
        <f t="shared" si="53"/>
        <v>1758.04</v>
      </c>
      <c r="K347" s="120">
        <v>753.19587957507406</v>
      </c>
      <c r="L347" s="120">
        <v>956.03</v>
      </c>
      <c r="M347" s="120">
        <v>1912.06</v>
      </c>
      <c r="N347" s="120">
        <v>154.01999999999998</v>
      </c>
      <c r="O347" s="120"/>
      <c r="P347" s="120">
        <v>0</v>
      </c>
      <c r="Q347" s="120"/>
      <c r="R347" s="120">
        <v>0</v>
      </c>
      <c r="S347" s="120"/>
      <c r="T347" s="120"/>
      <c r="U347" s="120"/>
      <c r="V347" s="120"/>
      <c r="W347" s="120">
        <v>2</v>
      </c>
      <c r="X347" s="120">
        <v>1912.06</v>
      </c>
    </row>
    <row r="348" spans="1:24" s="139" customFormat="1" ht="30">
      <c r="A348" s="147">
        <v>16.21</v>
      </c>
      <c r="B348" s="142" t="s">
        <v>86</v>
      </c>
      <c r="C348" s="144">
        <v>11230</v>
      </c>
      <c r="D348" s="142" t="s">
        <v>817</v>
      </c>
      <c r="E348" s="142" t="s">
        <v>77</v>
      </c>
      <c r="F348" s="142" t="s">
        <v>653</v>
      </c>
      <c r="G348" s="122">
        <f t="shared" si="51"/>
        <v>19.866840000000003</v>
      </c>
      <c r="H348" s="123" t="s">
        <v>818</v>
      </c>
      <c r="I348" s="122">
        <f t="shared" si="52"/>
        <v>25.22</v>
      </c>
      <c r="J348" s="124">
        <f t="shared" si="53"/>
        <v>1261</v>
      </c>
      <c r="K348" s="120">
        <v>21.607325923608382</v>
      </c>
      <c r="L348" s="120">
        <v>27.43</v>
      </c>
      <c r="M348" s="120">
        <v>1371.5</v>
      </c>
      <c r="N348" s="120">
        <v>110.5</v>
      </c>
      <c r="O348" s="120"/>
      <c r="P348" s="120">
        <v>0</v>
      </c>
      <c r="Q348" s="120"/>
      <c r="R348" s="120">
        <v>0</v>
      </c>
      <c r="S348" s="120"/>
      <c r="T348" s="120"/>
      <c r="U348" s="120"/>
      <c r="V348" s="120"/>
      <c r="W348" s="120">
        <v>50</v>
      </c>
      <c r="X348" s="120">
        <v>1371.5</v>
      </c>
    </row>
    <row r="349" spans="1:24" s="139" customFormat="1" ht="30">
      <c r="A349" s="147">
        <v>16.22</v>
      </c>
      <c r="B349" s="142" t="s">
        <v>86</v>
      </c>
      <c r="C349" s="144">
        <v>10268</v>
      </c>
      <c r="D349" s="142" t="s">
        <v>819</v>
      </c>
      <c r="E349" s="142" t="s">
        <v>77</v>
      </c>
      <c r="F349" s="142" t="s">
        <v>820</v>
      </c>
      <c r="G349" s="122">
        <f t="shared" si="51"/>
        <v>22.029599999999999</v>
      </c>
      <c r="H349" s="123" t="s">
        <v>821</v>
      </c>
      <c r="I349" s="122">
        <f t="shared" si="52"/>
        <v>27.96</v>
      </c>
      <c r="J349" s="124">
        <f t="shared" si="53"/>
        <v>922.68</v>
      </c>
      <c r="K349" s="120">
        <v>23.95956010954551</v>
      </c>
      <c r="L349" s="120">
        <v>30.41</v>
      </c>
      <c r="M349" s="120">
        <v>1003.53</v>
      </c>
      <c r="N349" s="120">
        <v>80.850000000000023</v>
      </c>
      <c r="O349" s="120"/>
      <c r="P349" s="120">
        <v>0</v>
      </c>
      <c r="Q349" s="120"/>
      <c r="R349" s="120">
        <v>0</v>
      </c>
      <c r="S349" s="120"/>
      <c r="T349" s="120"/>
      <c r="U349" s="120"/>
      <c r="V349" s="120"/>
      <c r="W349" s="120">
        <v>33</v>
      </c>
      <c r="X349" s="120">
        <v>1003.53</v>
      </c>
    </row>
    <row r="350" spans="1:24" s="139" customFormat="1">
      <c r="A350" s="147">
        <v>16.23</v>
      </c>
      <c r="B350" s="142" t="s">
        <v>86</v>
      </c>
      <c r="C350" s="144">
        <v>11419</v>
      </c>
      <c r="D350" s="142" t="s">
        <v>822</v>
      </c>
      <c r="E350" s="142" t="s">
        <v>77</v>
      </c>
      <c r="F350" s="142" t="s">
        <v>461</v>
      </c>
      <c r="G350" s="122">
        <f t="shared" si="51"/>
        <v>17.0046</v>
      </c>
      <c r="H350" s="123" t="s">
        <v>823</v>
      </c>
      <c r="I350" s="122">
        <f t="shared" si="52"/>
        <v>21.58</v>
      </c>
      <c r="J350" s="124">
        <f t="shared" si="53"/>
        <v>64.739999999999995</v>
      </c>
      <c r="K350" s="120">
        <v>18.494331982368159</v>
      </c>
      <c r="L350" s="120">
        <v>23.47</v>
      </c>
      <c r="M350" s="120">
        <v>70.41</v>
      </c>
      <c r="N350" s="120">
        <v>5.6700000000000017</v>
      </c>
      <c r="O350" s="120"/>
      <c r="P350" s="120">
        <v>0</v>
      </c>
      <c r="Q350" s="120"/>
      <c r="R350" s="120">
        <v>0</v>
      </c>
      <c r="S350" s="120"/>
      <c r="T350" s="120"/>
      <c r="U350" s="120"/>
      <c r="V350" s="120"/>
      <c r="W350" s="120">
        <v>3</v>
      </c>
      <c r="X350" s="120">
        <v>70.41</v>
      </c>
    </row>
    <row r="351" spans="1:24" s="139" customFormat="1" ht="30">
      <c r="A351" s="147">
        <v>16.239999999999998</v>
      </c>
      <c r="B351" s="142" t="s">
        <v>86</v>
      </c>
      <c r="C351" s="144">
        <v>10727</v>
      </c>
      <c r="D351" s="142" t="s">
        <v>824</v>
      </c>
      <c r="E351" s="142" t="s">
        <v>77</v>
      </c>
      <c r="F351" s="142" t="s">
        <v>78</v>
      </c>
      <c r="G351" s="122">
        <f t="shared" si="51"/>
        <v>252.07007999999999</v>
      </c>
      <c r="H351" s="123" t="s">
        <v>825</v>
      </c>
      <c r="I351" s="122">
        <f t="shared" si="52"/>
        <v>319.95</v>
      </c>
      <c r="J351" s="124">
        <f t="shared" si="53"/>
        <v>319.95</v>
      </c>
      <c r="K351" s="120">
        <v>274.15333158922294</v>
      </c>
      <c r="L351" s="120">
        <v>347.98</v>
      </c>
      <c r="M351" s="120">
        <v>347.98</v>
      </c>
      <c r="N351" s="120">
        <v>28.03000000000003</v>
      </c>
      <c r="O351" s="120"/>
      <c r="P351" s="120">
        <v>0</v>
      </c>
      <c r="Q351" s="120"/>
      <c r="R351" s="120">
        <v>0</v>
      </c>
      <c r="S351" s="120"/>
      <c r="T351" s="120"/>
      <c r="U351" s="120"/>
      <c r="V351" s="120"/>
      <c r="W351" s="120">
        <v>1</v>
      </c>
      <c r="X351" s="120">
        <v>347.98</v>
      </c>
    </row>
    <row r="352" spans="1:24" s="139" customFormat="1" ht="45">
      <c r="A352" s="147">
        <v>16.25</v>
      </c>
      <c r="B352" s="142" t="s">
        <v>74</v>
      </c>
      <c r="C352" s="142" t="s">
        <v>826</v>
      </c>
      <c r="D352" s="142" t="s">
        <v>827</v>
      </c>
      <c r="E352" s="142" t="s">
        <v>77</v>
      </c>
      <c r="F352" s="142" t="s">
        <v>461</v>
      </c>
      <c r="G352" s="122">
        <f t="shared" si="51"/>
        <v>3563.2636800000005</v>
      </c>
      <c r="H352" s="123" t="s">
        <v>828</v>
      </c>
      <c r="I352" s="122">
        <f t="shared" si="52"/>
        <v>4522.8500000000004</v>
      </c>
      <c r="J352" s="124">
        <f t="shared" si="53"/>
        <v>13568.55</v>
      </c>
      <c r="K352" s="120">
        <v>3875.4326146239764</v>
      </c>
      <c r="L352" s="120">
        <v>4919.09</v>
      </c>
      <c r="M352" s="120">
        <v>14757.27</v>
      </c>
      <c r="N352" s="120">
        <v>1188.7200000000012</v>
      </c>
      <c r="O352" s="120"/>
      <c r="P352" s="120">
        <v>0</v>
      </c>
      <c r="Q352" s="120"/>
      <c r="R352" s="120">
        <v>0</v>
      </c>
      <c r="S352" s="120"/>
      <c r="T352" s="120"/>
      <c r="U352" s="120"/>
      <c r="V352" s="120"/>
      <c r="W352" s="120">
        <v>3</v>
      </c>
      <c r="X352" s="120">
        <v>14757.27</v>
      </c>
    </row>
    <row r="353" spans="1:24" s="139" customFormat="1" ht="75">
      <c r="A353" s="147">
        <v>16.260000000000002</v>
      </c>
      <c r="B353" s="142" t="s">
        <v>161</v>
      </c>
      <c r="C353" s="144">
        <v>100562</v>
      </c>
      <c r="D353" s="134" t="s">
        <v>829</v>
      </c>
      <c r="E353" s="142" t="s">
        <v>77</v>
      </c>
      <c r="F353" s="142" t="s">
        <v>78</v>
      </c>
      <c r="G353" s="122">
        <f t="shared" si="51"/>
        <v>221.71907999999999</v>
      </c>
      <c r="H353" s="123" t="s">
        <v>830</v>
      </c>
      <c r="I353" s="122">
        <f t="shared" si="52"/>
        <v>281.43</v>
      </c>
      <c r="J353" s="124">
        <f t="shared" si="53"/>
        <v>281.43</v>
      </c>
      <c r="K353" s="120">
        <v>241.14335370107173</v>
      </c>
      <c r="L353" s="120">
        <v>306.08</v>
      </c>
      <c r="M353" s="120">
        <v>306.08</v>
      </c>
      <c r="N353" s="120">
        <v>24.649999999999977</v>
      </c>
      <c r="O353" s="120"/>
      <c r="P353" s="120">
        <v>0</v>
      </c>
      <c r="Q353" s="120"/>
      <c r="R353" s="120">
        <v>0</v>
      </c>
      <c r="S353" s="120"/>
      <c r="T353" s="120"/>
      <c r="U353" s="120"/>
      <c r="V353" s="120"/>
      <c r="W353" s="120">
        <v>1</v>
      </c>
      <c r="X353" s="120">
        <v>306.08</v>
      </c>
    </row>
    <row r="354" spans="1:24" s="139" customFormat="1" ht="30">
      <c r="A354" s="147">
        <v>16.27</v>
      </c>
      <c r="B354" s="142" t="s">
        <v>74</v>
      </c>
      <c r="C354" s="142" t="s">
        <v>831</v>
      </c>
      <c r="D354" s="142" t="s">
        <v>832</v>
      </c>
      <c r="E354" s="142" t="s">
        <v>77</v>
      </c>
      <c r="F354" s="142" t="s">
        <v>551</v>
      </c>
      <c r="G354" s="122">
        <f t="shared" si="51"/>
        <v>322.21908000000002</v>
      </c>
      <c r="H354" s="123" t="s">
        <v>833</v>
      </c>
      <c r="I354" s="122">
        <f t="shared" si="52"/>
        <v>408.99</v>
      </c>
      <c r="J354" s="124">
        <f t="shared" si="53"/>
        <v>9815.76</v>
      </c>
      <c r="K354" s="120">
        <v>350.4479162446188</v>
      </c>
      <c r="L354" s="120">
        <v>444.82</v>
      </c>
      <c r="M354" s="120">
        <v>10675.68</v>
      </c>
      <c r="N354" s="120">
        <v>859.92000000000007</v>
      </c>
      <c r="O354" s="120"/>
      <c r="P354" s="120">
        <v>0</v>
      </c>
      <c r="Q354" s="120"/>
      <c r="R354" s="120">
        <v>0</v>
      </c>
      <c r="S354" s="120"/>
      <c r="T354" s="120"/>
      <c r="U354" s="120"/>
      <c r="V354" s="120"/>
      <c r="W354" s="120">
        <v>24</v>
      </c>
      <c r="X354" s="120">
        <v>10675.68</v>
      </c>
    </row>
    <row r="355" spans="1:24" s="139" customFormat="1" ht="45">
      <c r="A355" s="147">
        <v>16.28</v>
      </c>
      <c r="B355" s="142" t="s">
        <v>74</v>
      </c>
      <c r="C355" s="142" t="s">
        <v>834</v>
      </c>
      <c r="D355" s="142" t="s">
        <v>835</v>
      </c>
      <c r="E355" s="142" t="s">
        <v>77</v>
      </c>
      <c r="F355" s="142" t="s">
        <v>321</v>
      </c>
      <c r="G355" s="122">
        <f t="shared" si="51"/>
        <v>2874.6617999999999</v>
      </c>
      <c r="H355" s="123" t="s">
        <v>836</v>
      </c>
      <c r="I355" s="122">
        <f t="shared" si="52"/>
        <v>3648.81</v>
      </c>
      <c r="J355" s="124">
        <f t="shared" si="53"/>
        <v>7297.62</v>
      </c>
      <c r="K355" s="120">
        <v>3126.5039851706019</v>
      </c>
      <c r="L355" s="120">
        <v>3968.47</v>
      </c>
      <c r="M355" s="120">
        <v>7936.94</v>
      </c>
      <c r="N355" s="120">
        <v>639.31999999999971</v>
      </c>
      <c r="O355" s="120"/>
      <c r="P355" s="120">
        <v>0</v>
      </c>
      <c r="Q355" s="120"/>
      <c r="R355" s="120">
        <v>0</v>
      </c>
      <c r="S355" s="120"/>
      <c r="T355" s="120"/>
      <c r="U355" s="120"/>
      <c r="V355" s="120"/>
      <c r="W355" s="120">
        <v>2</v>
      </c>
      <c r="X355" s="120">
        <v>7936.94</v>
      </c>
    </row>
    <row r="356" spans="1:24" s="139" customFormat="1">
      <c r="A356" s="147">
        <v>16.29</v>
      </c>
      <c r="B356" s="142" t="s">
        <v>86</v>
      </c>
      <c r="C356" s="144">
        <v>11750</v>
      </c>
      <c r="D356" s="142" t="s">
        <v>837</v>
      </c>
      <c r="E356" s="142" t="s">
        <v>112</v>
      </c>
      <c r="F356" s="142" t="s">
        <v>838</v>
      </c>
      <c r="G356" s="122">
        <f t="shared" si="51"/>
        <v>4.1325599999999998</v>
      </c>
      <c r="H356" s="123" t="s">
        <v>839</v>
      </c>
      <c r="I356" s="122">
        <f t="shared" si="52"/>
        <v>5.25</v>
      </c>
      <c r="J356" s="124">
        <f t="shared" si="53"/>
        <v>367.5</v>
      </c>
      <c r="K356" s="120">
        <v>4.4946036117906543</v>
      </c>
      <c r="L356" s="120">
        <v>5.71</v>
      </c>
      <c r="M356" s="120">
        <v>399.7</v>
      </c>
      <c r="N356" s="120">
        <v>32.199999999999989</v>
      </c>
      <c r="O356" s="120"/>
      <c r="P356" s="120">
        <v>0</v>
      </c>
      <c r="Q356" s="120"/>
      <c r="R356" s="120">
        <v>0</v>
      </c>
      <c r="S356" s="120"/>
      <c r="T356" s="120"/>
      <c r="U356" s="120"/>
      <c r="V356" s="120"/>
      <c r="W356" s="120">
        <v>70</v>
      </c>
      <c r="X356" s="120">
        <v>399.7</v>
      </c>
    </row>
    <row r="357" spans="1:24" s="139" customFormat="1" ht="45">
      <c r="A357" s="147">
        <v>16.3</v>
      </c>
      <c r="B357" s="142" t="s">
        <v>161</v>
      </c>
      <c r="C357" s="144">
        <v>97881</v>
      </c>
      <c r="D357" s="142" t="s">
        <v>840</v>
      </c>
      <c r="E357" s="142" t="s">
        <v>77</v>
      </c>
      <c r="F357" s="142" t="s">
        <v>120</v>
      </c>
      <c r="G357" s="122">
        <f t="shared" si="51"/>
        <v>81.171840000000003</v>
      </c>
      <c r="H357" s="123" t="s">
        <v>841</v>
      </c>
      <c r="I357" s="122">
        <f t="shared" si="52"/>
        <v>103.03</v>
      </c>
      <c r="J357" s="124">
        <f t="shared" si="53"/>
        <v>412.12</v>
      </c>
      <c r="K357" s="120">
        <v>88.283109075172078</v>
      </c>
      <c r="L357" s="120">
        <v>112.06</v>
      </c>
      <c r="M357" s="120">
        <v>448.24</v>
      </c>
      <c r="N357" s="120">
        <v>36.120000000000005</v>
      </c>
      <c r="O357" s="120"/>
      <c r="P357" s="120">
        <v>0</v>
      </c>
      <c r="Q357" s="120"/>
      <c r="R357" s="120">
        <v>0</v>
      </c>
      <c r="S357" s="120"/>
      <c r="T357" s="120"/>
      <c r="U357" s="120"/>
      <c r="V357" s="120"/>
      <c r="W357" s="120">
        <v>4</v>
      </c>
      <c r="X357" s="120">
        <v>448.24</v>
      </c>
    </row>
    <row r="358" spans="1:24" s="139" customFormat="1" ht="45">
      <c r="A358" s="147">
        <v>16.309999999999999</v>
      </c>
      <c r="B358" s="142" t="s">
        <v>161</v>
      </c>
      <c r="C358" s="144">
        <v>91996</v>
      </c>
      <c r="D358" s="142" t="s">
        <v>842</v>
      </c>
      <c r="E358" s="142" t="s">
        <v>77</v>
      </c>
      <c r="F358" s="142" t="s">
        <v>120</v>
      </c>
      <c r="G358" s="122">
        <f t="shared" si="51"/>
        <v>19.32816</v>
      </c>
      <c r="H358" s="123" t="s">
        <v>843</v>
      </c>
      <c r="I358" s="122">
        <f t="shared" si="52"/>
        <v>24.53</v>
      </c>
      <c r="J358" s="124">
        <f t="shared" si="53"/>
        <v>98.12</v>
      </c>
      <c r="K358" s="120">
        <v>21.021453468374968</v>
      </c>
      <c r="L358" s="120">
        <v>26.68</v>
      </c>
      <c r="M358" s="120">
        <v>106.72</v>
      </c>
      <c r="N358" s="120">
        <v>8.5999999999999943</v>
      </c>
      <c r="O358" s="120"/>
      <c r="P358" s="120">
        <v>0</v>
      </c>
      <c r="Q358" s="120"/>
      <c r="R358" s="120">
        <v>0</v>
      </c>
      <c r="S358" s="120"/>
      <c r="T358" s="120"/>
      <c r="U358" s="120"/>
      <c r="V358" s="120"/>
      <c r="W358" s="120">
        <v>4</v>
      </c>
      <c r="X358" s="120">
        <v>106.72</v>
      </c>
    </row>
    <row r="359" spans="1:24" s="139" customFormat="1" ht="45">
      <c r="A359" s="147">
        <v>16.32</v>
      </c>
      <c r="B359" s="142" t="s">
        <v>161</v>
      </c>
      <c r="C359" s="144">
        <v>98267</v>
      </c>
      <c r="D359" s="134" t="s">
        <v>844</v>
      </c>
      <c r="E359" s="142" t="s">
        <v>112</v>
      </c>
      <c r="F359" s="142" t="s">
        <v>615</v>
      </c>
      <c r="G359" s="122">
        <f t="shared" si="51"/>
        <v>8.7636000000000003</v>
      </c>
      <c r="H359" s="123" t="s">
        <v>845</v>
      </c>
      <c r="I359" s="122">
        <f t="shared" si="52"/>
        <v>11.12</v>
      </c>
      <c r="J359" s="124">
        <f t="shared" si="53"/>
        <v>1556.8</v>
      </c>
      <c r="K359" s="120">
        <v>9.5313578537973012</v>
      </c>
      <c r="L359" s="120">
        <v>12.1</v>
      </c>
      <c r="M359" s="120">
        <v>1694</v>
      </c>
      <c r="N359" s="120">
        <v>137.20000000000005</v>
      </c>
      <c r="O359" s="120"/>
      <c r="P359" s="120">
        <v>0</v>
      </c>
      <c r="Q359" s="120"/>
      <c r="R359" s="120">
        <v>0</v>
      </c>
      <c r="S359" s="120"/>
      <c r="T359" s="120"/>
      <c r="U359" s="120"/>
      <c r="V359" s="120"/>
      <c r="W359" s="120">
        <v>140</v>
      </c>
      <c r="X359" s="120">
        <v>1694</v>
      </c>
    </row>
    <row r="360" spans="1:24" s="139" customFormat="1">
      <c r="A360" s="147">
        <v>16.329999999999998</v>
      </c>
      <c r="B360" s="142" t="s">
        <v>86</v>
      </c>
      <c r="C360" s="144">
        <v>12657</v>
      </c>
      <c r="D360" s="142" t="s">
        <v>846</v>
      </c>
      <c r="E360" s="142" t="s">
        <v>77</v>
      </c>
      <c r="F360" s="142" t="s">
        <v>120</v>
      </c>
      <c r="G360" s="122">
        <f t="shared" si="51"/>
        <v>18.749280000000002</v>
      </c>
      <c r="H360" s="123" t="s">
        <v>847</v>
      </c>
      <c r="I360" s="122">
        <f t="shared" si="52"/>
        <v>23.8</v>
      </c>
      <c r="J360" s="124">
        <f t="shared" si="53"/>
        <v>95.2</v>
      </c>
      <c r="K360" s="120">
        <v>20.391859188124137</v>
      </c>
      <c r="L360" s="120">
        <v>25.88</v>
      </c>
      <c r="M360" s="120">
        <v>103.52</v>
      </c>
      <c r="N360" s="120">
        <v>8.3199999999999932</v>
      </c>
      <c r="O360" s="120"/>
      <c r="P360" s="120">
        <v>0</v>
      </c>
      <c r="Q360" s="120"/>
      <c r="R360" s="120">
        <v>0</v>
      </c>
      <c r="S360" s="120"/>
      <c r="T360" s="120"/>
      <c r="U360" s="120"/>
      <c r="V360" s="120"/>
      <c r="W360" s="120">
        <v>4</v>
      </c>
      <c r="X360" s="120">
        <v>103.52</v>
      </c>
    </row>
    <row r="361" spans="1:24" s="139" customFormat="1" ht="75">
      <c r="A361" s="147">
        <v>16.34</v>
      </c>
      <c r="B361" s="142" t="s">
        <v>161</v>
      </c>
      <c r="C361" s="144">
        <v>101795</v>
      </c>
      <c r="D361" s="142" t="s">
        <v>848</v>
      </c>
      <c r="E361" s="142" t="s">
        <v>77</v>
      </c>
      <c r="F361" s="142" t="s">
        <v>78</v>
      </c>
      <c r="G361" s="122">
        <f t="shared" si="51"/>
        <v>325.29840000000002</v>
      </c>
      <c r="H361" s="123" t="s">
        <v>849</v>
      </c>
      <c r="I361" s="122">
        <f t="shared" si="52"/>
        <v>412.9</v>
      </c>
      <c r="J361" s="124">
        <f t="shared" si="53"/>
        <v>412.9</v>
      </c>
      <c r="K361" s="120">
        <v>353.79700804095307</v>
      </c>
      <c r="L361" s="120">
        <v>449.07</v>
      </c>
      <c r="M361" s="120">
        <v>449.07</v>
      </c>
      <c r="N361" s="120">
        <v>36.170000000000016</v>
      </c>
      <c r="O361" s="120"/>
      <c r="P361" s="120">
        <v>0</v>
      </c>
      <c r="Q361" s="120"/>
      <c r="R361" s="120">
        <v>0</v>
      </c>
      <c r="S361" s="120"/>
      <c r="T361" s="120"/>
      <c r="U361" s="120"/>
      <c r="V361" s="120"/>
      <c r="W361" s="120">
        <v>1</v>
      </c>
      <c r="X361" s="120">
        <v>449.07</v>
      </c>
    </row>
    <row r="362" spans="1:24" s="139" customFormat="1">
      <c r="A362" s="147">
        <v>16.350000000000001</v>
      </c>
      <c r="B362" s="142" t="s">
        <v>161</v>
      </c>
      <c r="C362" s="144">
        <v>101798</v>
      </c>
      <c r="D362" s="142" t="s">
        <v>850</v>
      </c>
      <c r="E362" s="142" t="s">
        <v>77</v>
      </c>
      <c r="F362" s="142" t="s">
        <v>78</v>
      </c>
      <c r="G362" s="122">
        <f t="shared" si="51"/>
        <v>296.37852000000004</v>
      </c>
      <c r="H362" s="123" t="s">
        <v>851</v>
      </c>
      <c r="I362" s="122">
        <f t="shared" si="52"/>
        <v>376.19</v>
      </c>
      <c r="J362" s="124">
        <f t="shared" si="53"/>
        <v>376.19</v>
      </c>
      <c r="K362" s="120">
        <v>322.34352712342201</v>
      </c>
      <c r="L362" s="120">
        <v>409.15</v>
      </c>
      <c r="M362" s="120">
        <v>409.15</v>
      </c>
      <c r="N362" s="120">
        <v>32.95999999999998</v>
      </c>
      <c r="O362" s="120"/>
      <c r="P362" s="120">
        <v>0</v>
      </c>
      <c r="Q362" s="120"/>
      <c r="R362" s="120">
        <v>0</v>
      </c>
      <c r="S362" s="120"/>
      <c r="T362" s="120"/>
      <c r="U362" s="120"/>
      <c r="V362" s="120"/>
      <c r="W362" s="120">
        <v>1</v>
      </c>
      <c r="X362" s="120">
        <v>409.15</v>
      </c>
    </row>
    <row r="363" spans="1:24" s="139" customFormat="1" ht="45">
      <c r="A363" s="147">
        <v>16.36</v>
      </c>
      <c r="B363" s="142" t="s">
        <v>852</v>
      </c>
      <c r="C363" s="142" t="s">
        <v>853</v>
      </c>
      <c r="D363" s="134" t="s">
        <v>854</v>
      </c>
      <c r="E363" s="142" t="s">
        <v>77</v>
      </c>
      <c r="F363" s="142" t="s">
        <v>78</v>
      </c>
      <c r="G363" s="122">
        <f t="shared" si="51"/>
        <v>549.48576000000003</v>
      </c>
      <c r="H363" s="123" t="s">
        <v>855</v>
      </c>
      <c r="I363" s="122">
        <f t="shared" si="52"/>
        <v>697.46</v>
      </c>
      <c r="J363" s="124">
        <f t="shared" si="53"/>
        <v>697.46</v>
      </c>
      <c r="K363" s="120">
        <v>597.62488179809429</v>
      </c>
      <c r="L363" s="120">
        <v>758.57</v>
      </c>
      <c r="M363" s="120">
        <v>758.57</v>
      </c>
      <c r="N363" s="120">
        <v>61.110000000000014</v>
      </c>
      <c r="O363" s="120"/>
      <c r="P363" s="120">
        <v>0</v>
      </c>
      <c r="Q363" s="120"/>
      <c r="R363" s="120">
        <v>0</v>
      </c>
      <c r="S363" s="120"/>
      <c r="T363" s="120"/>
      <c r="U363" s="120"/>
      <c r="V363" s="120"/>
      <c r="W363" s="120">
        <v>1</v>
      </c>
      <c r="X363" s="120">
        <v>758.57</v>
      </c>
    </row>
    <row r="364" spans="1:24" s="139" customFormat="1">
      <c r="A364" s="147">
        <v>16.37</v>
      </c>
      <c r="B364" s="142" t="s">
        <v>852</v>
      </c>
      <c r="C364" s="142" t="s">
        <v>856</v>
      </c>
      <c r="D364" s="142" t="s">
        <v>857</v>
      </c>
      <c r="E364" s="142" t="s">
        <v>77</v>
      </c>
      <c r="F364" s="142" t="s">
        <v>78</v>
      </c>
      <c r="G364" s="122">
        <f t="shared" si="51"/>
        <v>14.616720000000001</v>
      </c>
      <c r="H364" s="123" t="s">
        <v>858</v>
      </c>
      <c r="I364" s="122">
        <f t="shared" si="52"/>
        <v>18.55</v>
      </c>
      <c r="J364" s="124">
        <f t="shared" si="53"/>
        <v>18.55</v>
      </c>
      <c r="K364" s="120">
        <v>15.897255576333482</v>
      </c>
      <c r="L364" s="120">
        <v>20.18</v>
      </c>
      <c r="M364" s="120">
        <v>20.18</v>
      </c>
      <c r="N364" s="120">
        <v>1.629999999999999</v>
      </c>
      <c r="O364" s="120"/>
      <c r="P364" s="120">
        <v>0</v>
      </c>
      <c r="Q364" s="120"/>
      <c r="R364" s="120">
        <v>0</v>
      </c>
      <c r="S364" s="120"/>
      <c r="T364" s="120"/>
      <c r="U364" s="120"/>
      <c r="V364" s="120"/>
      <c r="W364" s="120">
        <v>1</v>
      </c>
      <c r="X364" s="120">
        <v>20.18</v>
      </c>
    </row>
    <row r="365" spans="1:24" s="139" customFormat="1" ht="45">
      <c r="A365" s="147">
        <v>16.38</v>
      </c>
      <c r="B365" s="142" t="s">
        <v>86</v>
      </c>
      <c r="C365" s="144">
        <v>765</v>
      </c>
      <c r="D365" s="134" t="s">
        <v>859</v>
      </c>
      <c r="E365" s="142" t="s">
        <v>77</v>
      </c>
      <c r="F365" s="142" t="s">
        <v>653</v>
      </c>
      <c r="G365" s="122">
        <f t="shared" si="51"/>
        <v>48.336480000000002</v>
      </c>
      <c r="H365" s="123" t="s">
        <v>860</v>
      </c>
      <c r="I365" s="122">
        <f t="shared" si="52"/>
        <v>61.35</v>
      </c>
      <c r="J365" s="124">
        <f t="shared" si="53"/>
        <v>3067.5</v>
      </c>
      <c r="K365" s="120">
        <v>52.571122400944382</v>
      </c>
      <c r="L365" s="120">
        <v>66.73</v>
      </c>
      <c r="M365" s="120">
        <v>3336.5</v>
      </c>
      <c r="N365" s="120">
        <v>269</v>
      </c>
      <c r="O365" s="120"/>
      <c r="P365" s="120">
        <v>0</v>
      </c>
      <c r="Q365" s="120"/>
      <c r="R365" s="120">
        <v>0</v>
      </c>
      <c r="S365" s="120"/>
      <c r="T365" s="120"/>
      <c r="U365" s="120"/>
      <c r="V365" s="120"/>
      <c r="W365" s="120">
        <v>50</v>
      </c>
      <c r="X365" s="120">
        <v>3336.5</v>
      </c>
    </row>
    <row r="366" spans="1:24" s="139" customFormat="1">
      <c r="A366" s="134"/>
      <c r="B366" s="134"/>
      <c r="C366" s="134"/>
      <c r="D366" s="134"/>
      <c r="E366" s="134"/>
      <c r="F366" s="134"/>
      <c r="G366" s="122"/>
      <c r="H366" s="136"/>
      <c r="I366" s="122"/>
      <c r="J366" s="124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</row>
    <row r="367" spans="1:24" s="139" customFormat="1" ht="15.75">
      <c r="A367" s="134"/>
      <c r="B367" s="134"/>
      <c r="C367" s="134"/>
      <c r="D367" s="135" t="s">
        <v>70</v>
      </c>
      <c r="E367" s="134"/>
      <c r="F367" s="134"/>
      <c r="G367" s="122"/>
      <c r="H367" s="136"/>
      <c r="I367" s="122"/>
      <c r="J367" s="124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</row>
    <row r="368" spans="1:24" s="139" customFormat="1" ht="45">
      <c r="A368" s="147">
        <v>16.39</v>
      </c>
      <c r="B368" s="142" t="s">
        <v>86</v>
      </c>
      <c r="C368" s="144">
        <v>1843</v>
      </c>
      <c r="D368" s="142" t="s">
        <v>861</v>
      </c>
      <c r="E368" s="142" t="s">
        <v>77</v>
      </c>
      <c r="F368" s="142" t="s">
        <v>321</v>
      </c>
      <c r="G368" s="122">
        <f t="shared" ref="G368:G369" si="54">H368*(1-$Y$9)</f>
        <v>7965.8551200000011</v>
      </c>
      <c r="H368" s="123" t="s">
        <v>862</v>
      </c>
      <c r="I368" s="122">
        <f t="shared" ref="I368:I369" si="55">ROUND(G368*1.2693,2)</f>
        <v>10111.06</v>
      </c>
      <c r="J368" s="124">
        <f t="shared" ref="J368:J369" si="56">ROUND(F368*I368,2)</f>
        <v>20222.12</v>
      </c>
      <c r="K368" s="120">
        <v>8663.724469421637</v>
      </c>
      <c r="L368" s="120">
        <v>10996.87</v>
      </c>
      <c r="M368" s="120">
        <v>0</v>
      </c>
      <c r="N368" s="120">
        <v>0</v>
      </c>
      <c r="O368" s="120"/>
      <c r="P368" s="120">
        <v>0</v>
      </c>
      <c r="Q368" s="120"/>
      <c r="R368" s="120">
        <v>0</v>
      </c>
      <c r="S368" s="120"/>
      <c r="T368" s="120"/>
      <c r="U368" s="120"/>
      <c r="V368" s="120"/>
      <c r="W368" s="120">
        <v>2</v>
      </c>
      <c r="X368" s="120">
        <v>20222.12</v>
      </c>
    </row>
    <row r="369" spans="1:24" s="139" customFormat="1" ht="75">
      <c r="A369" s="147">
        <v>16.399999999999999</v>
      </c>
      <c r="B369" s="142" t="s">
        <v>86</v>
      </c>
      <c r="C369" s="144">
        <v>11064</v>
      </c>
      <c r="D369" s="142" t="s">
        <v>863</v>
      </c>
      <c r="E369" s="142" t="s">
        <v>77</v>
      </c>
      <c r="F369" s="142" t="s">
        <v>321</v>
      </c>
      <c r="G369" s="122">
        <f t="shared" si="54"/>
        <v>16952.323919999999</v>
      </c>
      <c r="H369" s="123" t="s">
        <v>864</v>
      </c>
      <c r="I369" s="122">
        <f t="shared" si="55"/>
        <v>21517.58</v>
      </c>
      <c r="J369" s="124">
        <f t="shared" si="56"/>
        <v>43035.16</v>
      </c>
      <c r="K369" s="120">
        <v>18437.476121115506</v>
      </c>
      <c r="L369" s="120">
        <v>23402.69</v>
      </c>
      <c r="M369" s="120">
        <v>0</v>
      </c>
      <c r="N369" s="120">
        <v>0</v>
      </c>
      <c r="O369" s="120"/>
      <c r="P369" s="120">
        <v>0</v>
      </c>
      <c r="Q369" s="120"/>
      <c r="R369" s="120">
        <v>0</v>
      </c>
      <c r="S369" s="120"/>
      <c r="T369" s="120"/>
      <c r="U369" s="120"/>
      <c r="V369" s="120"/>
      <c r="W369" s="120">
        <v>2</v>
      </c>
      <c r="X369" s="120">
        <v>43035.16</v>
      </c>
    </row>
    <row r="370" spans="1:24" s="139" customFormat="1">
      <c r="A370" s="134"/>
      <c r="B370" s="134"/>
      <c r="C370" s="134"/>
      <c r="D370" s="134"/>
      <c r="E370" s="134"/>
      <c r="F370" s="134"/>
      <c r="G370" s="122"/>
      <c r="H370" s="136"/>
      <c r="I370" s="122"/>
      <c r="J370" s="124"/>
      <c r="K370" s="120"/>
      <c r="L370" s="120"/>
      <c r="M370" s="120"/>
      <c r="N370" s="121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</row>
    <row r="371" spans="1:24" s="139" customFormat="1" ht="15.75">
      <c r="A371" s="133">
        <v>17</v>
      </c>
      <c r="B371" s="134"/>
      <c r="C371" s="134"/>
      <c r="D371" s="135" t="s">
        <v>46</v>
      </c>
      <c r="E371" s="134"/>
      <c r="F371" s="134"/>
      <c r="G371" s="122"/>
      <c r="H371" s="136"/>
      <c r="I371" s="122"/>
      <c r="J371" s="146">
        <f>SUM(J372:J386)</f>
        <v>23246.889999999996</v>
      </c>
      <c r="K371" s="120"/>
      <c r="L371" s="120"/>
      <c r="M371" s="120"/>
      <c r="N371" s="137">
        <v>2033.6400000000003</v>
      </c>
      <c r="O371" s="120"/>
      <c r="P371" s="137">
        <v>0</v>
      </c>
      <c r="Q371" s="120"/>
      <c r="R371" s="137">
        <v>0</v>
      </c>
      <c r="S371" s="130"/>
      <c r="T371" s="130"/>
      <c r="U371" s="130"/>
      <c r="V371" s="137">
        <v>0</v>
      </c>
      <c r="W371" s="130"/>
      <c r="X371" s="130">
        <v>25280.529999999995</v>
      </c>
    </row>
    <row r="372" spans="1:24" s="139" customFormat="1">
      <c r="A372" s="141">
        <v>17.100000000000001</v>
      </c>
      <c r="B372" s="142" t="s">
        <v>86</v>
      </c>
      <c r="C372" s="144">
        <v>416</v>
      </c>
      <c r="D372" s="142" t="s">
        <v>865</v>
      </c>
      <c r="E372" s="142" t="s">
        <v>77</v>
      </c>
      <c r="F372" s="142" t="s">
        <v>866</v>
      </c>
      <c r="G372" s="122">
        <f t="shared" ref="G372:G386" si="57">H372*(1-$Y$9)</f>
        <v>7.2520800000000003</v>
      </c>
      <c r="H372" s="123" t="s">
        <v>867</v>
      </c>
      <c r="I372" s="122">
        <f t="shared" ref="I372:I386" si="58">ROUND(G372*1.2693,2)</f>
        <v>9.2100000000000009</v>
      </c>
      <c r="J372" s="124">
        <f t="shared" ref="J372:J386" si="59">ROUND(F372*I372,2)</f>
        <v>2302.5</v>
      </c>
      <c r="K372" s="120">
        <v>7.8874172331423544</v>
      </c>
      <c r="L372" s="120">
        <v>10.01</v>
      </c>
      <c r="M372" s="120">
        <v>2502.5</v>
      </c>
      <c r="N372" s="120">
        <v>200</v>
      </c>
      <c r="O372" s="120"/>
      <c r="P372" s="120">
        <v>0</v>
      </c>
      <c r="Q372" s="120"/>
      <c r="R372" s="120">
        <v>0</v>
      </c>
      <c r="S372" s="120"/>
      <c r="T372" s="120"/>
      <c r="U372" s="120"/>
      <c r="V372" s="120"/>
      <c r="W372" s="120">
        <v>250</v>
      </c>
      <c r="X372" s="120">
        <v>2502.5</v>
      </c>
    </row>
    <row r="373" spans="1:24" s="139" customFormat="1" ht="60">
      <c r="A373" s="141">
        <v>17.2</v>
      </c>
      <c r="B373" s="142" t="s">
        <v>161</v>
      </c>
      <c r="C373" s="144">
        <v>91864</v>
      </c>
      <c r="D373" s="134" t="s">
        <v>696</v>
      </c>
      <c r="E373" s="142" t="s">
        <v>112</v>
      </c>
      <c r="F373" s="142" t="s">
        <v>868</v>
      </c>
      <c r="G373" s="122">
        <f t="shared" si="57"/>
        <v>8.9404799999999991</v>
      </c>
      <c r="H373" s="123" t="s">
        <v>698</v>
      </c>
      <c r="I373" s="122">
        <f t="shared" si="58"/>
        <v>11.35</v>
      </c>
      <c r="J373" s="124">
        <f t="shared" si="59"/>
        <v>1089.5999999999999</v>
      </c>
      <c r="K373" s="120">
        <v>9.723733883873944</v>
      </c>
      <c r="L373" s="120">
        <v>12.34</v>
      </c>
      <c r="M373" s="120">
        <v>1184.6400000000001</v>
      </c>
      <c r="N373" s="120">
        <v>95.040000000000191</v>
      </c>
      <c r="O373" s="120"/>
      <c r="P373" s="120">
        <v>0</v>
      </c>
      <c r="Q373" s="120"/>
      <c r="R373" s="120">
        <v>0</v>
      </c>
      <c r="S373" s="120"/>
      <c r="T373" s="120"/>
      <c r="U373" s="120"/>
      <c r="V373" s="120"/>
      <c r="W373" s="120">
        <v>96</v>
      </c>
      <c r="X373" s="120">
        <v>1184.6400000000001</v>
      </c>
    </row>
    <row r="374" spans="1:24" s="139" customFormat="1" ht="60">
      <c r="A374" s="141">
        <v>17.3</v>
      </c>
      <c r="B374" s="142" t="s">
        <v>161</v>
      </c>
      <c r="C374" s="144">
        <v>91862</v>
      </c>
      <c r="D374" s="134" t="s">
        <v>869</v>
      </c>
      <c r="E374" s="142" t="s">
        <v>112</v>
      </c>
      <c r="F374" s="142" t="s">
        <v>438</v>
      </c>
      <c r="G374" s="122">
        <f t="shared" si="57"/>
        <v>5.7566400000000009</v>
      </c>
      <c r="H374" s="123" t="s">
        <v>870</v>
      </c>
      <c r="I374" s="122">
        <f t="shared" si="58"/>
        <v>7.31</v>
      </c>
      <c r="J374" s="124">
        <f t="shared" si="59"/>
        <v>438.6</v>
      </c>
      <c r="K374" s="120">
        <v>6.2609653424943756</v>
      </c>
      <c r="L374" s="120">
        <v>7.95</v>
      </c>
      <c r="M374" s="120">
        <v>477</v>
      </c>
      <c r="N374" s="120">
        <v>38.399999999999977</v>
      </c>
      <c r="O374" s="120"/>
      <c r="P374" s="120">
        <v>0</v>
      </c>
      <c r="Q374" s="120"/>
      <c r="R374" s="120">
        <v>0</v>
      </c>
      <c r="S374" s="120"/>
      <c r="T374" s="120"/>
      <c r="U374" s="120"/>
      <c r="V374" s="120"/>
      <c r="W374" s="120">
        <v>60</v>
      </c>
      <c r="X374" s="120">
        <v>477</v>
      </c>
    </row>
    <row r="375" spans="1:24" s="139" customFormat="1">
      <c r="A375" s="141">
        <v>17.399999999999999</v>
      </c>
      <c r="B375" s="142" t="s">
        <v>86</v>
      </c>
      <c r="C375" s="144">
        <v>11419</v>
      </c>
      <c r="D375" s="142" t="s">
        <v>822</v>
      </c>
      <c r="E375" s="142" t="s">
        <v>77</v>
      </c>
      <c r="F375" s="142" t="s">
        <v>461</v>
      </c>
      <c r="G375" s="122">
        <f t="shared" si="57"/>
        <v>17.0046</v>
      </c>
      <c r="H375" s="123" t="s">
        <v>823</v>
      </c>
      <c r="I375" s="122">
        <f t="shared" si="58"/>
        <v>21.58</v>
      </c>
      <c r="J375" s="124">
        <f t="shared" si="59"/>
        <v>64.739999999999995</v>
      </c>
      <c r="K375" s="120">
        <v>18.494331982368159</v>
      </c>
      <c r="L375" s="120">
        <v>23.47</v>
      </c>
      <c r="M375" s="120">
        <v>70.41</v>
      </c>
      <c r="N375" s="120">
        <v>5.6700000000000017</v>
      </c>
      <c r="O375" s="120"/>
      <c r="P375" s="120">
        <v>0</v>
      </c>
      <c r="Q375" s="120"/>
      <c r="R375" s="120">
        <v>0</v>
      </c>
      <c r="S375" s="120"/>
      <c r="T375" s="120"/>
      <c r="U375" s="120"/>
      <c r="V375" s="120"/>
      <c r="W375" s="120">
        <v>3</v>
      </c>
      <c r="X375" s="120">
        <v>70.41</v>
      </c>
    </row>
    <row r="376" spans="1:24" s="139" customFormat="1" ht="45">
      <c r="A376" s="141">
        <v>17.5</v>
      </c>
      <c r="B376" s="142" t="s">
        <v>161</v>
      </c>
      <c r="C376" s="144">
        <v>91941</v>
      </c>
      <c r="D376" s="134" t="s">
        <v>629</v>
      </c>
      <c r="E376" s="142" t="s">
        <v>77</v>
      </c>
      <c r="F376" s="142" t="s">
        <v>800</v>
      </c>
      <c r="G376" s="122">
        <f t="shared" si="57"/>
        <v>5.8692000000000002</v>
      </c>
      <c r="H376" s="123" t="s">
        <v>631</v>
      </c>
      <c r="I376" s="122">
        <f t="shared" si="58"/>
        <v>7.45</v>
      </c>
      <c r="J376" s="124">
        <f t="shared" si="59"/>
        <v>74.5</v>
      </c>
      <c r="K376" s="120">
        <v>6.3833864525431476</v>
      </c>
      <c r="L376" s="120">
        <v>8.1</v>
      </c>
      <c r="M376" s="120">
        <v>81</v>
      </c>
      <c r="N376" s="120">
        <v>6.5</v>
      </c>
      <c r="O376" s="120"/>
      <c r="P376" s="120">
        <v>0</v>
      </c>
      <c r="Q376" s="120"/>
      <c r="R376" s="120">
        <v>0</v>
      </c>
      <c r="S376" s="120"/>
      <c r="T376" s="120"/>
      <c r="U376" s="120"/>
      <c r="V376" s="120"/>
      <c r="W376" s="120">
        <v>10</v>
      </c>
      <c r="X376" s="120">
        <v>81</v>
      </c>
    </row>
    <row r="377" spans="1:24" s="139" customFormat="1">
      <c r="A377" s="141">
        <v>17.600000000000001</v>
      </c>
      <c r="B377" s="142" t="s">
        <v>86</v>
      </c>
      <c r="C377" s="144">
        <v>4436</v>
      </c>
      <c r="D377" s="142" t="s">
        <v>871</v>
      </c>
      <c r="E377" s="142" t="s">
        <v>77</v>
      </c>
      <c r="F377" s="142" t="s">
        <v>441</v>
      </c>
      <c r="G377" s="122">
        <f t="shared" si="57"/>
        <v>119.79600000000001</v>
      </c>
      <c r="H377" s="123" t="s">
        <v>872</v>
      </c>
      <c r="I377" s="122">
        <f t="shared" si="58"/>
        <v>152.06</v>
      </c>
      <c r="J377" s="124">
        <f t="shared" si="59"/>
        <v>1824.72</v>
      </c>
      <c r="K377" s="120">
        <v>130.29103855190809</v>
      </c>
      <c r="L377" s="120">
        <v>165.38</v>
      </c>
      <c r="M377" s="120">
        <v>1984.56</v>
      </c>
      <c r="N377" s="120">
        <v>159.83999999999992</v>
      </c>
      <c r="O377" s="120"/>
      <c r="P377" s="120">
        <v>0</v>
      </c>
      <c r="Q377" s="120"/>
      <c r="R377" s="120">
        <v>0</v>
      </c>
      <c r="S377" s="120"/>
      <c r="T377" s="120"/>
      <c r="U377" s="120"/>
      <c r="V377" s="120"/>
      <c r="W377" s="120">
        <v>12</v>
      </c>
      <c r="X377" s="120">
        <v>1984.56</v>
      </c>
    </row>
    <row r="378" spans="1:24" s="139" customFormat="1" ht="45">
      <c r="A378" s="141">
        <v>17.7</v>
      </c>
      <c r="B378" s="142" t="s">
        <v>86</v>
      </c>
      <c r="C378" s="144">
        <v>11527</v>
      </c>
      <c r="D378" s="134" t="s">
        <v>873</v>
      </c>
      <c r="E378" s="142" t="s">
        <v>77</v>
      </c>
      <c r="F378" s="142" t="s">
        <v>449</v>
      </c>
      <c r="G378" s="122">
        <f t="shared" si="57"/>
        <v>1094.37264</v>
      </c>
      <c r="H378" s="123" t="s">
        <v>874</v>
      </c>
      <c r="I378" s="122">
        <f t="shared" si="58"/>
        <v>1389.09</v>
      </c>
      <c r="J378" s="124">
        <f t="shared" si="59"/>
        <v>6945.45</v>
      </c>
      <c r="K378" s="120">
        <v>1190.2479868141959</v>
      </c>
      <c r="L378" s="120">
        <v>1510.78</v>
      </c>
      <c r="M378" s="120">
        <v>7553.9</v>
      </c>
      <c r="N378" s="120">
        <v>608.44999999999982</v>
      </c>
      <c r="O378" s="120"/>
      <c r="P378" s="120">
        <v>0</v>
      </c>
      <c r="Q378" s="120"/>
      <c r="R378" s="120">
        <v>0</v>
      </c>
      <c r="S378" s="120"/>
      <c r="T378" s="120"/>
      <c r="U378" s="120"/>
      <c r="V378" s="120"/>
      <c r="W378" s="120">
        <v>5</v>
      </c>
      <c r="X378" s="120">
        <v>7553.9</v>
      </c>
    </row>
    <row r="379" spans="1:24" s="139" customFormat="1" ht="45">
      <c r="A379" s="141">
        <v>17.8</v>
      </c>
      <c r="B379" s="142" t="s">
        <v>86</v>
      </c>
      <c r="C379" s="144">
        <v>4350</v>
      </c>
      <c r="D379" s="134" t="s">
        <v>875</v>
      </c>
      <c r="E379" s="142" t="s">
        <v>77</v>
      </c>
      <c r="F379" s="142" t="s">
        <v>78</v>
      </c>
      <c r="G379" s="122">
        <f t="shared" si="57"/>
        <v>1424.93724</v>
      </c>
      <c r="H379" s="123" t="s">
        <v>876</v>
      </c>
      <c r="I379" s="122">
        <f t="shared" si="58"/>
        <v>1808.67</v>
      </c>
      <c r="J379" s="124">
        <f t="shared" si="59"/>
        <v>1808.67</v>
      </c>
      <c r="K379" s="120">
        <v>1549.7725539324308</v>
      </c>
      <c r="L379" s="120">
        <v>1967.13</v>
      </c>
      <c r="M379" s="120">
        <v>1967.13</v>
      </c>
      <c r="N379" s="120">
        <v>158.46000000000004</v>
      </c>
      <c r="O379" s="120"/>
      <c r="P379" s="120">
        <v>0</v>
      </c>
      <c r="Q379" s="120"/>
      <c r="R379" s="120">
        <v>0</v>
      </c>
      <c r="S379" s="120"/>
      <c r="T379" s="120"/>
      <c r="U379" s="120"/>
      <c r="V379" s="120"/>
      <c r="W379" s="120">
        <v>1</v>
      </c>
      <c r="X379" s="120">
        <v>1967.13</v>
      </c>
    </row>
    <row r="380" spans="1:24" s="139" customFormat="1" ht="30">
      <c r="A380" s="141">
        <v>17.899999999999999</v>
      </c>
      <c r="B380" s="142" t="s">
        <v>74</v>
      </c>
      <c r="C380" s="142" t="s">
        <v>877</v>
      </c>
      <c r="D380" s="142" t="s">
        <v>878</v>
      </c>
      <c r="E380" s="142" t="s">
        <v>879</v>
      </c>
      <c r="F380" s="142" t="s">
        <v>120</v>
      </c>
      <c r="G380" s="122">
        <f t="shared" si="57"/>
        <v>580.28700000000003</v>
      </c>
      <c r="H380" s="123" t="s">
        <v>880</v>
      </c>
      <c r="I380" s="122">
        <f t="shared" si="58"/>
        <v>736.56</v>
      </c>
      <c r="J380" s="124">
        <f t="shared" si="59"/>
        <v>2946.24</v>
      </c>
      <c r="K380" s="120">
        <v>631.12454412644058</v>
      </c>
      <c r="L380" s="120">
        <v>801.09</v>
      </c>
      <c r="M380" s="120">
        <v>3204.36</v>
      </c>
      <c r="N380" s="120">
        <v>258.12000000000035</v>
      </c>
      <c r="O380" s="120"/>
      <c r="P380" s="120">
        <v>0</v>
      </c>
      <c r="Q380" s="120"/>
      <c r="R380" s="120">
        <v>0</v>
      </c>
      <c r="S380" s="120"/>
      <c r="T380" s="120"/>
      <c r="U380" s="120"/>
      <c r="V380" s="120"/>
      <c r="W380" s="120">
        <v>4</v>
      </c>
      <c r="X380" s="120">
        <v>3204.36</v>
      </c>
    </row>
    <row r="381" spans="1:24" s="139" customFormat="1" ht="30">
      <c r="A381" s="147">
        <v>17.100000000000001</v>
      </c>
      <c r="B381" s="142" t="s">
        <v>74</v>
      </c>
      <c r="C381" s="142" t="s">
        <v>881</v>
      </c>
      <c r="D381" s="142" t="s">
        <v>882</v>
      </c>
      <c r="E381" s="142" t="s">
        <v>77</v>
      </c>
      <c r="F381" s="142" t="s">
        <v>449</v>
      </c>
      <c r="G381" s="122">
        <f t="shared" si="57"/>
        <v>108.14604</v>
      </c>
      <c r="H381" s="123" t="s">
        <v>883</v>
      </c>
      <c r="I381" s="122">
        <f t="shared" si="58"/>
        <v>137.27000000000001</v>
      </c>
      <c r="J381" s="124">
        <f t="shared" si="59"/>
        <v>686.35</v>
      </c>
      <c r="K381" s="120">
        <v>117.6204536618601</v>
      </c>
      <c r="L381" s="120">
        <v>149.30000000000001</v>
      </c>
      <c r="M381" s="120">
        <v>746.5</v>
      </c>
      <c r="N381" s="120">
        <v>60.149999999999977</v>
      </c>
      <c r="O381" s="120"/>
      <c r="P381" s="120">
        <v>0</v>
      </c>
      <c r="Q381" s="120"/>
      <c r="R381" s="120">
        <v>0</v>
      </c>
      <c r="S381" s="120"/>
      <c r="T381" s="120"/>
      <c r="U381" s="120"/>
      <c r="V381" s="120"/>
      <c r="W381" s="120">
        <v>5</v>
      </c>
      <c r="X381" s="120">
        <v>746.5</v>
      </c>
    </row>
    <row r="382" spans="1:24" s="139" customFormat="1" ht="30">
      <c r="A382" s="147">
        <v>17.11</v>
      </c>
      <c r="B382" s="142" t="s">
        <v>86</v>
      </c>
      <c r="C382" s="144">
        <v>13247</v>
      </c>
      <c r="D382" s="142" t="s">
        <v>884</v>
      </c>
      <c r="E382" s="142" t="s">
        <v>77</v>
      </c>
      <c r="F382" s="142" t="s">
        <v>461</v>
      </c>
      <c r="G382" s="122">
        <f t="shared" si="57"/>
        <v>718.29359999999997</v>
      </c>
      <c r="H382" s="123" t="s">
        <v>885</v>
      </c>
      <c r="I382" s="122">
        <f t="shared" si="58"/>
        <v>911.73</v>
      </c>
      <c r="J382" s="124">
        <f t="shared" si="59"/>
        <v>2735.19</v>
      </c>
      <c r="K382" s="120">
        <v>781.22156941123933</v>
      </c>
      <c r="L382" s="120">
        <v>991.6</v>
      </c>
      <c r="M382" s="120">
        <v>2974.8</v>
      </c>
      <c r="N382" s="120">
        <v>239.61000000000013</v>
      </c>
      <c r="O382" s="120"/>
      <c r="P382" s="120">
        <v>0</v>
      </c>
      <c r="Q382" s="120"/>
      <c r="R382" s="120">
        <v>0</v>
      </c>
      <c r="S382" s="120"/>
      <c r="T382" s="120"/>
      <c r="U382" s="120"/>
      <c r="V382" s="120"/>
      <c r="W382" s="120">
        <v>3</v>
      </c>
      <c r="X382" s="120">
        <v>2974.8</v>
      </c>
    </row>
    <row r="383" spans="1:24" s="139" customFormat="1" ht="30">
      <c r="A383" s="147">
        <v>17.12</v>
      </c>
      <c r="B383" s="142" t="s">
        <v>86</v>
      </c>
      <c r="C383" s="144">
        <v>8914</v>
      </c>
      <c r="D383" s="142" t="s">
        <v>886</v>
      </c>
      <c r="E383" s="142" t="s">
        <v>77</v>
      </c>
      <c r="F383" s="142" t="s">
        <v>321</v>
      </c>
      <c r="G383" s="122">
        <f t="shared" si="57"/>
        <v>379.89000000000004</v>
      </c>
      <c r="H383" s="123" t="s">
        <v>887</v>
      </c>
      <c r="I383" s="122">
        <f t="shared" si="58"/>
        <v>482.19</v>
      </c>
      <c r="J383" s="124">
        <f t="shared" si="59"/>
        <v>964.38</v>
      </c>
      <c r="K383" s="120">
        <v>413.17124641460788</v>
      </c>
      <c r="L383" s="120">
        <v>524.44000000000005</v>
      </c>
      <c r="M383" s="120">
        <v>1048.8800000000001</v>
      </c>
      <c r="N383" s="120">
        <v>84.500000000000114</v>
      </c>
      <c r="O383" s="120"/>
      <c r="P383" s="120">
        <v>0</v>
      </c>
      <c r="Q383" s="120"/>
      <c r="R383" s="120">
        <v>0</v>
      </c>
      <c r="S383" s="120"/>
      <c r="T383" s="120"/>
      <c r="U383" s="120"/>
      <c r="V383" s="120"/>
      <c r="W383" s="120">
        <v>2</v>
      </c>
      <c r="X383" s="120">
        <v>1048.8800000000001</v>
      </c>
    </row>
    <row r="384" spans="1:24" s="139" customFormat="1" ht="30">
      <c r="A384" s="147">
        <v>17.13</v>
      </c>
      <c r="B384" s="142" t="s">
        <v>86</v>
      </c>
      <c r="C384" s="144">
        <v>11752</v>
      </c>
      <c r="D384" s="142" t="s">
        <v>888</v>
      </c>
      <c r="E384" s="142" t="s">
        <v>112</v>
      </c>
      <c r="F384" s="142" t="s">
        <v>889</v>
      </c>
      <c r="G384" s="122">
        <f t="shared" si="57"/>
        <v>7.7023200000000003</v>
      </c>
      <c r="H384" s="123" t="s">
        <v>890</v>
      </c>
      <c r="I384" s="122">
        <f t="shared" si="58"/>
        <v>9.7799999999999994</v>
      </c>
      <c r="J384" s="124">
        <f t="shared" si="59"/>
        <v>1075.8</v>
      </c>
      <c r="K384" s="120">
        <v>8.3771016733374459</v>
      </c>
      <c r="L384" s="120">
        <v>10.63</v>
      </c>
      <c r="M384" s="120">
        <v>1169.3</v>
      </c>
      <c r="N384" s="120">
        <v>93.5</v>
      </c>
      <c r="O384" s="120"/>
      <c r="P384" s="120">
        <v>0</v>
      </c>
      <c r="Q384" s="120"/>
      <c r="R384" s="120">
        <v>0</v>
      </c>
      <c r="S384" s="120"/>
      <c r="T384" s="120"/>
      <c r="U384" s="120"/>
      <c r="V384" s="120"/>
      <c r="W384" s="120">
        <v>110</v>
      </c>
      <c r="X384" s="120">
        <v>1169.3</v>
      </c>
    </row>
    <row r="385" spans="1:24" s="139" customFormat="1" ht="30">
      <c r="A385" s="147">
        <v>17.14</v>
      </c>
      <c r="B385" s="142" t="s">
        <v>86</v>
      </c>
      <c r="C385" s="144">
        <v>10243</v>
      </c>
      <c r="D385" s="142" t="s">
        <v>891</v>
      </c>
      <c r="E385" s="142" t="s">
        <v>77</v>
      </c>
      <c r="F385" s="142" t="s">
        <v>449</v>
      </c>
      <c r="G385" s="122">
        <f t="shared" si="57"/>
        <v>12.06</v>
      </c>
      <c r="H385" s="123" t="s">
        <v>105</v>
      </c>
      <c r="I385" s="122">
        <f t="shared" si="58"/>
        <v>15.31</v>
      </c>
      <c r="J385" s="124">
        <f t="shared" si="59"/>
        <v>76.55</v>
      </c>
      <c r="K385" s="120">
        <v>13.116547505225645</v>
      </c>
      <c r="L385" s="120">
        <v>16.649999999999999</v>
      </c>
      <c r="M385" s="120">
        <v>83.25</v>
      </c>
      <c r="N385" s="120">
        <v>6.7000000000000028</v>
      </c>
      <c r="O385" s="120"/>
      <c r="P385" s="120">
        <v>0</v>
      </c>
      <c r="Q385" s="120"/>
      <c r="R385" s="120">
        <v>0</v>
      </c>
      <c r="S385" s="120"/>
      <c r="T385" s="120"/>
      <c r="U385" s="120"/>
      <c r="V385" s="120"/>
      <c r="W385" s="120">
        <v>5</v>
      </c>
      <c r="X385" s="120">
        <v>83.25</v>
      </c>
    </row>
    <row r="386" spans="1:24" s="139" customFormat="1" ht="30">
      <c r="A386" s="147">
        <v>17.149999999999999</v>
      </c>
      <c r="B386" s="142" t="s">
        <v>74</v>
      </c>
      <c r="C386" s="142" t="s">
        <v>892</v>
      </c>
      <c r="D386" s="142" t="s">
        <v>893</v>
      </c>
      <c r="E386" s="142" t="s">
        <v>77</v>
      </c>
      <c r="F386" s="142" t="s">
        <v>449</v>
      </c>
      <c r="G386" s="122">
        <f t="shared" si="57"/>
        <v>33.655439999999999</v>
      </c>
      <c r="H386" s="123" t="s">
        <v>894</v>
      </c>
      <c r="I386" s="122">
        <f t="shared" si="58"/>
        <v>42.72</v>
      </c>
      <c r="J386" s="124">
        <f t="shared" si="59"/>
        <v>213.6</v>
      </c>
      <c r="K386" s="120">
        <v>36.603911904583029</v>
      </c>
      <c r="L386" s="120">
        <v>46.46</v>
      </c>
      <c r="M386" s="120">
        <v>232.3</v>
      </c>
      <c r="N386" s="120">
        <v>18.700000000000017</v>
      </c>
      <c r="O386" s="120"/>
      <c r="P386" s="120">
        <v>0</v>
      </c>
      <c r="Q386" s="120"/>
      <c r="R386" s="120">
        <v>0</v>
      </c>
      <c r="S386" s="120"/>
      <c r="T386" s="120"/>
      <c r="U386" s="120"/>
      <c r="V386" s="120"/>
      <c r="W386" s="120">
        <v>5</v>
      </c>
      <c r="X386" s="120">
        <v>232.3</v>
      </c>
    </row>
    <row r="387" spans="1:24" s="139" customFormat="1">
      <c r="A387" s="134"/>
      <c r="B387" s="134"/>
      <c r="C387" s="134"/>
      <c r="D387" s="134"/>
      <c r="E387" s="134"/>
      <c r="F387" s="134"/>
      <c r="G387" s="122"/>
      <c r="H387" s="136"/>
      <c r="I387" s="122"/>
      <c r="J387" s="124"/>
      <c r="K387" s="120"/>
      <c r="L387" s="120"/>
      <c r="M387" s="120"/>
      <c r="N387" s="121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</row>
    <row r="388" spans="1:24" s="139" customFormat="1" ht="15.75">
      <c r="A388" s="133">
        <v>18</v>
      </c>
      <c r="B388" s="134"/>
      <c r="C388" s="134"/>
      <c r="D388" s="135" t="s">
        <v>48</v>
      </c>
      <c r="E388" s="134"/>
      <c r="F388" s="134"/>
      <c r="G388" s="122"/>
      <c r="H388" s="136"/>
      <c r="I388" s="122"/>
      <c r="J388" s="146">
        <f>SUM(J389:J394)</f>
        <v>4996.93</v>
      </c>
      <c r="K388" s="120"/>
      <c r="L388" s="120"/>
      <c r="M388" s="120"/>
      <c r="N388" s="137">
        <v>437.9</v>
      </c>
      <c r="O388" s="120"/>
      <c r="P388" s="137">
        <v>0</v>
      </c>
      <c r="Q388" s="120"/>
      <c r="R388" s="137">
        <v>0</v>
      </c>
      <c r="S388" s="130"/>
      <c r="T388" s="130"/>
      <c r="U388" s="130"/>
      <c r="V388" s="137">
        <v>0</v>
      </c>
      <c r="W388" s="130"/>
      <c r="X388" s="130">
        <v>5434.83</v>
      </c>
    </row>
    <row r="389" spans="1:24" s="139" customFormat="1" ht="30">
      <c r="A389" s="141">
        <v>18.100000000000001</v>
      </c>
      <c r="B389" s="142" t="s">
        <v>161</v>
      </c>
      <c r="C389" s="144">
        <v>101908</v>
      </c>
      <c r="D389" s="142" t="s">
        <v>895</v>
      </c>
      <c r="E389" s="142" t="s">
        <v>77</v>
      </c>
      <c r="F389" s="142" t="s">
        <v>83</v>
      </c>
      <c r="G389" s="122">
        <f t="shared" ref="G389:G394" si="60">H389*(1-$Y$9)</f>
        <v>150.22740000000002</v>
      </c>
      <c r="H389" s="123" t="s">
        <v>896</v>
      </c>
      <c r="I389" s="122">
        <f t="shared" ref="I389:I394" si="61">ROUND(G389*1.2693,2)</f>
        <v>190.68</v>
      </c>
      <c r="J389" s="124">
        <f t="shared" ref="J389:J394" si="62">ROUND(F389*I389,2)</f>
        <v>1525.44</v>
      </c>
      <c r="K389" s="120">
        <v>163.38846009009413</v>
      </c>
      <c r="L389" s="120">
        <v>207.39</v>
      </c>
      <c r="M389" s="120">
        <v>1659.12</v>
      </c>
      <c r="N389" s="120">
        <v>133.67999999999984</v>
      </c>
      <c r="O389" s="120"/>
      <c r="P389" s="120">
        <v>0</v>
      </c>
      <c r="Q389" s="120"/>
      <c r="R389" s="120">
        <v>0</v>
      </c>
      <c r="S389" s="120"/>
      <c r="T389" s="120"/>
      <c r="U389" s="120"/>
      <c r="V389" s="120"/>
      <c r="W389" s="120">
        <v>8</v>
      </c>
      <c r="X389" s="120">
        <v>1659.12</v>
      </c>
    </row>
    <row r="390" spans="1:24" s="139" customFormat="1" ht="30">
      <c r="A390" s="141">
        <v>18.2</v>
      </c>
      <c r="B390" s="142" t="s">
        <v>161</v>
      </c>
      <c r="C390" s="144">
        <v>97599</v>
      </c>
      <c r="D390" s="142" t="s">
        <v>897</v>
      </c>
      <c r="E390" s="142" t="s">
        <v>77</v>
      </c>
      <c r="F390" s="142" t="s">
        <v>83</v>
      </c>
      <c r="G390" s="122">
        <f t="shared" si="60"/>
        <v>23.62152</v>
      </c>
      <c r="H390" s="123" t="s">
        <v>898</v>
      </c>
      <c r="I390" s="122">
        <f t="shared" si="61"/>
        <v>29.98</v>
      </c>
      <c r="J390" s="124">
        <f t="shared" si="62"/>
        <v>239.84</v>
      </c>
      <c r="K390" s="120">
        <v>25.690944380235297</v>
      </c>
      <c r="L390" s="120">
        <v>32.61</v>
      </c>
      <c r="M390" s="120">
        <v>260.88</v>
      </c>
      <c r="N390" s="120">
        <v>21.039999999999992</v>
      </c>
      <c r="O390" s="120"/>
      <c r="P390" s="120">
        <v>0</v>
      </c>
      <c r="Q390" s="120"/>
      <c r="R390" s="120">
        <v>0</v>
      </c>
      <c r="S390" s="120"/>
      <c r="T390" s="120"/>
      <c r="U390" s="120"/>
      <c r="V390" s="120"/>
      <c r="W390" s="120">
        <v>8</v>
      </c>
      <c r="X390" s="120">
        <v>260.88</v>
      </c>
    </row>
    <row r="391" spans="1:24" s="139" customFormat="1" ht="30">
      <c r="A391" s="141">
        <v>18.3</v>
      </c>
      <c r="B391" s="142" t="s">
        <v>86</v>
      </c>
      <c r="C391" s="144">
        <v>12895</v>
      </c>
      <c r="D391" s="142" t="s">
        <v>899</v>
      </c>
      <c r="E391" s="142" t="s">
        <v>77</v>
      </c>
      <c r="F391" s="142" t="s">
        <v>120</v>
      </c>
      <c r="G391" s="122">
        <f t="shared" si="60"/>
        <v>10.275119999999999</v>
      </c>
      <c r="H391" s="123" t="s">
        <v>451</v>
      </c>
      <c r="I391" s="122">
        <f t="shared" si="61"/>
        <v>13.04</v>
      </c>
      <c r="J391" s="124">
        <f t="shared" si="62"/>
        <v>52.16</v>
      </c>
      <c r="K391" s="120">
        <v>11.175298474452248</v>
      </c>
      <c r="L391" s="120">
        <v>14.18</v>
      </c>
      <c r="M391" s="120">
        <v>56.72</v>
      </c>
      <c r="N391" s="120">
        <v>4.5600000000000023</v>
      </c>
      <c r="O391" s="120"/>
      <c r="P391" s="120">
        <v>0</v>
      </c>
      <c r="Q391" s="120"/>
      <c r="R391" s="120">
        <v>0</v>
      </c>
      <c r="S391" s="120"/>
      <c r="T391" s="120"/>
      <c r="U391" s="120"/>
      <c r="V391" s="120"/>
      <c r="W391" s="120">
        <v>4</v>
      </c>
      <c r="X391" s="120">
        <v>56.72</v>
      </c>
    </row>
    <row r="392" spans="1:24" s="139" customFormat="1" ht="60">
      <c r="A392" s="141">
        <v>18.399999999999999</v>
      </c>
      <c r="B392" s="142" t="s">
        <v>86</v>
      </c>
      <c r="C392" s="144">
        <v>12884</v>
      </c>
      <c r="D392" s="142" t="s">
        <v>900</v>
      </c>
      <c r="E392" s="142" t="s">
        <v>77</v>
      </c>
      <c r="F392" s="142" t="s">
        <v>83</v>
      </c>
      <c r="G392" s="122">
        <f t="shared" si="60"/>
        <v>17.784480000000002</v>
      </c>
      <c r="H392" s="123" t="s">
        <v>901</v>
      </c>
      <c r="I392" s="122">
        <f t="shared" si="61"/>
        <v>22.57</v>
      </c>
      <c r="J392" s="124">
        <f t="shared" si="62"/>
        <v>180.56</v>
      </c>
      <c r="K392" s="120">
        <v>19.342535387706086</v>
      </c>
      <c r="L392" s="120">
        <v>24.55</v>
      </c>
      <c r="M392" s="120">
        <v>196.4</v>
      </c>
      <c r="N392" s="120">
        <v>15.840000000000003</v>
      </c>
      <c r="O392" s="120"/>
      <c r="P392" s="120">
        <v>0</v>
      </c>
      <c r="Q392" s="120"/>
      <c r="R392" s="120">
        <v>0</v>
      </c>
      <c r="S392" s="120"/>
      <c r="T392" s="120"/>
      <c r="U392" s="120"/>
      <c r="V392" s="120"/>
      <c r="W392" s="120">
        <v>8</v>
      </c>
      <c r="X392" s="120">
        <v>196.4</v>
      </c>
    </row>
    <row r="393" spans="1:24" s="139" customFormat="1" ht="30">
      <c r="A393" s="141">
        <v>18.5</v>
      </c>
      <c r="B393" s="142" t="s">
        <v>86</v>
      </c>
      <c r="C393" s="144">
        <v>12888</v>
      </c>
      <c r="D393" s="142" t="s">
        <v>902</v>
      </c>
      <c r="E393" s="142" t="s">
        <v>77</v>
      </c>
      <c r="F393" s="142" t="s">
        <v>83</v>
      </c>
      <c r="G393" s="122">
        <f t="shared" si="60"/>
        <v>12.285120000000001</v>
      </c>
      <c r="H393" s="123" t="s">
        <v>903</v>
      </c>
      <c r="I393" s="122">
        <f t="shared" si="61"/>
        <v>15.59</v>
      </c>
      <c r="J393" s="124">
        <f t="shared" si="62"/>
        <v>124.72</v>
      </c>
      <c r="K393" s="120">
        <v>13.361389725323191</v>
      </c>
      <c r="L393" s="120">
        <v>16.96</v>
      </c>
      <c r="M393" s="120">
        <v>135.68</v>
      </c>
      <c r="N393" s="120">
        <v>10.960000000000008</v>
      </c>
      <c r="O393" s="120"/>
      <c r="P393" s="120">
        <v>0</v>
      </c>
      <c r="Q393" s="120"/>
      <c r="R393" s="120">
        <v>0</v>
      </c>
      <c r="S393" s="120"/>
      <c r="T393" s="120"/>
      <c r="U393" s="120"/>
      <c r="V393" s="120"/>
      <c r="W393" s="120">
        <v>8</v>
      </c>
      <c r="X393" s="120">
        <v>135.68</v>
      </c>
    </row>
    <row r="394" spans="1:24" s="139" customFormat="1" ht="30">
      <c r="A394" s="141">
        <v>18.600000000000001</v>
      </c>
      <c r="B394" s="142" t="s">
        <v>86</v>
      </c>
      <c r="C394" s="144">
        <v>9736</v>
      </c>
      <c r="D394" s="142" t="s">
        <v>904</v>
      </c>
      <c r="E394" s="142" t="s">
        <v>77</v>
      </c>
      <c r="F394" s="142" t="s">
        <v>461</v>
      </c>
      <c r="G394" s="122">
        <f t="shared" si="60"/>
        <v>754.80323999999996</v>
      </c>
      <c r="H394" s="123" t="s">
        <v>905</v>
      </c>
      <c r="I394" s="122">
        <f t="shared" si="61"/>
        <v>958.07</v>
      </c>
      <c r="J394" s="124">
        <f t="shared" si="62"/>
        <v>2874.21</v>
      </c>
      <c r="K394" s="120">
        <v>820.92973089205907</v>
      </c>
      <c r="L394" s="120">
        <v>1042.01</v>
      </c>
      <c r="M394" s="120">
        <v>3126.03</v>
      </c>
      <c r="N394" s="120">
        <v>251.82000000000016</v>
      </c>
      <c r="O394" s="120"/>
      <c r="P394" s="120">
        <v>0</v>
      </c>
      <c r="Q394" s="120"/>
      <c r="R394" s="120">
        <v>0</v>
      </c>
      <c r="S394" s="120"/>
      <c r="T394" s="120"/>
      <c r="U394" s="120"/>
      <c r="V394" s="120"/>
      <c r="W394" s="120">
        <v>3</v>
      </c>
      <c r="X394" s="120">
        <v>3126.03</v>
      </c>
    </row>
    <row r="395" spans="1:24" s="139" customFormat="1">
      <c r="A395" s="134"/>
      <c r="B395" s="134"/>
      <c r="C395" s="134"/>
      <c r="D395" s="134"/>
      <c r="E395" s="134"/>
      <c r="F395" s="134"/>
      <c r="G395" s="122"/>
      <c r="H395" s="136"/>
      <c r="I395" s="122"/>
      <c r="J395" s="124"/>
      <c r="K395" s="120"/>
      <c r="L395" s="120"/>
      <c r="M395" s="120"/>
      <c r="N395" s="121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</row>
    <row r="396" spans="1:24" s="139" customFormat="1" ht="31.5">
      <c r="A396" s="133">
        <v>19</v>
      </c>
      <c r="B396" s="134"/>
      <c r="C396" s="134"/>
      <c r="D396" s="135" t="s">
        <v>50</v>
      </c>
      <c r="E396" s="134"/>
      <c r="F396" s="134"/>
      <c r="G396" s="122"/>
      <c r="H396" s="136"/>
      <c r="I396" s="122"/>
      <c r="J396" s="146">
        <f>SUM(J397:J409)</f>
        <v>62901.010000000009</v>
      </c>
      <c r="K396" s="120"/>
      <c r="L396" s="120"/>
      <c r="M396" s="120"/>
      <c r="N396" s="137">
        <v>5515.5500000000011</v>
      </c>
      <c r="O396" s="120"/>
      <c r="P396" s="137">
        <v>0</v>
      </c>
      <c r="Q396" s="120"/>
      <c r="R396" s="137">
        <v>0</v>
      </c>
      <c r="S396" s="130"/>
      <c r="T396" s="130"/>
      <c r="U396" s="130"/>
      <c r="V396" s="137">
        <v>0</v>
      </c>
      <c r="W396" s="130"/>
      <c r="X396" s="130">
        <v>68416.560000000012</v>
      </c>
    </row>
    <row r="397" spans="1:24" s="139" customFormat="1" ht="30">
      <c r="A397" s="141">
        <v>19.100000000000001</v>
      </c>
      <c r="B397" s="142" t="s">
        <v>161</v>
      </c>
      <c r="C397" s="144">
        <v>96985</v>
      </c>
      <c r="D397" s="142" t="s">
        <v>906</v>
      </c>
      <c r="E397" s="142" t="s">
        <v>77</v>
      </c>
      <c r="F397" s="142" t="s">
        <v>907</v>
      </c>
      <c r="G397" s="122">
        <f t="shared" ref="G397:G409" si="63">H397*(1-$Y$9)</f>
        <v>48.979680000000002</v>
      </c>
      <c r="H397" s="123" t="s">
        <v>908</v>
      </c>
      <c r="I397" s="122">
        <f t="shared" ref="I397:I409" si="64">ROUND(G397*1.2693,2)</f>
        <v>62.17</v>
      </c>
      <c r="J397" s="124">
        <f t="shared" ref="J397:J409" si="65">ROUND(F397*I397,2)</f>
        <v>1616.42</v>
      </c>
      <c r="K397" s="120">
        <v>53.270671601223086</v>
      </c>
      <c r="L397" s="120">
        <v>67.62</v>
      </c>
      <c r="M397" s="120">
        <v>1758.12</v>
      </c>
      <c r="N397" s="120">
        <v>141.69999999999982</v>
      </c>
      <c r="O397" s="120"/>
      <c r="P397" s="120">
        <v>0</v>
      </c>
      <c r="Q397" s="120"/>
      <c r="R397" s="120">
        <v>0</v>
      </c>
      <c r="S397" s="120"/>
      <c r="T397" s="120"/>
      <c r="U397" s="120"/>
      <c r="V397" s="120"/>
      <c r="W397" s="120">
        <v>26</v>
      </c>
      <c r="X397" s="120">
        <v>1758.12</v>
      </c>
    </row>
    <row r="398" spans="1:24" s="139" customFormat="1">
      <c r="A398" s="141">
        <v>19.2</v>
      </c>
      <c r="B398" s="142" t="s">
        <v>86</v>
      </c>
      <c r="C398" s="144">
        <v>681</v>
      </c>
      <c r="D398" s="142" t="s">
        <v>909</v>
      </c>
      <c r="E398" s="142" t="s">
        <v>77</v>
      </c>
      <c r="F398" s="142" t="s">
        <v>907</v>
      </c>
      <c r="G398" s="122">
        <f t="shared" si="63"/>
        <v>2.4119999999999999</v>
      </c>
      <c r="H398" s="123" t="s">
        <v>461</v>
      </c>
      <c r="I398" s="122">
        <f t="shared" si="64"/>
        <v>3.06</v>
      </c>
      <c r="J398" s="124">
        <f t="shared" si="65"/>
        <v>79.56</v>
      </c>
      <c r="K398" s="120">
        <v>2.6233095010451288</v>
      </c>
      <c r="L398" s="120">
        <v>3.33</v>
      </c>
      <c r="M398" s="120">
        <v>86.58</v>
      </c>
      <c r="N398" s="120">
        <v>7.019999999999996</v>
      </c>
      <c r="O398" s="120"/>
      <c r="P398" s="120">
        <v>0</v>
      </c>
      <c r="Q398" s="120"/>
      <c r="R398" s="120">
        <v>0</v>
      </c>
      <c r="S398" s="120"/>
      <c r="T398" s="120"/>
      <c r="U398" s="120"/>
      <c r="V398" s="120"/>
      <c r="W398" s="120">
        <v>26</v>
      </c>
      <c r="X398" s="120">
        <v>86.58</v>
      </c>
    </row>
    <row r="399" spans="1:24" s="139" customFormat="1" ht="45">
      <c r="A399" s="141">
        <v>19.3</v>
      </c>
      <c r="B399" s="142" t="s">
        <v>161</v>
      </c>
      <c r="C399" s="144">
        <v>98111</v>
      </c>
      <c r="D399" s="134" t="s">
        <v>910</v>
      </c>
      <c r="E399" s="142" t="s">
        <v>77</v>
      </c>
      <c r="F399" s="142" t="s">
        <v>907</v>
      </c>
      <c r="G399" s="122">
        <f t="shared" si="63"/>
        <v>14.60064</v>
      </c>
      <c r="H399" s="123" t="s">
        <v>911</v>
      </c>
      <c r="I399" s="122">
        <f t="shared" si="64"/>
        <v>18.53</v>
      </c>
      <c r="J399" s="124">
        <f t="shared" si="65"/>
        <v>481.78</v>
      </c>
      <c r="K399" s="120">
        <v>15.879766846326515</v>
      </c>
      <c r="L399" s="120">
        <v>20.16</v>
      </c>
      <c r="M399" s="120">
        <v>524.16</v>
      </c>
      <c r="N399" s="120">
        <v>42.379999999999995</v>
      </c>
      <c r="O399" s="120"/>
      <c r="P399" s="120">
        <v>0</v>
      </c>
      <c r="Q399" s="120"/>
      <c r="R399" s="120">
        <v>0</v>
      </c>
      <c r="S399" s="120"/>
      <c r="T399" s="120"/>
      <c r="U399" s="120"/>
      <c r="V399" s="120"/>
      <c r="W399" s="120">
        <v>26</v>
      </c>
      <c r="X399" s="120">
        <v>524.16</v>
      </c>
    </row>
    <row r="400" spans="1:24" s="139" customFormat="1" ht="45">
      <c r="A400" s="141">
        <v>19.399999999999999</v>
      </c>
      <c r="B400" s="142" t="s">
        <v>161</v>
      </c>
      <c r="C400" s="144">
        <v>96973</v>
      </c>
      <c r="D400" s="134" t="s">
        <v>912</v>
      </c>
      <c r="E400" s="142" t="s">
        <v>112</v>
      </c>
      <c r="F400" s="142" t="s">
        <v>913</v>
      </c>
      <c r="G400" s="122">
        <f t="shared" si="63"/>
        <v>49.952520000000007</v>
      </c>
      <c r="H400" s="123" t="s">
        <v>914</v>
      </c>
      <c r="I400" s="122">
        <f t="shared" si="64"/>
        <v>63.4</v>
      </c>
      <c r="J400" s="124">
        <f t="shared" si="65"/>
        <v>29227.4</v>
      </c>
      <c r="K400" s="120">
        <v>54.328739766644624</v>
      </c>
      <c r="L400" s="120">
        <v>68.959999999999994</v>
      </c>
      <c r="M400" s="120">
        <v>31790.560000000001</v>
      </c>
      <c r="N400" s="120">
        <v>2563.16</v>
      </c>
      <c r="O400" s="120"/>
      <c r="P400" s="120">
        <v>0</v>
      </c>
      <c r="Q400" s="120"/>
      <c r="R400" s="120">
        <v>0</v>
      </c>
      <c r="S400" s="120"/>
      <c r="T400" s="120"/>
      <c r="U400" s="120"/>
      <c r="V400" s="120"/>
      <c r="W400" s="120">
        <v>461</v>
      </c>
      <c r="X400" s="120">
        <v>31790.560000000001</v>
      </c>
    </row>
    <row r="401" spans="1:27" s="139" customFormat="1" ht="45">
      <c r="A401" s="141">
        <v>19.5</v>
      </c>
      <c r="B401" s="142" t="s">
        <v>161</v>
      </c>
      <c r="C401" s="144">
        <v>96974</v>
      </c>
      <c r="D401" s="134" t="s">
        <v>915</v>
      </c>
      <c r="E401" s="142" t="s">
        <v>112</v>
      </c>
      <c r="F401" s="142" t="s">
        <v>916</v>
      </c>
      <c r="G401" s="122">
        <f t="shared" si="63"/>
        <v>65.614440000000002</v>
      </c>
      <c r="H401" s="123" t="s">
        <v>917</v>
      </c>
      <c r="I401" s="122">
        <f t="shared" si="64"/>
        <v>83.28</v>
      </c>
      <c r="J401" s="124">
        <f t="shared" si="65"/>
        <v>26066.639999999999</v>
      </c>
      <c r="K401" s="120">
        <v>71.362762793430988</v>
      </c>
      <c r="L401" s="120">
        <v>90.58</v>
      </c>
      <c r="M401" s="120">
        <v>28351.54</v>
      </c>
      <c r="N401" s="120">
        <v>2284.9000000000015</v>
      </c>
      <c r="O401" s="120"/>
      <c r="P401" s="120">
        <v>0</v>
      </c>
      <c r="Q401" s="120"/>
      <c r="R401" s="120">
        <v>0</v>
      </c>
      <c r="S401" s="120"/>
      <c r="T401" s="120"/>
      <c r="U401" s="120"/>
      <c r="V401" s="120"/>
      <c r="W401" s="120">
        <v>313</v>
      </c>
      <c r="X401" s="120">
        <v>28351.54</v>
      </c>
    </row>
    <row r="402" spans="1:27" s="139" customFormat="1" ht="30">
      <c r="A402" s="141">
        <v>19.600000000000001</v>
      </c>
      <c r="B402" s="142" t="s">
        <v>161</v>
      </c>
      <c r="C402" s="144">
        <v>96988</v>
      </c>
      <c r="D402" s="142" t="s">
        <v>918</v>
      </c>
      <c r="E402" s="142" t="s">
        <v>77</v>
      </c>
      <c r="F402" s="142" t="s">
        <v>78</v>
      </c>
      <c r="G402" s="122">
        <f t="shared" si="63"/>
        <v>150.03444000000002</v>
      </c>
      <c r="H402" s="123" t="s">
        <v>919</v>
      </c>
      <c r="I402" s="122">
        <f t="shared" si="64"/>
        <v>190.44</v>
      </c>
      <c r="J402" s="124">
        <f t="shared" si="65"/>
        <v>190.44</v>
      </c>
      <c r="K402" s="120">
        <v>163.17859533001052</v>
      </c>
      <c r="L402" s="120">
        <v>207.12</v>
      </c>
      <c r="M402" s="120">
        <v>207.12</v>
      </c>
      <c r="N402" s="120">
        <v>16.680000000000007</v>
      </c>
      <c r="O402" s="120"/>
      <c r="P402" s="120">
        <v>0</v>
      </c>
      <c r="Q402" s="120"/>
      <c r="R402" s="120">
        <v>0</v>
      </c>
      <c r="S402" s="120"/>
      <c r="T402" s="120"/>
      <c r="U402" s="120"/>
      <c r="V402" s="120"/>
      <c r="W402" s="120">
        <v>1</v>
      </c>
      <c r="X402" s="120">
        <v>207.12</v>
      </c>
    </row>
    <row r="403" spans="1:27" s="139" customFormat="1" ht="45">
      <c r="A403" s="141">
        <v>19.7</v>
      </c>
      <c r="B403" s="142" t="s">
        <v>161</v>
      </c>
      <c r="C403" s="144">
        <v>96987</v>
      </c>
      <c r="D403" s="134" t="s">
        <v>920</v>
      </c>
      <c r="E403" s="142" t="s">
        <v>77</v>
      </c>
      <c r="F403" s="142" t="s">
        <v>78</v>
      </c>
      <c r="G403" s="122">
        <f t="shared" si="63"/>
        <v>92.789640000000006</v>
      </c>
      <c r="H403" s="123" t="s">
        <v>921</v>
      </c>
      <c r="I403" s="122">
        <f t="shared" si="64"/>
        <v>117.78</v>
      </c>
      <c r="J403" s="124">
        <f t="shared" si="65"/>
        <v>117.78</v>
      </c>
      <c r="K403" s="120">
        <v>100.91871650520612</v>
      </c>
      <c r="L403" s="120">
        <v>128.1</v>
      </c>
      <c r="M403" s="120">
        <v>128.1</v>
      </c>
      <c r="N403" s="120">
        <v>10.319999999999993</v>
      </c>
      <c r="O403" s="120"/>
      <c r="P403" s="120">
        <v>0</v>
      </c>
      <c r="Q403" s="120"/>
      <c r="R403" s="120">
        <v>0</v>
      </c>
      <c r="S403" s="120"/>
      <c r="T403" s="120"/>
      <c r="U403" s="120"/>
      <c r="V403" s="120"/>
      <c r="W403" s="120">
        <v>1</v>
      </c>
      <c r="X403" s="120">
        <v>128.1</v>
      </c>
    </row>
    <row r="404" spans="1:27" s="139" customFormat="1" ht="30">
      <c r="A404" s="141">
        <v>19.8</v>
      </c>
      <c r="B404" s="142" t="s">
        <v>161</v>
      </c>
      <c r="C404" s="144">
        <v>96989</v>
      </c>
      <c r="D404" s="142" t="s">
        <v>922</v>
      </c>
      <c r="E404" s="142" t="s">
        <v>77</v>
      </c>
      <c r="F404" s="142" t="s">
        <v>78</v>
      </c>
      <c r="G404" s="122">
        <f t="shared" si="63"/>
        <v>98.530200000000008</v>
      </c>
      <c r="H404" s="123" t="s">
        <v>923</v>
      </c>
      <c r="I404" s="122">
        <f t="shared" si="64"/>
        <v>125.06</v>
      </c>
      <c r="J404" s="124">
        <f t="shared" si="65"/>
        <v>125.06</v>
      </c>
      <c r="K404" s="120">
        <v>107.16219311769352</v>
      </c>
      <c r="L404" s="120">
        <v>136.02000000000001</v>
      </c>
      <c r="M404" s="120">
        <v>136.02000000000001</v>
      </c>
      <c r="N404" s="120">
        <v>10.960000000000008</v>
      </c>
      <c r="O404" s="120"/>
      <c r="P404" s="120">
        <v>0</v>
      </c>
      <c r="Q404" s="120"/>
      <c r="R404" s="120">
        <v>0</v>
      </c>
      <c r="S404" s="120"/>
      <c r="T404" s="120"/>
      <c r="U404" s="120"/>
      <c r="V404" s="120"/>
      <c r="W404" s="120">
        <v>1</v>
      </c>
      <c r="X404" s="120">
        <v>136.02000000000001</v>
      </c>
    </row>
    <row r="405" spans="1:27" s="139" customFormat="1" ht="45">
      <c r="A405" s="141">
        <v>19.899999999999999</v>
      </c>
      <c r="B405" s="142" t="s">
        <v>161</v>
      </c>
      <c r="C405" s="144">
        <v>93009</v>
      </c>
      <c r="D405" s="134" t="s">
        <v>704</v>
      </c>
      <c r="E405" s="142" t="s">
        <v>112</v>
      </c>
      <c r="F405" s="142" t="s">
        <v>924</v>
      </c>
      <c r="G405" s="122">
        <f t="shared" si="63"/>
        <v>14.608680000000001</v>
      </c>
      <c r="H405" s="123" t="s">
        <v>705</v>
      </c>
      <c r="I405" s="122">
        <f t="shared" si="64"/>
        <v>18.54</v>
      </c>
      <c r="J405" s="124">
        <f t="shared" si="65"/>
        <v>2224.8000000000002</v>
      </c>
      <c r="K405" s="120">
        <v>15.888511211329998</v>
      </c>
      <c r="L405" s="120">
        <v>20.170000000000002</v>
      </c>
      <c r="M405" s="120">
        <v>2420.4</v>
      </c>
      <c r="N405" s="120">
        <v>195.59999999999991</v>
      </c>
      <c r="O405" s="120"/>
      <c r="P405" s="120">
        <v>0</v>
      </c>
      <c r="Q405" s="120"/>
      <c r="R405" s="120">
        <v>0</v>
      </c>
      <c r="S405" s="120"/>
      <c r="T405" s="120"/>
      <c r="U405" s="120"/>
      <c r="V405" s="120"/>
      <c r="W405" s="120">
        <v>120</v>
      </c>
      <c r="X405" s="120">
        <v>2420.4</v>
      </c>
    </row>
    <row r="406" spans="1:27" s="139" customFormat="1" ht="45">
      <c r="A406" s="147">
        <v>19.100000000000001</v>
      </c>
      <c r="B406" s="142" t="s">
        <v>161</v>
      </c>
      <c r="C406" s="144">
        <v>91943</v>
      </c>
      <c r="D406" s="134" t="s">
        <v>925</v>
      </c>
      <c r="E406" s="142" t="s">
        <v>77</v>
      </c>
      <c r="F406" s="142" t="s">
        <v>926</v>
      </c>
      <c r="G406" s="122">
        <f t="shared" si="63"/>
        <v>11.28012</v>
      </c>
      <c r="H406" s="123" t="s">
        <v>553</v>
      </c>
      <c r="I406" s="122">
        <f t="shared" si="64"/>
        <v>14.32</v>
      </c>
      <c r="J406" s="124">
        <f t="shared" si="65"/>
        <v>587.12</v>
      </c>
      <c r="K406" s="120">
        <v>12.26834409988772</v>
      </c>
      <c r="L406" s="120">
        <v>15.57</v>
      </c>
      <c r="M406" s="120">
        <v>638.37</v>
      </c>
      <c r="N406" s="120">
        <v>51.25</v>
      </c>
      <c r="O406" s="120"/>
      <c r="P406" s="120">
        <v>0</v>
      </c>
      <c r="Q406" s="120"/>
      <c r="R406" s="120">
        <v>0</v>
      </c>
      <c r="S406" s="120"/>
      <c r="T406" s="120"/>
      <c r="U406" s="120"/>
      <c r="V406" s="120"/>
      <c r="W406" s="120">
        <v>41</v>
      </c>
      <c r="X406" s="120">
        <v>638.37</v>
      </c>
    </row>
    <row r="407" spans="1:27" s="139" customFormat="1" ht="60">
      <c r="A407" s="147">
        <v>19.11</v>
      </c>
      <c r="B407" s="142" t="s">
        <v>86</v>
      </c>
      <c r="C407" s="144">
        <v>9051</v>
      </c>
      <c r="D407" s="134" t="s">
        <v>927</v>
      </c>
      <c r="E407" s="142" t="s">
        <v>77</v>
      </c>
      <c r="F407" s="142" t="s">
        <v>78</v>
      </c>
      <c r="G407" s="122">
        <f t="shared" si="63"/>
        <v>230.05655999999999</v>
      </c>
      <c r="H407" s="123" t="s">
        <v>928</v>
      </c>
      <c r="I407" s="122">
        <f t="shared" si="64"/>
        <v>292.01</v>
      </c>
      <c r="J407" s="124">
        <f t="shared" si="65"/>
        <v>292.01</v>
      </c>
      <c r="K407" s="120">
        <v>250.21126020968438</v>
      </c>
      <c r="L407" s="120">
        <v>317.58999999999997</v>
      </c>
      <c r="M407" s="120">
        <v>317.58999999999997</v>
      </c>
      <c r="N407" s="120">
        <v>25.579999999999984</v>
      </c>
      <c r="O407" s="120"/>
      <c r="P407" s="120">
        <v>0</v>
      </c>
      <c r="Q407" s="120"/>
      <c r="R407" s="120">
        <v>0</v>
      </c>
      <c r="S407" s="120"/>
      <c r="T407" s="120"/>
      <c r="U407" s="120"/>
      <c r="V407" s="120"/>
      <c r="W407" s="120">
        <v>1</v>
      </c>
      <c r="X407" s="120">
        <v>317.58999999999997</v>
      </c>
    </row>
    <row r="408" spans="1:27" s="139" customFormat="1" ht="30">
      <c r="A408" s="147">
        <v>19.12</v>
      </c>
      <c r="B408" s="142" t="s">
        <v>86</v>
      </c>
      <c r="C408" s="144">
        <v>10694</v>
      </c>
      <c r="D408" s="142" t="s">
        <v>929</v>
      </c>
      <c r="E408" s="142" t="s">
        <v>77</v>
      </c>
      <c r="F408" s="142" t="s">
        <v>490</v>
      </c>
      <c r="G408" s="122">
        <f t="shared" si="63"/>
        <v>18.845760000000002</v>
      </c>
      <c r="H408" s="123" t="s">
        <v>930</v>
      </c>
      <c r="I408" s="122">
        <f t="shared" si="64"/>
        <v>23.92</v>
      </c>
      <c r="J408" s="124">
        <f t="shared" si="65"/>
        <v>956.8</v>
      </c>
      <c r="K408" s="120">
        <v>20.496791568165943</v>
      </c>
      <c r="L408" s="120">
        <v>26.02</v>
      </c>
      <c r="M408" s="120">
        <v>1040.8</v>
      </c>
      <c r="N408" s="120">
        <v>84</v>
      </c>
      <c r="O408" s="120"/>
      <c r="P408" s="120">
        <v>0</v>
      </c>
      <c r="Q408" s="120"/>
      <c r="R408" s="120">
        <v>0</v>
      </c>
      <c r="S408" s="120"/>
      <c r="T408" s="120"/>
      <c r="U408" s="120"/>
      <c r="V408" s="120"/>
      <c r="W408" s="120">
        <v>40</v>
      </c>
      <c r="X408" s="120">
        <v>1040.8</v>
      </c>
    </row>
    <row r="409" spans="1:27" s="139" customFormat="1" ht="30">
      <c r="A409" s="147">
        <v>19.13</v>
      </c>
      <c r="B409" s="142" t="s">
        <v>86</v>
      </c>
      <c r="C409" s="144">
        <v>8795</v>
      </c>
      <c r="D409" s="142" t="s">
        <v>931</v>
      </c>
      <c r="E409" s="142" t="s">
        <v>77</v>
      </c>
      <c r="F409" s="142" t="s">
        <v>490</v>
      </c>
      <c r="G409" s="122">
        <f t="shared" si="63"/>
        <v>18.419640000000001</v>
      </c>
      <c r="H409" s="123" t="s">
        <v>932</v>
      </c>
      <c r="I409" s="122">
        <f t="shared" si="64"/>
        <v>23.38</v>
      </c>
      <c r="J409" s="124">
        <f t="shared" si="65"/>
        <v>935.2</v>
      </c>
      <c r="K409" s="120">
        <v>20.033340222981302</v>
      </c>
      <c r="L409" s="120">
        <v>25.43</v>
      </c>
      <c r="M409" s="120">
        <v>1017.2</v>
      </c>
      <c r="N409" s="120">
        <v>82</v>
      </c>
      <c r="O409" s="120"/>
      <c r="P409" s="120">
        <v>0</v>
      </c>
      <c r="Q409" s="120"/>
      <c r="R409" s="120">
        <v>0</v>
      </c>
      <c r="S409" s="120"/>
      <c r="T409" s="120"/>
      <c r="U409" s="120"/>
      <c r="V409" s="120"/>
      <c r="W409" s="120">
        <v>40</v>
      </c>
      <c r="X409" s="120">
        <v>1017.2</v>
      </c>
    </row>
    <row r="410" spans="1:27" s="139" customFormat="1">
      <c r="A410" s="134"/>
      <c r="B410" s="134"/>
      <c r="C410" s="134"/>
      <c r="D410" s="134"/>
      <c r="E410" s="134"/>
      <c r="F410" s="134"/>
      <c r="G410" s="122"/>
      <c r="H410" s="136"/>
      <c r="I410" s="122"/>
      <c r="J410" s="124"/>
      <c r="K410" s="120"/>
      <c r="L410" s="120"/>
      <c r="M410" s="120"/>
      <c r="N410" s="121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</row>
    <row r="411" spans="1:27" s="139" customFormat="1" ht="15.75">
      <c r="A411" s="133">
        <v>20</v>
      </c>
      <c r="B411" s="134"/>
      <c r="C411" s="134"/>
      <c r="D411" s="135" t="s">
        <v>52</v>
      </c>
      <c r="E411" s="134"/>
      <c r="F411" s="134"/>
      <c r="G411" s="122"/>
      <c r="H411" s="136"/>
      <c r="I411" s="122"/>
      <c r="J411" s="146">
        <f>J412</f>
        <v>96800.53</v>
      </c>
      <c r="K411" s="120"/>
      <c r="L411" s="120"/>
      <c r="M411" s="120"/>
      <c r="N411" s="137">
        <v>0</v>
      </c>
      <c r="O411" s="120"/>
      <c r="P411" s="137">
        <v>0</v>
      </c>
      <c r="Q411" s="120"/>
      <c r="R411" s="137">
        <v>0</v>
      </c>
      <c r="S411" s="130"/>
      <c r="T411" s="130"/>
      <c r="U411" s="130"/>
      <c r="V411" s="137">
        <v>57665.350000000006</v>
      </c>
      <c r="W411" s="130"/>
      <c r="X411" s="130">
        <v>154465.88</v>
      </c>
    </row>
    <row r="412" spans="1:27" s="139" customFormat="1" ht="45">
      <c r="A412" s="141">
        <v>20.100000000000001</v>
      </c>
      <c r="B412" s="142" t="s">
        <v>74</v>
      </c>
      <c r="C412" s="142" t="s">
        <v>933</v>
      </c>
      <c r="D412" s="142" t="s">
        <v>934</v>
      </c>
      <c r="E412" s="142" t="s">
        <v>77</v>
      </c>
      <c r="F412" s="142" t="s">
        <v>78</v>
      </c>
      <c r="G412" s="122">
        <f t="shared" ref="G412" si="66">H412*(1-$Y$9)</f>
        <v>76262.921520000004</v>
      </c>
      <c r="H412" s="123" t="s">
        <v>935</v>
      </c>
      <c r="I412" s="122">
        <f t="shared" ref="I412" si="67">ROUND(G412*1.2693,2)</f>
        <v>96800.53</v>
      </c>
      <c r="J412" s="124">
        <f t="shared" ref="J412" si="68">ROUND(F412*I412,2)</f>
        <v>96800.53</v>
      </c>
      <c r="K412" s="120"/>
      <c r="L412" s="120"/>
      <c r="M412" s="120"/>
      <c r="N412" s="120"/>
      <c r="O412" s="120"/>
      <c r="P412" s="120">
        <v>0</v>
      </c>
      <c r="Q412" s="120"/>
      <c r="R412" s="120">
        <v>0</v>
      </c>
      <c r="S412" s="120">
        <v>121693.75</v>
      </c>
      <c r="T412" s="120">
        <v>154465.88</v>
      </c>
      <c r="U412" s="120">
        <v>154465.88</v>
      </c>
      <c r="V412" s="120">
        <v>57665.350000000006</v>
      </c>
      <c r="W412" s="120">
        <v>1</v>
      </c>
      <c r="X412" s="120">
        <v>154465.88</v>
      </c>
      <c r="Y412" s="139">
        <f>127149.45</f>
        <v>127149.45</v>
      </c>
      <c r="Z412" s="139">
        <f>123344.3</f>
        <v>123344.3</v>
      </c>
      <c r="AA412" s="139">
        <f>(118600/30.74)*29.7</f>
        <v>114587.5081327261</v>
      </c>
    </row>
    <row r="413" spans="1:27" s="139" customFormat="1">
      <c r="A413" s="134"/>
      <c r="B413" s="134"/>
      <c r="C413" s="134"/>
      <c r="D413" s="134"/>
      <c r="E413" s="134"/>
      <c r="F413" s="134"/>
      <c r="G413" s="122"/>
      <c r="H413" s="136"/>
      <c r="I413" s="122"/>
      <c r="J413" s="124"/>
      <c r="K413" s="120"/>
      <c r="L413" s="120"/>
      <c r="M413" s="120"/>
      <c r="N413" s="121"/>
      <c r="O413" s="120"/>
      <c r="P413" s="120"/>
      <c r="Q413" s="120"/>
      <c r="R413" s="120"/>
      <c r="S413" s="158"/>
      <c r="T413" s="120"/>
      <c r="U413" s="120"/>
      <c r="V413" s="120"/>
      <c r="W413" s="120"/>
      <c r="X413" s="120"/>
    </row>
    <row r="414" spans="1:27" s="139" customFormat="1" ht="15.75">
      <c r="A414" s="133">
        <v>21</v>
      </c>
      <c r="B414" s="134"/>
      <c r="C414" s="134"/>
      <c r="D414" s="135" t="s">
        <v>54</v>
      </c>
      <c r="E414" s="134"/>
      <c r="F414" s="134"/>
      <c r="G414" s="122"/>
      <c r="H414" s="136"/>
      <c r="I414" s="122"/>
      <c r="J414" s="146">
        <f>SUM(J415:J435)</f>
        <v>88114.330000000016</v>
      </c>
      <c r="K414" s="120"/>
      <c r="L414" s="120"/>
      <c r="M414" s="120"/>
      <c r="N414" s="137">
        <v>7558.4699999999957</v>
      </c>
      <c r="O414" s="120"/>
      <c r="P414" s="137">
        <v>65518.74</v>
      </c>
      <c r="Q414" s="120"/>
      <c r="R414" s="137">
        <v>0</v>
      </c>
      <c r="S414" s="130"/>
      <c r="T414" s="130"/>
      <c r="U414" s="130"/>
      <c r="V414" s="137">
        <v>0</v>
      </c>
      <c r="W414" s="130"/>
      <c r="X414" s="130">
        <v>161191.54</v>
      </c>
    </row>
    <row r="415" spans="1:27" s="139" customFormat="1" ht="30">
      <c r="A415" s="141">
        <v>21.1</v>
      </c>
      <c r="B415" s="142" t="s">
        <v>86</v>
      </c>
      <c r="C415" s="144">
        <v>8492</v>
      </c>
      <c r="D415" s="142" t="s">
        <v>936</v>
      </c>
      <c r="E415" s="142" t="s">
        <v>77</v>
      </c>
      <c r="F415" s="142" t="s">
        <v>441</v>
      </c>
      <c r="G415" s="122">
        <f t="shared" ref="G415:G435" si="69">H415*(1-$Y$9)</f>
        <v>139.12415999999999</v>
      </c>
      <c r="H415" s="123" t="s">
        <v>937</v>
      </c>
      <c r="I415" s="122">
        <f t="shared" ref="I415:I435" si="70">ROUND(G415*1.2693,2)</f>
        <v>176.59</v>
      </c>
      <c r="J415" s="124">
        <f t="shared" ref="J415:J435" si="71">ROUND(F415*I415,2)</f>
        <v>2119.08</v>
      </c>
      <c r="K415" s="120">
        <v>151.31249202028303</v>
      </c>
      <c r="L415" s="120">
        <v>192.06</v>
      </c>
      <c r="M415" s="120">
        <v>2304.7199999999998</v>
      </c>
      <c r="N415" s="120">
        <v>185.63999999999987</v>
      </c>
      <c r="O415" s="120"/>
      <c r="P415" s="120">
        <v>0</v>
      </c>
      <c r="Q415" s="120"/>
      <c r="R415" s="120">
        <v>0</v>
      </c>
      <c r="S415" s="120"/>
      <c r="T415" s="120"/>
      <c r="U415" s="120"/>
      <c r="V415" s="120"/>
      <c r="W415" s="120">
        <v>12</v>
      </c>
      <c r="X415" s="120">
        <v>2304.7199999999998</v>
      </c>
    </row>
    <row r="416" spans="1:27" s="139" customFormat="1" ht="30">
      <c r="A416" s="141">
        <v>21.2</v>
      </c>
      <c r="B416" s="142" t="s">
        <v>86</v>
      </c>
      <c r="C416" s="144">
        <v>12122</v>
      </c>
      <c r="D416" s="142" t="s">
        <v>938</v>
      </c>
      <c r="E416" s="142" t="s">
        <v>77</v>
      </c>
      <c r="F416" s="142" t="s">
        <v>83</v>
      </c>
      <c r="G416" s="122">
        <f t="shared" si="69"/>
        <v>132.85296000000002</v>
      </c>
      <c r="H416" s="123" t="s">
        <v>939</v>
      </c>
      <c r="I416" s="122">
        <f t="shared" si="70"/>
        <v>168.63</v>
      </c>
      <c r="J416" s="124">
        <f t="shared" si="71"/>
        <v>1349.04</v>
      </c>
      <c r="K416" s="120">
        <v>144.49188731756573</v>
      </c>
      <c r="L416" s="120">
        <v>183.4</v>
      </c>
      <c r="M416" s="120">
        <v>1467.2</v>
      </c>
      <c r="N416" s="120">
        <v>118.16000000000008</v>
      </c>
      <c r="O416" s="120"/>
      <c r="P416" s="120">
        <v>0</v>
      </c>
      <c r="Q416" s="120"/>
      <c r="R416" s="120">
        <v>0</v>
      </c>
      <c r="S416" s="120"/>
      <c r="T416" s="120"/>
      <c r="U416" s="120"/>
      <c r="V416" s="120"/>
      <c r="W416" s="120">
        <v>8</v>
      </c>
      <c r="X416" s="120">
        <v>1467.2</v>
      </c>
    </row>
    <row r="417" spans="1:24" s="139" customFormat="1" ht="45">
      <c r="A417" s="141">
        <v>21.3</v>
      </c>
      <c r="B417" s="142" t="s">
        <v>86</v>
      </c>
      <c r="C417" s="144">
        <v>3167</v>
      </c>
      <c r="D417" s="142" t="s">
        <v>940</v>
      </c>
      <c r="E417" s="142" t="s">
        <v>77</v>
      </c>
      <c r="F417" s="142" t="s">
        <v>78</v>
      </c>
      <c r="G417" s="122">
        <f t="shared" si="69"/>
        <v>1292.2450800000001</v>
      </c>
      <c r="H417" s="123" t="s">
        <v>941</v>
      </c>
      <c r="I417" s="122">
        <f t="shared" si="70"/>
        <v>1640.25</v>
      </c>
      <c r="J417" s="124">
        <f t="shared" si="71"/>
        <v>1640.25</v>
      </c>
      <c r="K417" s="120">
        <v>1405.4555539149349</v>
      </c>
      <c r="L417" s="120">
        <v>1783.94</v>
      </c>
      <c r="M417" s="120">
        <v>1783.94</v>
      </c>
      <c r="N417" s="120">
        <v>143.69000000000005</v>
      </c>
      <c r="O417" s="120"/>
      <c r="P417" s="120">
        <v>0</v>
      </c>
      <c r="Q417" s="120"/>
      <c r="R417" s="120">
        <v>0</v>
      </c>
      <c r="S417" s="120"/>
      <c r="T417" s="120"/>
      <c r="U417" s="120"/>
      <c r="V417" s="120"/>
      <c r="W417" s="120">
        <v>1</v>
      </c>
      <c r="X417" s="120">
        <v>1783.94</v>
      </c>
    </row>
    <row r="418" spans="1:24" s="139" customFormat="1" ht="90">
      <c r="A418" s="141">
        <v>21.4</v>
      </c>
      <c r="B418" s="142" t="s">
        <v>86</v>
      </c>
      <c r="C418" s="144">
        <v>5057</v>
      </c>
      <c r="D418" s="134" t="s">
        <v>942</v>
      </c>
      <c r="E418" s="142" t="s">
        <v>88</v>
      </c>
      <c r="F418" s="142" t="s">
        <v>943</v>
      </c>
      <c r="G418" s="122">
        <f t="shared" si="69"/>
        <v>368.89127999999999</v>
      </c>
      <c r="H418" s="123" t="s">
        <v>944</v>
      </c>
      <c r="I418" s="122">
        <f t="shared" si="70"/>
        <v>468.23</v>
      </c>
      <c r="J418" s="124">
        <f t="shared" si="71"/>
        <v>10703.74</v>
      </c>
      <c r="K418" s="120">
        <v>401.20895508984199</v>
      </c>
      <c r="L418" s="120">
        <v>509.25</v>
      </c>
      <c r="M418" s="120">
        <v>11641.46</v>
      </c>
      <c r="N418" s="120">
        <v>937.71999999999935</v>
      </c>
      <c r="O418" s="120"/>
      <c r="P418" s="120">
        <v>0</v>
      </c>
      <c r="Q418" s="120"/>
      <c r="R418" s="120">
        <v>0</v>
      </c>
      <c r="S418" s="120"/>
      <c r="T418" s="120"/>
      <c r="U418" s="120"/>
      <c r="V418" s="120"/>
      <c r="W418" s="120">
        <v>22.86</v>
      </c>
      <c r="X418" s="120">
        <v>11641.46</v>
      </c>
    </row>
    <row r="419" spans="1:24" s="139" customFormat="1">
      <c r="A419" s="141">
        <v>21.5</v>
      </c>
      <c r="B419" s="142" t="s">
        <v>86</v>
      </c>
      <c r="C419" s="144">
        <v>11736</v>
      </c>
      <c r="D419" s="142" t="s">
        <v>945</v>
      </c>
      <c r="E419" s="142" t="s">
        <v>88</v>
      </c>
      <c r="F419" s="142" t="s">
        <v>946</v>
      </c>
      <c r="G419" s="122">
        <f t="shared" si="69"/>
        <v>290.34048000000001</v>
      </c>
      <c r="H419" s="123" t="s">
        <v>947</v>
      </c>
      <c r="I419" s="122">
        <f t="shared" si="70"/>
        <v>368.53</v>
      </c>
      <c r="J419" s="124">
        <f t="shared" si="71"/>
        <v>1359.88</v>
      </c>
      <c r="K419" s="120">
        <v>315.77650900580568</v>
      </c>
      <c r="L419" s="120">
        <v>400.82</v>
      </c>
      <c r="M419" s="120">
        <v>1479.03</v>
      </c>
      <c r="N419" s="120">
        <v>119.14999999999986</v>
      </c>
      <c r="O419" s="120"/>
      <c r="P419" s="120">
        <v>0</v>
      </c>
      <c r="Q419" s="120"/>
      <c r="R419" s="120">
        <v>0</v>
      </c>
      <c r="S419" s="120"/>
      <c r="T419" s="120"/>
      <c r="U419" s="120"/>
      <c r="V419" s="120"/>
      <c r="W419" s="120">
        <v>3.69</v>
      </c>
      <c r="X419" s="120">
        <v>1479.03</v>
      </c>
    </row>
    <row r="420" spans="1:24" s="139" customFormat="1">
      <c r="A420" s="141">
        <v>21.6</v>
      </c>
      <c r="B420" s="142" t="s">
        <v>86</v>
      </c>
      <c r="C420" s="144">
        <v>4264</v>
      </c>
      <c r="D420" s="142" t="s">
        <v>948</v>
      </c>
      <c r="E420" s="142" t="s">
        <v>112</v>
      </c>
      <c r="F420" s="142" t="s">
        <v>949</v>
      </c>
      <c r="G420" s="122">
        <f t="shared" si="69"/>
        <v>71.282640000000001</v>
      </c>
      <c r="H420" s="123" t="s">
        <v>950</v>
      </c>
      <c r="I420" s="122">
        <f t="shared" si="70"/>
        <v>90.48</v>
      </c>
      <c r="J420" s="124">
        <f t="shared" si="71"/>
        <v>588.12</v>
      </c>
      <c r="K420" s="120">
        <v>77.527540120887039</v>
      </c>
      <c r="L420" s="120">
        <v>98.41</v>
      </c>
      <c r="M420" s="120">
        <v>639.66999999999996</v>
      </c>
      <c r="N420" s="120">
        <v>51.549999999999955</v>
      </c>
      <c r="O420" s="120"/>
      <c r="P420" s="120">
        <v>0</v>
      </c>
      <c r="Q420" s="120"/>
      <c r="R420" s="120">
        <v>0</v>
      </c>
      <c r="S420" s="120"/>
      <c r="T420" s="120"/>
      <c r="U420" s="120"/>
      <c r="V420" s="120"/>
      <c r="W420" s="120">
        <v>6.5</v>
      </c>
      <c r="X420" s="120">
        <v>639.66999999999996</v>
      </c>
    </row>
    <row r="421" spans="1:24" s="139" customFormat="1" ht="75">
      <c r="A421" s="141">
        <v>21.7</v>
      </c>
      <c r="B421" s="142" t="s">
        <v>86</v>
      </c>
      <c r="C421" s="144">
        <v>7967</v>
      </c>
      <c r="D421" s="142" t="s">
        <v>2280</v>
      </c>
      <c r="E421" s="142" t="s">
        <v>112</v>
      </c>
      <c r="F421" s="142" t="s">
        <v>951</v>
      </c>
      <c r="G421" s="122">
        <f t="shared" si="69"/>
        <v>588.27071999999998</v>
      </c>
      <c r="H421" s="123" t="s">
        <v>952</v>
      </c>
      <c r="I421" s="122">
        <f t="shared" si="70"/>
        <v>746.69</v>
      </c>
      <c r="J421" s="124">
        <f t="shared" si="71"/>
        <v>16397.310000000001</v>
      </c>
      <c r="K421" s="120">
        <v>639.80769857489997</v>
      </c>
      <c r="L421" s="120">
        <v>812.11</v>
      </c>
      <c r="M421" s="120">
        <v>17833.939999999999</v>
      </c>
      <c r="N421" s="120">
        <v>1436.6299999999974</v>
      </c>
      <c r="O421" s="120">
        <v>77</v>
      </c>
      <c r="P421" s="120">
        <v>62532.47</v>
      </c>
      <c r="Q421" s="120"/>
      <c r="R421" s="120">
        <v>0</v>
      </c>
      <c r="S421" s="120"/>
      <c r="T421" s="120"/>
      <c r="U421" s="120"/>
      <c r="V421" s="120"/>
      <c r="W421" s="120">
        <v>98.960000000000008</v>
      </c>
      <c r="X421" s="120">
        <v>80366.41</v>
      </c>
    </row>
    <row r="422" spans="1:24" s="139" customFormat="1" ht="30">
      <c r="A422" s="141">
        <v>21.8</v>
      </c>
      <c r="B422" s="142" t="s">
        <v>92</v>
      </c>
      <c r="C422" s="144">
        <v>98689</v>
      </c>
      <c r="D422" s="142" t="s">
        <v>953</v>
      </c>
      <c r="E422" s="142" t="s">
        <v>112</v>
      </c>
      <c r="F422" s="142" t="s">
        <v>954</v>
      </c>
      <c r="G422" s="122">
        <f t="shared" si="69"/>
        <v>60.93516000000001</v>
      </c>
      <c r="H422" s="123" t="s">
        <v>955</v>
      </c>
      <c r="I422" s="122">
        <f t="shared" si="70"/>
        <v>77.34</v>
      </c>
      <c r="J422" s="124">
        <f t="shared" si="71"/>
        <v>1114.47</v>
      </c>
      <c r="K422" s="120">
        <v>66.273542361403457</v>
      </c>
      <c r="L422" s="120">
        <v>84.12</v>
      </c>
      <c r="M422" s="120">
        <v>1212.17</v>
      </c>
      <c r="N422" s="120">
        <v>97.700000000000045</v>
      </c>
      <c r="O422" s="120"/>
      <c r="P422" s="120">
        <v>0</v>
      </c>
      <c r="Q422" s="120"/>
      <c r="R422" s="120">
        <v>0</v>
      </c>
      <c r="S422" s="120"/>
      <c r="T422" s="120"/>
      <c r="U422" s="120"/>
      <c r="V422" s="120"/>
      <c r="W422" s="120">
        <v>14.41</v>
      </c>
      <c r="X422" s="120">
        <v>1212.17</v>
      </c>
    </row>
    <row r="423" spans="1:24" s="139" customFormat="1">
      <c r="A423" s="141">
        <v>21.9</v>
      </c>
      <c r="B423" s="142" t="s">
        <v>92</v>
      </c>
      <c r="C423" s="144">
        <v>101965</v>
      </c>
      <c r="D423" s="142" t="s">
        <v>956</v>
      </c>
      <c r="E423" s="142" t="s">
        <v>112</v>
      </c>
      <c r="F423" s="142" t="s">
        <v>957</v>
      </c>
      <c r="G423" s="122">
        <f t="shared" si="69"/>
        <v>89.252040000000008</v>
      </c>
      <c r="H423" s="123" t="s">
        <v>958</v>
      </c>
      <c r="I423" s="122">
        <f t="shared" si="70"/>
        <v>113.29</v>
      </c>
      <c r="J423" s="124">
        <f t="shared" si="71"/>
        <v>876.86</v>
      </c>
      <c r="K423" s="120">
        <v>97.071195903673257</v>
      </c>
      <c r="L423" s="120">
        <v>123.21</v>
      </c>
      <c r="M423" s="120">
        <v>953.65</v>
      </c>
      <c r="N423" s="120">
        <v>76.789999999999964</v>
      </c>
      <c r="O423" s="120"/>
      <c r="P423" s="120">
        <v>0</v>
      </c>
      <c r="Q423" s="120"/>
      <c r="R423" s="120">
        <v>0</v>
      </c>
      <c r="S423" s="120"/>
      <c r="T423" s="120"/>
      <c r="U423" s="120"/>
      <c r="V423" s="120"/>
      <c r="W423" s="120">
        <v>7.74</v>
      </c>
      <c r="X423" s="120">
        <v>953.65</v>
      </c>
    </row>
    <row r="424" spans="1:24" s="139" customFormat="1" ht="30">
      <c r="A424" s="147">
        <v>21.1</v>
      </c>
      <c r="B424" s="142" t="s">
        <v>74</v>
      </c>
      <c r="C424" s="144">
        <v>85005</v>
      </c>
      <c r="D424" s="142" t="s">
        <v>959</v>
      </c>
      <c r="E424" s="142" t="s">
        <v>88</v>
      </c>
      <c r="F424" s="142" t="s">
        <v>960</v>
      </c>
      <c r="G424" s="122">
        <f t="shared" si="69"/>
        <v>381.05580000000003</v>
      </c>
      <c r="H424" s="123" t="s">
        <v>961</v>
      </c>
      <c r="I424" s="122">
        <f t="shared" si="70"/>
        <v>483.67</v>
      </c>
      <c r="J424" s="124">
        <f t="shared" si="71"/>
        <v>1547.74</v>
      </c>
      <c r="K424" s="120">
        <v>414.43917934011296</v>
      </c>
      <c r="L424" s="120">
        <v>526.04999999999995</v>
      </c>
      <c r="M424" s="120">
        <v>1683.36</v>
      </c>
      <c r="N424" s="120">
        <v>135.61999999999989</v>
      </c>
      <c r="O424" s="120"/>
      <c r="P424" s="120">
        <v>0</v>
      </c>
      <c r="Q424" s="120"/>
      <c r="R424" s="120">
        <v>0</v>
      </c>
      <c r="S424" s="120"/>
      <c r="T424" s="120"/>
      <c r="U424" s="120"/>
      <c r="V424" s="120"/>
      <c r="W424" s="120">
        <v>3.2</v>
      </c>
      <c r="X424" s="120">
        <v>1683.36</v>
      </c>
    </row>
    <row r="425" spans="1:24" s="139" customFormat="1" ht="45">
      <c r="A425" s="147">
        <v>21.11</v>
      </c>
      <c r="B425" s="142" t="s">
        <v>128</v>
      </c>
      <c r="C425" s="142" t="s">
        <v>962</v>
      </c>
      <c r="D425" s="142" t="s">
        <v>963</v>
      </c>
      <c r="E425" s="142" t="s">
        <v>77</v>
      </c>
      <c r="F425" s="142" t="s">
        <v>78</v>
      </c>
      <c r="G425" s="122">
        <f t="shared" si="69"/>
        <v>3750.8690400000005</v>
      </c>
      <c r="H425" s="123" t="s">
        <v>964</v>
      </c>
      <c r="I425" s="122">
        <f t="shared" si="70"/>
        <v>4760.9799999999996</v>
      </c>
      <c r="J425" s="124">
        <f t="shared" si="71"/>
        <v>4760.9799999999996</v>
      </c>
      <c r="K425" s="120">
        <v>4079.4736276152667</v>
      </c>
      <c r="L425" s="120">
        <v>5178.08</v>
      </c>
      <c r="M425" s="120">
        <v>5178.08</v>
      </c>
      <c r="N425" s="120">
        <v>417.10000000000036</v>
      </c>
      <c r="O425" s="120"/>
      <c r="P425" s="120">
        <v>0</v>
      </c>
      <c r="Q425" s="120"/>
      <c r="R425" s="120">
        <v>0</v>
      </c>
      <c r="S425" s="120"/>
      <c r="T425" s="120"/>
      <c r="U425" s="120"/>
      <c r="V425" s="120"/>
      <c r="W425" s="120">
        <v>1</v>
      </c>
      <c r="X425" s="120">
        <v>5178.08</v>
      </c>
    </row>
    <row r="426" spans="1:24" s="139" customFormat="1" ht="45">
      <c r="A426" s="147">
        <v>21.12</v>
      </c>
      <c r="B426" s="142" t="s">
        <v>86</v>
      </c>
      <c r="C426" s="144">
        <v>12042</v>
      </c>
      <c r="D426" s="142" t="s">
        <v>965</v>
      </c>
      <c r="E426" s="142" t="s">
        <v>77</v>
      </c>
      <c r="F426" s="142" t="s">
        <v>966</v>
      </c>
      <c r="G426" s="122">
        <f t="shared" si="69"/>
        <v>61.296959999999999</v>
      </c>
      <c r="H426" s="123" t="s">
        <v>967</v>
      </c>
      <c r="I426" s="122">
        <f t="shared" si="70"/>
        <v>77.8</v>
      </c>
      <c r="J426" s="124">
        <f t="shared" si="71"/>
        <v>1789.4</v>
      </c>
      <c r="K426" s="120">
        <v>66.667038786560212</v>
      </c>
      <c r="L426" s="120">
        <v>84.62</v>
      </c>
      <c r="M426" s="120">
        <v>1946.26</v>
      </c>
      <c r="N426" s="120">
        <v>156.8599999999999</v>
      </c>
      <c r="O426" s="120"/>
      <c r="P426" s="120">
        <v>0</v>
      </c>
      <c r="Q426" s="120"/>
      <c r="R426" s="120">
        <v>0</v>
      </c>
      <c r="S426" s="120"/>
      <c r="T426" s="120"/>
      <c r="U426" s="120"/>
      <c r="V426" s="120"/>
      <c r="W426" s="120">
        <v>23</v>
      </c>
      <c r="X426" s="120">
        <v>1946.26</v>
      </c>
    </row>
    <row r="427" spans="1:24" s="139" customFormat="1" ht="45">
      <c r="A427" s="147">
        <v>21.13</v>
      </c>
      <c r="B427" s="142" t="s">
        <v>86</v>
      </c>
      <c r="C427" s="144">
        <v>12043</v>
      </c>
      <c r="D427" s="142" t="s">
        <v>968</v>
      </c>
      <c r="E427" s="142" t="s">
        <v>77</v>
      </c>
      <c r="F427" s="142" t="s">
        <v>551</v>
      </c>
      <c r="G427" s="122">
        <f t="shared" si="69"/>
        <v>54.921240000000004</v>
      </c>
      <c r="H427" s="123" t="s">
        <v>969</v>
      </c>
      <c r="I427" s="122">
        <f t="shared" si="70"/>
        <v>69.709999999999994</v>
      </c>
      <c r="J427" s="124">
        <f t="shared" si="71"/>
        <v>1673.04</v>
      </c>
      <c r="K427" s="120">
        <v>59.73275733879759</v>
      </c>
      <c r="L427" s="120">
        <v>75.819999999999993</v>
      </c>
      <c r="M427" s="120">
        <v>1819.68</v>
      </c>
      <c r="N427" s="120">
        <v>146.6400000000001</v>
      </c>
      <c r="O427" s="120"/>
      <c r="P427" s="120">
        <v>0</v>
      </c>
      <c r="Q427" s="120"/>
      <c r="R427" s="120">
        <v>0</v>
      </c>
      <c r="S427" s="120"/>
      <c r="T427" s="120"/>
      <c r="U427" s="120"/>
      <c r="V427" s="120"/>
      <c r="W427" s="120">
        <v>24</v>
      </c>
      <c r="X427" s="120">
        <v>1819.68</v>
      </c>
    </row>
    <row r="428" spans="1:24" s="139" customFormat="1" ht="120">
      <c r="A428" s="147">
        <v>21.14</v>
      </c>
      <c r="B428" s="142" t="s">
        <v>128</v>
      </c>
      <c r="C428" s="142" t="s">
        <v>970</v>
      </c>
      <c r="D428" s="142" t="s">
        <v>971</v>
      </c>
      <c r="E428" s="142" t="s">
        <v>112</v>
      </c>
      <c r="F428" s="142" t="s">
        <v>972</v>
      </c>
      <c r="G428" s="122">
        <f t="shared" si="69"/>
        <v>204.26424</v>
      </c>
      <c r="H428" s="123" t="s">
        <v>973</v>
      </c>
      <c r="I428" s="122">
        <f t="shared" si="70"/>
        <v>259.27</v>
      </c>
      <c r="J428" s="124">
        <f t="shared" si="71"/>
        <v>15600.28</v>
      </c>
      <c r="K428" s="120">
        <v>222.15933727850847</v>
      </c>
      <c r="L428" s="120">
        <v>281.99</v>
      </c>
      <c r="M428" s="120">
        <v>16967.34</v>
      </c>
      <c r="N428" s="120">
        <v>1367.0599999999995</v>
      </c>
      <c r="O428" s="120">
        <v>10.590000000000003</v>
      </c>
      <c r="P428" s="120">
        <v>2986.27</v>
      </c>
      <c r="Q428" s="120"/>
      <c r="R428" s="120">
        <v>0</v>
      </c>
      <c r="S428" s="120"/>
      <c r="T428" s="120"/>
      <c r="U428" s="120"/>
      <c r="V428" s="120"/>
      <c r="W428" s="120">
        <v>70.760000000000005</v>
      </c>
      <c r="X428" s="120">
        <v>19953.61</v>
      </c>
    </row>
    <row r="429" spans="1:24" s="139" customFormat="1">
      <c r="A429" s="147">
        <v>21.15</v>
      </c>
      <c r="B429" s="142" t="s">
        <v>74</v>
      </c>
      <c r="C429" s="144">
        <v>9537</v>
      </c>
      <c r="D429" s="142" t="s">
        <v>974</v>
      </c>
      <c r="E429" s="142" t="s">
        <v>88</v>
      </c>
      <c r="F429" s="142" t="s">
        <v>975</v>
      </c>
      <c r="G429" s="122">
        <f t="shared" si="69"/>
        <v>1.8572400000000002</v>
      </c>
      <c r="H429" s="123" t="s">
        <v>976</v>
      </c>
      <c r="I429" s="122">
        <f t="shared" si="70"/>
        <v>2.36</v>
      </c>
      <c r="J429" s="124">
        <f t="shared" si="71"/>
        <v>1220.03</v>
      </c>
      <c r="K429" s="120">
        <v>2.0199483158047493</v>
      </c>
      <c r="L429" s="120">
        <v>2.56</v>
      </c>
      <c r="M429" s="120">
        <v>1323.42</v>
      </c>
      <c r="N429" s="120">
        <v>103.3900000000001</v>
      </c>
      <c r="O429" s="120"/>
      <c r="P429" s="120">
        <v>0</v>
      </c>
      <c r="Q429" s="120"/>
      <c r="R429" s="120">
        <v>0</v>
      </c>
      <c r="S429" s="120"/>
      <c r="T429" s="120"/>
      <c r="U429" s="120"/>
      <c r="V429" s="120"/>
      <c r="W429" s="120">
        <v>516.96</v>
      </c>
      <c r="X429" s="120">
        <v>1323.42</v>
      </c>
    </row>
    <row r="430" spans="1:24" s="139" customFormat="1" ht="60">
      <c r="A430" s="147">
        <v>21.16</v>
      </c>
      <c r="B430" s="142" t="s">
        <v>92</v>
      </c>
      <c r="C430" s="144">
        <v>98546</v>
      </c>
      <c r="D430" s="134" t="s">
        <v>977</v>
      </c>
      <c r="E430" s="142" t="s">
        <v>88</v>
      </c>
      <c r="F430" s="142" t="s">
        <v>978</v>
      </c>
      <c r="G430" s="122">
        <f t="shared" si="69"/>
        <v>67.913880000000006</v>
      </c>
      <c r="H430" s="123" t="s">
        <v>979</v>
      </c>
      <c r="I430" s="122">
        <f t="shared" si="70"/>
        <v>86.2</v>
      </c>
      <c r="J430" s="124">
        <f t="shared" si="71"/>
        <v>16102.16</v>
      </c>
      <c r="K430" s="120">
        <v>73.863651184427354</v>
      </c>
      <c r="L430" s="120">
        <v>93.76</v>
      </c>
      <c r="M430" s="120">
        <v>17514.37</v>
      </c>
      <c r="N430" s="120">
        <v>1412.9199999999992</v>
      </c>
      <c r="O430" s="120"/>
      <c r="P430" s="120">
        <v>0</v>
      </c>
      <c r="Q430" s="120"/>
      <c r="R430" s="120">
        <v>0</v>
      </c>
      <c r="S430" s="120"/>
      <c r="T430" s="120"/>
      <c r="U430" s="120"/>
      <c r="V430" s="120"/>
      <c r="W430" s="120">
        <v>186.8</v>
      </c>
      <c r="X430" s="120">
        <v>17515.079999999998</v>
      </c>
    </row>
    <row r="431" spans="1:24" s="139" customFormat="1">
      <c r="A431" s="147">
        <v>21.17</v>
      </c>
      <c r="B431" s="142" t="s">
        <v>86</v>
      </c>
      <c r="C431" s="144">
        <v>10832</v>
      </c>
      <c r="D431" s="142" t="s">
        <v>980</v>
      </c>
      <c r="E431" s="142" t="s">
        <v>88</v>
      </c>
      <c r="F431" s="142" t="s">
        <v>975</v>
      </c>
      <c r="G431" s="122">
        <f t="shared" si="69"/>
        <v>1.4713200000000002</v>
      </c>
      <c r="H431" s="123" t="s">
        <v>981</v>
      </c>
      <c r="I431" s="122">
        <f t="shared" si="70"/>
        <v>1.87</v>
      </c>
      <c r="J431" s="124">
        <f t="shared" si="71"/>
        <v>966.72</v>
      </c>
      <c r="K431" s="120">
        <v>1.6002187956375289</v>
      </c>
      <c r="L431" s="120">
        <v>2.0299999999999998</v>
      </c>
      <c r="M431" s="120">
        <v>1049.43</v>
      </c>
      <c r="N431" s="120">
        <v>82.710000000000036</v>
      </c>
      <c r="O431" s="120"/>
      <c r="P431" s="120">
        <v>0</v>
      </c>
      <c r="Q431" s="120"/>
      <c r="R431" s="120">
        <v>0</v>
      </c>
      <c r="S431" s="120"/>
      <c r="T431" s="120"/>
      <c r="U431" s="120"/>
      <c r="V431" s="120"/>
      <c r="W431" s="120">
        <v>516.96</v>
      </c>
      <c r="X431" s="120">
        <v>1049.43</v>
      </c>
    </row>
    <row r="432" spans="1:24" s="139" customFormat="1" ht="45">
      <c r="A432" s="147">
        <v>21.18</v>
      </c>
      <c r="B432" s="142" t="s">
        <v>92</v>
      </c>
      <c r="C432" s="144">
        <v>101537</v>
      </c>
      <c r="D432" s="134" t="s">
        <v>982</v>
      </c>
      <c r="E432" s="142" t="s">
        <v>77</v>
      </c>
      <c r="F432" s="142" t="s">
        <v>78</v>
      </c>
      <c r="G432" s="122">
        <f t="shared" si="69"/>
        <v>109.75404</v>
      </c>
      <c r="H432" s="123" t="s">
        <v>983</v>
      </c>
      <c r="I432" s="122">
        <f t="shared" si="70"/>
        <v>139.31</v>
      </c>
      <c r="J432" s="124">
        <f t="shared" si="71"/>
        <v>139.31</v>
      </c>
      <c r="K432" s="120">
        <v>119.36932666255686</v>
      </c>
      <c r="L432" s="120">
        <v>151.52000000000001</v>
      </c>
      <c r="M432" s="120">
        <v>151.52000000000001</v>
      </c>
      <c r="N432" s="120">
        <v>12.210000000000008</v>
      </c>
      <c r="O432" s="120"/>
      <c r="P432" s="120">
        <v>0</v>
      </c>
      <c r="Q432" s="120"/>
      <c r="R432" s="120">
        <v>0</v>
      </c>
      <c r="S432" s="120"/>
      <c r="T432" s="120"/>
      <c r="U432" s="120"/>
      <c r="V432" s="120"/>
      <c r="W432" s="120">
        <v>1</v>
      </c>
      <c r="X432" s="120">
        <v>151.52000000000001</v>
      </c>
    </row>
    <row r="433" spans="1:30" s="139" customFormat="1" ht="45">
      <c r="A433" s="147">
        <v>21.19</v>
      </c>
      <c r="B433" s="142" t="s">
        <v>86</v>
      </c>
      <c r="C433" s="144">
        <v>1276</v>
      </c>
      <c r="D433" s="142" t="s">
        <v>984</v>
      </c>
      <c r="E433" s="142" t="s">
        <v>77</v>
      </c>
      <c r="F433" s="142" t="s">
        <v>78</v>
      </c>
      <c r="G433" s="122">
        <f t="shared" si="69"/>
        <v>1424.7683999999999</v>
      </c>
      <c r="H433" s="123" t="s">
        <v>985</v>
      </c>
      <c r="I433" s="122">
        <f t="shared" si="70"/>
        <v>1808.46</v>
      </c>
      <c r="J433" s="124">
        <f t="shared" si="71"/>
        <v>1808.46</v>
      </c>
      <c r="K433" s="120">
        <v>1549.5889222673575</v>
      </c>
      <c r="L433" s="120">
        <v>1966.89</v>
      </c>
      <c r="M433" s="120">
        <v>0</v>
      </c>
      <c r="N433" s="120">
        <v>0</v>
      </c>
      <c r="O433" s="120"/>
      <c r="P433" s="120">
        <v>0</v>
      </c>
      <c r="Q433" s="120"/>
      <c r="R433" s="120">
        <v>0</v>
      </c>
      <c r="S433" s="120"/>
      <c r="T433" s="120"/>
      <c r="U433" s="120"/>
      <c r="V433" s="120"/>
      <c r="W433" s="120">
        <v>1</v>
      </c>
      <c r="X433" s="120">
        <v>1808.46</v>
      </c>
    </row>
    <row r="434" spans="1:30" s="139" customFormat="1" ht="60">
      <c r="A434" s="147">
        <v>21.2</v>
      </c>
      <c r="B434" s="142" t="s">
        <v>86</v>
      </c>
      <c r="C434" s="144">
        <v>12432</v>
      </c>
      <c r="D434" s="142" t="s">
        <v>986</v>
      </c>
      <c r="E434" s="142" t="s">
        <v>77</v>
      </c>
      <c r="F434" s="142" t="s">
        <v>907</v>
      </c>
      <c r="G434" s="122">
        <f t="shared" si="69"/>
        <v>67.817400000000006</v>
      </c>
      <c r="H434" s="123" t="s">
        <v>987</v>
      </c>
      <c r="I434" s="122">
        <f t="shared" si="70"/>
        <v>86.08</v>
      </c>
      <c r="J434" s="124">
        <f t="shared" si="71"/>
        <v>2238.08</v>
      </c>
      <c r="K434" s="120">
        <v>73.758718804385552</v>
      </c>
      <c r="L434" s="120">
        <v>93.62</v>
      </c>
      <c r="M434" s="120">
        <v>2434.12</v>
      </c>
      <c r="N434" s="120">
        <v>196.03999999999996</v>
      </c>
      <c r="O434" s="120"/>
      <c r="P434" s="120">
        <v>0</v>
      </c>
      <c r="Q434" s="120"/>
      <c r="R434" s="120">
        <v>0</v>
      </c>
      <c r="S434" s="120"/>
      <c r="T434" s="120"/>
      <c r="U434" s="120"/>
      <c r="V434" s="120"/>
      <c r="W434" s="120">
        <v>26</v>
      </c>
      <c r="X434" s="120">
        <v>2434.12</v>
      </c>
    </row>
    <row r="435" spans="1:30" s="139" customFormat="1" ht="45">
      <c r="A435" s="147">
        <v>21.21</v>
      </c>
      <c r="B435" s="142" t="s">
        <v>74</v>
      </c>
      <c r="C435" s="142" t="s">
        <v>988</v>
      </c>
      <c r="D435" s="134" t="s">
        <v>989</v>
      </c>
      <c r="E435" s="142" t="s">
        <v>77</v>
      </c>
      <c r="F435" s="142" t="s">
        <v>78</v>
      </c>
      <c r="G435" s="122">
        <f t="shared" si="69"/>
        <v>3245.3942400000001</v>
      </c>
      <c r="H435" s="123" t="s">
        <v>990</v>
      </c>
      <c r="I435" s="122">
        <f t="shared" si="70"/>
        <v>4119.38</v>
      </c>
      <c r="J435" s="124">
        <f t="shared" si="71"/>
        <v>4119.38</v>
      </c>
      <c r="K435" s="120">
        <v>3529.7153998462418</v>
      </c>
      <c r="L435" s="120">
        <v>4480.2700000000004</v>
      </c>
      <c r="M435" s="120">
        <v>4480.2700000000004</v>
      </c>
      <c r="N435" s="120">
        <v>360.89000000000033</v>
      </c>
      <c r="O435" s="120"/>
      <c r="P435" s="120">
        <v>0</v>
      </c>
      <c r="Q435" s="120"/>
      <c r="R435" s="120">
        <v>0</v>
      </c>
      <c r="S435" s="120"/>
      <c r="T435" s="120"/>
      <c r="U435" s="120"/>
      <c r="V435" s="120"/>
      <c r="W435" s="120">
        <v>1</v>
      </c>
      <c r="X435" s="120">
        <v>4480.2700000000004</v>
      </c>
    </row>
    <row r="436" spans="1:30" ht="15.75">
      <c r="A436" s="165" t="s">
        <v>71</v>
      </c>
      <c r="B436" s="166"/>
      <c r="C436" s="166"/>
      <c r="D436" s="166"/>
      <c r="E436" s="166"/>
      <c r="F436" s="166"/>
      <c r="G436" s="166"/>
      <c r="H436" s="166"/>
      <c r="I436" s="167"/>
      <c r="J436" s="103">
        <f>J438-J437</f>
        <v>1423212.2369770003</v>
      </c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</row>
    <row r="437" spans="1:30" ht="60" customHeight="1">
      <c r="A437" s="165" t="s">
        <v>72</v>
      </c>
      <c r="B437" s="166"/>
      <c r="C437" s="166"/>
      <c r="D437" s="166"/>
      <c r="E437" s="166"/>
      <c r="F437" s="166"/>
      <c r="G437" s="166"/>
      <c r="H437" s="166"/>
      <c r="I437" s="167"/>
      <c r="J437" s="103">
        <f>J438*0.2693</f>
        <v>524525.87302299996</v>
      </c>
      <c r="K437" s="94"/>
      <c r="L437" s="94"/>
      <c r="M437" s="94"/>
      <c r="N437" s="100" t="s">
        <v>2240</v>
      </c>
      <c r="O437" s="94"/>
      <c r="P437" s="104" t="s">
        <v>2241</v>
      </c>
      <c r="Q437" s="94"/>
      <c r="R437" s="104" t="s">
        <v>2242</v>
      </c>
      <c r="S437" s="108"/>
      <c r="T437" s="108"/>
      <c r="U437" s="108"/>
      <c r="V437" s="107" t="s">
        <v>2250</v>
      </c>
      <c r="W437" s="108"/>
      <c r="X437" s="106" t="s">
        <v>2286</v>
      </c>
    </row>
    <row r="438" spans="1:30" ht="15.75">
      <c r="A438" s="165" t="s">
        <v>73</v>
      </c>
      <c r="B438" s="166"/>
      <c r="C438" s="166"/>
      <c r="D438" s="166"/>
      <c r="E438" s="166"/>
      <c r="F438" s="166"/>
      <c r="G438" s="166"/>
      <c r="H438" s="166"/>
      <c r="I438" s="167"/>
      <c r="J438" s="103">
        <f>J414+J411+J396+J388+J371+J327+J307+J254+J244+J211+J156+J145+J131+J120+J109+J90+J84+J65+J51+J40+J10</f>
        <v>1947738.11</v>
      </c>
      <c r="K438" s="94"/>
      <c r="L438" s="94"/>
      <c r="M438" s="94"/>
      <c r="N438" s="103">
        <f>N414+N411+N396+N388+N371+N327+N307+N254+N244+N211+N156+N145+N131+N120+N109+N90+N84+N65+N51+N40+N10</f>
        <v>42470.180000000008</v>
      </c>
      <c r="O438" s="94"/>
      <c r="P438" s="103">
        <f>P414+P411+P396+P388+P371+P327+P307+P254+P244+P211+P156+P145+P131+P120+P109+P90+P84+P65+P51+P40+P10</f>
        <v>382489.00000000006</v>
      </c>
      <c r="Q438" s="94"/>
      <c r="R438" s="103">
        <f>R414+R411+R396+R388+R371+R327+R307+R254+R244+R211+R156+R145+R131+R120+R109+R90+R84+R65+R51+R40+R10</f>
        <v>38429.31</v>
      </c>
      <c r="S438" s="105"/>
      <c r="T438" s="105"/>
      <c r="U438" s="105"/>
      <c r="V438" s="103">
        <f>V414+V411+V396+V388+V371+V327+V307+V254+V244+V211+V156+V145+V131+V120+V109+V90+V84+V65+V51+V40+V10</f>
        <v>57665.350000000006</v>
      </c>
      <c r="W438" s="105"/>
      <c r="X438" s="171">
        <f>X414+X411+X396+X388+X371+X327+X307+X254+X244+X211+X156+X145+X131+X120+X109+X90+X84+X65+X51+X40+X10</f>
        <v>2391933.3300000005</v>
      </c>
      <c r="AD438" s="91">
        <v>1947738.11</v>
      </c>
    </row>
    <row r="439" spans="1:30">
      <c r="N439" s="102">
        <v>2.1804871908575021E-2</v>
      </c>
      <c r="P439" s="102">
        <v>0.18677373082452492</v>
      </c>
      <c r="R439" s="102">
        <v>1.8765469338235145E-2</v>
      </c>
      <c r="S439" s="101"/>
      <c r="T439" s="101"/>
      <c r="U439" s="101"/>
      <c r="V439" s="102">
        <v>2.9606316015452407E-2</v>
      </c>
      <c r="W439" s="101"/>
      <c r="X439" s="171"/>
    </row>
  </sheetData>
  <mergeCells count="18">
    <mergeCell ref="A8:J8"/>
    <mergeCell ref="A7:J7"/>
    <mergeCell ref="X438:X439"/>
    <mergeCell ref="K7:X7"/>
    <mergeCell ref="A436:I436"/>
    <mergeCell ref="A437:I437"/>
    <mergeCell ref="A438:I438"/>
    <mergeCell ref="K3:N3"/>
    <mergeCell ref="K4:N4"/>
    <mergeCell ref="S8:V8"/>
    <mergeCell ref="W8:X8"/>
    <mergeCell ref="K5:N5"/>
    <mergeCell ref="K8:N8"/>
    <mergeCell ref="Q3:T3"/>
    <mergeCell ref="Q4:T4"/>
    <mergeCell ref="Q5:T5"/>
    <mergeCell ref="O8:P8"/>
    <mergeCell ref="Q8:R8"/>
  </mergeCells>
  <printOptions horizontalCentered="1"/>
  <pageMargins left="0.51181102362204722" right="0.51181102362204722" top="1.5748031496062993" bottom="0.98425196850393704" header="0.31496062992125984" footer="0.31496062992125984"/>
  <pageSetup paperSize="9" scale="24" fitToHeight="0" orientation="portrait" r:id="rId1"/>
  <headerFooter>
    <oddHeader>&amp;L&amp;G</oddHeader>
    <oddFooter>&amp;CCONSTRUTORA ENGEMAX LTDA CNPJ: 19.060.022/0001-75End.: Avenida Universitária, 484 Bairro Ininga – Sala 03 CEP: 64.049-550 – Teresina-PI   Tel.: 086 3233-6488 e-mail: engemax_construtora@hotmail.com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topLeftCell="A20" zoomScale="60" zoomScaleNormal="55" workbookViewId="0">
      <selection activeCell="J58" sqref="J58"/>
    </sheetView>
  </sheetViews>
  <sheetFormatPr defaultColWidth="8.83203125" defaultRowHeight="18.75"/>
  <cols>
    <col min="1" max="1" width="7.1640625" style="5" customWidth="1"/>
    <col min="2" max="2" width="76.33203125" style="5" customWidth="1"/>
    <col min="3" max="3" width="20.83203125" style="5" bestFit="1" customWidth="1"/>
    <col min="4" max="7" width="18.1640625" style="5" bestFit="1" customWidth="1"/>
    <col min="8" max="11" width="20.83203125" style="5" bestFit="1" customWidth="1"/>
    <col min="12" max="16" width="20.83203125" style="5" customWidth="1"/>
    <col min="17" max="16384" width="8.83203125" style="5"/>
  </cols>
  <sheetData>
    <row r="1" spans="1:16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7"/>
      <c r="L1" s="128"/>
      <c r="M1" s="128"/>
      <c r="N1" s="128"/>
      <c r="O1" s="128"/>
      <c r="P1" s="128"/>
    </row>
    <row r="2" spans="1:16" ht="51.75" customHeight="1">
      <c r="A2" s="192" t="s">
        <v>2295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>
      <c r="A3" s="178" t="s">
        <v>0</v>
      </c>
      <c r="B3" s="179"/>
      <c r="C3" s="180" t="s">
        <v>58</v>
      </c>
      <c r="D3" s="181"/>
      <c r="E3" s="181"/>
      <c r="F3" s="181"/>
      <c r="G3" s="181"/>
      <c r="H3" s="182"/>
      <c r="I3" s="183"/>
      <c r="J3" s="184"/>
      <c r="K3" s="184"/>
      <c r="L3" s="193"/>
      <c r="M3" s="193"/>
      <c r="N3" s="193"/>
      <c r="O3" s="193"/>
      <c r="P3" s="193"/>
    </row>
    <row r="4" spans="1:16">
      <c r="A4" s="187" t="s">
        <v>1</v>
      </c>
      <c r="B4" s="188"/>
      <c r="C4" s="189" t="s">
        <v>59</v>
      </c>
      <c r="D4" s="190"/>
      <c r="E4" s="190"/>
      <c r="F4" s="190"/>
      <c r="G4" s="190"/>
      <c r="H4" s="191"/>
      <c r="I4" s="185"/>
      <c r="J4" s="186"/>
      <c r="K4" s="186"/>
      <c r="L4" s="193"/>
      <c r="M4" s="193"/>
      <c r="N4" s="193"/>
      <c r="O4" s="193"/>
      <c r="P4" s="193"/>
    </row>
    <row r="5" spans="1:16" ht="36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2290</v>
      </c>
      <c r="M5" s="6" t="s">
        <v>2291</v>
      </c>
      <c r="N5" s="6" t="s">
        <v>2292</v>
      </c>
      <c r="O5" s="6" t="s">
        <v>2293</v>
      </c>
      <c r="P5" s="6" t="s">
        <v>2294</v>
      </c>
    </row>
    <row r="6" spans="1:16">
      <c r="A6" s="194" t="s">
        <v>13</v>
      </c>
      <c r="B6" s="194" t="s">
        <v>14</v>
      </c>
      <c r="C6" s="196">
        <f>PLANILHA!X10</f>
        <v>277900.12</v>
      </c>
      <c r="D6" s="1">
        <v>40384.915000000001</v>
      </c>
      <c r="E6" s="1">
        <v>40384.915000000001</v>
      </c>
      <c r="F6" s="1">
        <v>15763.88</v>
      </c>
      <c r="G6" s="1">
        <v>15763.88</v>
      </c>
      <c r="H6" s="1">
        <v>7881.94</v>
      </c>
      <c r="I6" s="1">
        <v>7881.94</v>
      </c>
      <c r="J6" s="1">
        <v>21405.521428571425</v>
      </c>
      <c r="K6" s="1">
        <v>21405.521428571425</v>
      </c>
      <c r="L6" s="1">
        <v>21405.521428571425</v>
      </c>
      <c r="M6" s="1">
        <v>21405.521428571425</v>
      </c>
      <c r="N6" s="1">
        <v>21405.521428571425</v>
      </c>
      <c r="O6" s="1">
        <v>21405.521428571425</v>
      </c>
      <c r="P6" s="1">
        <v>21405.521428571425</v>
      </c>
    </row>
    <row r="7" spans="1:16">
      <c r="A7" s="195"/>
      <c r="B7" s="195"/>
      <c r="C7" s="197"/>
      <c r="D7" s="2">
        <v>0.14532168967757195</v>
      </c>
      <c r="E7" s="2">
        <v>0.14532168967757195</v>
      </c>
      <c r="F7" s="2">
        <v>5.6724984501625976E-2</v>
      </c>
      <c r="G7" s="2">
        <v>5.6724984501625976E-2</v>
      </c>
      <c r="H7" s="2">
        <v>2.8362492250812988E-2</v>
      </c>
      <c r="I7" s="2">
        <v>2.8362492250812988E-2</v>
      </c>
      <c r="J7" s="2">
        <v>7.7025952448568302E-2</v>
      </c>
      <c r="K7" s="2">
        <v>7.7025952448568302E-2</v>
      </c>
      <c r="L7" s="2">
        <v>7.7025952448568302E-2</v>
      </c>
      <c r="M7" s="2">
        <v>7.7025952448568302E-2</v>
      </c>
      <c r="N7" s="2">
        <v>7.7025952448568302E-2</v>
      </c>
      <c r="O7" s="2">
        <v>7.7025952448568302E-2</v>
      </c>
      <c r="P7" s="2">
        <v>7.7025952448568302E-2</v>
      </c>
    </row>
    <row r="8" spans="1:16">
      <c r="A8" s="194" t="s">
        <v>15</v>
      </c>
      <c r="B8" s="194" t="s">
        <v>16</v>
      </c>
      <c r="C8" s="196">
        <f>PLANILHA!X40</f>
        <v>135434.43</v>
      </c>
      <c r="D8" s="1">
        <v>5195.67</v>
      </c>
      <c r="E8" s="1">
        <v>5195.67</v>
      </c>
      <c r="F8" s="1">
        <v>2891.12</v>
      </c>
      <c r="G8" s="1">
        <v>2891.12</v>
      </c>
      <c r="H8" s="3">
        <v>24482.880000000001</v>
      </c>
      <c r="I8" s="3">
        <v>24482.880000000001</v>
      </c>
      <c r="J8" s="1">
        <v>17573.772499999999</v>
      </c>
      <c r="K8" s="129">
        <v>17573.772499999999</v>
      </c>
      <c r="L8" s="129">
        <v>17573.772499999999</v>
      </c>
      <c r="M8" s="129">
        <v>17573.772499999999</v>
      </c>
      <c r="N8" s="3"/>
      <c r="O8" s="3"/>
      <c r="P8" s="3"/>
    </row>
    <row r="9" spans="1:16">
      <c r="A9" s="195"/>
      <c r="B9" s="195"/>
      <c r="C9" s="197"/>
      <c r="D9" s="2">
        <v>3.8362992335110063E-2</v>
      </c>
      <c r="E9" s="2">
        <v>3.8362992335110063E-2</v>
      </c>
      <c r="F9" s="2">
        <v>2.134700902864951E-2</v>
      </c>
      <c r="G9" s="2">
        <v>2.134700902864951E-2</v>
      </c>
      <c r="H9" s="2">
        <v>0.18077293934784533</v>
      </c>
      <c r="I9" s="2">
        <v>0.18077293934784533</v>
      </c>
      <c r="J9" s="2">
        <v>0.12975852964419757</v>
      </c>
      <c r="K9" s="2">
        <v>0.12975852964419757</v>
      </c>
      <c r="L9" s="2">
        <v>0.12975852964419757</v>
      </c>
      <c r="M9" s="2">
        <v>0.12975852964419757</v>
      </c>
      <c r="N9" s="4"/>
      <c r="O9" s="4"/>
      <c r="P9" s="4"/>
    </row>
    <row r="10" spans="1:16">
      <c r="A10" s="194" t="s">
        <v>17</v>
      </c>
      <c r="B10" s="194" t="s">
        <v>18</v>
      </c>
      <c r="C10" s="196">
        <f>PLANILHA!X51</f>
        <v>165837.38000000003</v>
      </c>
      <c r="D10" s="1">
        <v>4128.6350000000002</v>
      </c>
      <c r="E10" s="1">
        <v>4128.6350000000002</v>
      </c>
      <c r="F10" s="1">
        <v>12480.36</v>
      </c>
      <c r="G10" s="1">
        <v>12480.36</v>
      </c>
      <c r="H10" s="3">
        <v>22457.24</v>
      </c>
      <c r="I10" s="3">
        <v>22457.24</v>
      </c>
      <c r="J10" s="1">
        <v>21926.227500000005</v>
      </c>
      <c r="K10" s="129">
        <v>21926.227500000005</v>
      </c>
      <c r="L10" s="129">
        <v>21926.227500000005</v>
      </c>
      <c r="M10" s="129">
        <v>21926.227500000005</v>
      </c>
      <c r="N10" s="3"/>
      <c r="O10" s="3"/>
      <c r="P10" s="3"/>
    </row>
    <row r="11" spans="1:16">
      <c r="A11" s="195"/>
      <c r="B11" s="195"/>
      <c r="C11" s="197"/>
      <c r="D11" s="2">
        <v>2.4895683952556411E-2</v>
      </c>
      <c r="E11" s="2">
        <v>2.4895683952556411E-2</v>
      </c>
      <c r="F11" s="2">
        <v>7.5256615848610237E-2</v>
      </c>
      <c r="G11" s="2">
        <v>7.5256615848610237E-2</v>
      </c>
      <c r="H11" s="2">
        <v>0.1354172382607588</v>
      </c>
      <c r="I11" s="2">
        <v>0.1354172382607588</v>
      </c>
      <c r="J11" s="2">
        <v>0.13221523096903726</v>
      </c>
      <c r="K11" s="2">
        <v>0.13221523096903726</v>
      </c>
      <c r="L11" s="2">
        <v>0.13221523096903726</v>
      </c>
      <c r="M11" s="2">
        <v>0.13221523096903726</v>
      </c>
      <c r="N11" s="4"/>
      <c r="O11" s="4"/>
      <c r="P11" s="4"/>
    </row>
    <row r="12" spans="1:16">
      <c r="A12" s="194" t="s">
        <v>19</v>
      </c>
      <c r="B12" s="194" t="s">
        <v>20</v>
      </c>
      <c r="C12" s="196">
        <f>PLANILHA!X65</f>
        <v>121637.13</v>
      </c>
      <c r="D12" s="3">
        <v>472.2</v>
      </c>
      <c r="E12" s="3">
        <v>472.2</v>
      </c>
      <c r="F12" s="1"/>
      <c r="G12" s="1"/>
      <c r="H12" s="1">
        <v>14954.785</v>
      </c>
      <c r="I12" s="1">
        <v>14954.785</v>
      </c>
      <c r="J12" s="1">
        <v>22695.79</v>
      </c>
      <c r="K12" s="129">
        <v>22695.79</v>
      </c>
      <c r="L12" s="129">
        <v>22695.79</v>
      </c>
      <c r="M12" s="129">
        <v>22695.79</v>
      </c>
      <c r="N12" s="3"/>
      <c r="O12" s="3"/>
      <c r="P12" s="3"/>
    </row>
    <row r="13" spans="1:16">
      <c r="A13" s="195"/>
      <c r="B13" s="195"/>
      <c r="C13" s="197"/>
      <c r="D13" s="2">
        <v>3.8820383216868069E-3</v>
      </c>
      <c r="E13" s="2">
        <v>3.8820383216868069E-3</v>
      </c>
      <c r="F13" s="2"/>
      <c r="G13" s="2"/>
      <c r="H13" s="2">
        <v>0.12294588831551681</v>
      </c>
      <c r="I13" s="2">
        <v>0.12294588831551681</v>
      </c>
      <c r="J13" s="2">
        <v>0.1865860366813982</v>
      </c>
      <c r="K13" s="2">
        <v>0.1865860366813982</v>
      </c>
      <c r="L13" s="2">
        <v>0.1865860366813982</v>
      </c>
      <c r="M13" s="2">
        <v>0.1865860366813982</v>
      </c>
      <c r="N13" s="4"/>
      <c r="O13" s="4"/>
      <c r="P13" s="4"/>
    </row>
    <row r="14" spans="1:16">
      <c r="A14" s="194" t="s">
        <v>21</v>
      </c>
      <c r="B14" s="194" t="s">
        <v>22</v>
      </c>
      <c r="C14" s="196">
        <f>PLANILHA!X84</f>
        <v>98094.5</v>
      </c>
      <c r="D14" s="3"/>
      <c r="E14" s="1"/>
      <c r="F14" s="1">
        <v>774.1</v>
      </c>
      <c r="G14" s="1">
        <v>774.1</v>
      </c>
      <c r="H14" s="1"/>
      <c r="I14" s="3"/>
      <c r="J14" s="1"/>
      <c r="K14" s="129">
        <v>24136.575000000001</v>
      </c>
      <c r="L14" s="129">
        <v>24136.575000000001</v>
      </c>
      <c r="M14" s="129">
        <v>24136.575000000001</v>
      </c>
      <c r="N14" s="129">
        <v>24136.575000000001</v>
      </c>
      <c r="O14" s="3"/>
      <c r="P14" s="3"/>
    </row>
    <row r="15" spans="1:16">
      <c r="A15" s="195"/>
      <c r="B15" s="195"/>
      <c r="C15" s="197"/>
      <c r="D15" s="4"/>
      <c r="E15" s="2"/>
      <c r="F15" s="2">
        <v>7.8913700564251822E-3</v>
      </c>
      <c r="G15" s="2">
        <v>7.8913700564251822E-3</v>
      </c>
      <c r="H15" s="2"/>
      <c r="I15" s="4"/>
      <c r="J15" s="2"/>
      <c r="K15" s="2">
        <v>0.24605431497178742</v>
      </c>
      <c r="L15" s="2">
        <v>0.24605431497178742</v>
      </c>
      <c r="M15" s="2">
        <v>0.24605431497178742</v>
      </c>
      <c r="N15" s="2">
        <v>0.24605431497178742</v>
      </c>
      <c r="O15" s="4"/>
      <c r="P15" s="4"/>
    </row>
    <row r="16" spans="1:16">
      <c r="A16" s="194" t="s">
        <v>23</v>
      </c>
      <c r="B16" s="194" t="s">
        <v>24</v>
      </c>
      <c r="C16" s="196">
        <f>PLANILHA!X90</f>
        <v>128433.26000000001</v>
      </c>
      <c r="D16" s="3"/>
      <c r="E16" s="3"/>
      <c r="F16" s="3"/>
      <c r="G16" s="1"/>
      <c r="H16" s="1"/>
      <c r="I16" s="1"/>
      <c r="J16" s="1"/>
      <c r="K16" s="3"/>
      <c r="L16" s="1">
        <v>32108.315000000002</v>
      </c>
      <c r="M16" s="1">
        <v>32108.315000000002</v>
      </c>
      <c r="N16" s="1">
        <v>32108.315000000002</v>
      </c>
      <c r="O16" s="1">
        <v>32108.315000000002</v>
      </c>
      <c r="P16" s="1"/>
    </row>
    <row r="17" spans="1:16">
      <c r="A17" s="195"/>
      <c r="B17" s="195"/>
      <c r="C17" s="197"/>
      <c r="D17" s="4"/>
      <c r="E17" s="4"/>
      <c r="F17" s="4"/>
      <c r="G17" s="2"/>
      <c r="H17" s="2"/>
      <c r="I17" s="2"/>
      <c r="J17" s="2"/>
      <c r="K17" s="4"/>
      <c r="L17" s="2">
        <v>0.25</v>
      </c>
      <c r="M17" s="2">
        <v>0.25</v>
      </c>
      <c r="N17" s="2">
        <v>0.25</v>
      </c>
      <c r="O17" s="2">
        <v>0.25</v>
      </c>
      <c r="P17" s="2"/>
    </row>
    <row r="18" spans="1:16">
      <c r="A18" s="194" t="s">
        <v>25</v>
      </c>
      <c r="B18" s="194" t="s">
        <v>26</v>
      </c>
      <c r="C18" s="196">
        <f>PLANILHA!X109</f>
        <v>179375.96000000002</v>
      </c>
      <c r="D18" s="3"/>
      <c r="E18" s="3"/>
      <c r="F18" s="3"/>
      <c r="G18" s="1"/>
      <c r="H18" s="1">
        <v>48008.49</v>
      </c>
      <c r="I18" s="1">
        <v>48008.49</v>
      </c>
      <c r="J18" s="3"/>
      <c r="K18" s="3"/>
      <c r="L18" s="1">
        <v>41679.490000000013</v>
      </c>
      <c r="M18" s="129">
        <v>41679.490000000013</v>
      </c>
      <c r="N18" s="3"/>
      <c r="O18" s="3"/>
      <c r="P18" s="3"/>
    </row>
    <row r="19" spans="1:16">
      <c r="A19" s="195"/>
      <c r="B19" s="195"/>
      <c r="C19" s="197"/>
      <c r="D19" s="4"/>
      <c r="E19" s="4"/>
      <c r="F19" s="4"/>
      <c r="G19" s="2"/>
      <c r="H19" s="2">
        <v>0.26764171742969345</v>
      </c>
      <c r="I19" s="2">
        <v>0.26764171742969345</v>
      </c>
      <c r="J19" s="4"/>
      <c r="K19" s="4"/>
      <c r="L19" s="2">
        <v>0.23235828257030658</v>
      </c>
      <c r="M19" s="2">
        <v>0.23235828257030658</v>
      </c>
      <c r="N19" s="4"/>
      <c r="O19" s="4"/>
      <c r="P19" s="4"/>
    </row>
    <row r="20" spans="1:16">
      <c r="A20" s="194" t="s">
        <v>27</v>
      </c>
      <c r="B20" s="194" t="s">
        <v>28</v>
      </c>
      <c r="C20" s="196">
        <f>PLANILHA!X120</f>
        <v>109649.12</v>
      </c>
      <c r="D20" s="3">
        <v>11885.44</v>
      </c>
      <c r="E20" s="3">
        <v>11885.44</v>
      </c>
      <c r="F20" s="1">
        <v>11885.63</v>
      </c>
      <c r="G20" s="1">
        <v>11885.63</v>
      </c>
      <c r="H20" s="1"/>
      <c r="I20" s="1"/>
      <c r="J20" s="1"/>
      <c r="K20" s="129">
        <v>15526.744999999999</v>
      </c>
      <c r="L20" s="1">
        <v>15526.744999999999</v>
      </c>
      <c r="M20" s="1">
        <v>15526.744999999999</v>
      </c>
      <c r="N20" s="1">
        <v>15526.744999999999</v>
      </c>
      <c r="O20" s="1"/>
      <c r="P20" s="1"/>
    </row>
    <row r="21" spans="1:16">
      <c r="A21" s="195"/>
      <c r="B21" s="195"/>
      <c r="C21" s="197"/>
      <c r="D21" s="2">
        <v>0.10839521557491753</v>
      </c>
      <c r="E21" s="2">
        <v>0.10839521557491753</v>
      </c>
      <c r="F21" s="2">
        <v>0.10839694837496187</v>
      </c>
      <c r="G21" s="2">
        <v>0.10839694837496187</v>
      </c>
      <c r="H21" s="2"/>
      <c r="I21" s="2"/>
      <c r="J21" s="2"/>
      <c r="K21" s="2">
        <v>0.14160391802506031</v>
      </c>
      <c r="L21" s="2">
        <v>0.14160391802506031</v>
      </c>
      <c r="M21" s="2">
        <v>0.14160391802506031</v>
      </c>
      <c r="N21" s="2">
        <v>0.14160391802506031</v>
      </c>
      <c r="O21" s="2"/>
      <c r="P21" s="2"/>
    </row>
    <row r="22" spans="1:16">
      <c r="A22" s="194" t="s">
        <v>29</v>
      </c>
      <c r="B22" s="194" t="s">
        <v>30</v>
      </c>
      <c r="C22" s="196">
        <f>PLANILHA!X131</f>
        <v>173669.81999999998</v>
      </c>
      <c r="D22" s="3">
        <v>3623.69</v>
      </c>
      <c r="E22" s="3">
        <v>3623.69</v>
      </c>
      <c r="F22" s="3"/>
      <c r="G22" s="1"/>
      <c r="H22" s="1">
        <v>3662.59</v>
      </c>
      <c r="I22" s="1">
        <v>3662.59</v>
      </c>
      <c r="J22" s="1"/>
      <c r="K22" s="129">
        <v>39774.314999999995</v>
      </c>
      <c r="L22" s="1">
        <v>39774.314999999995</v>
      </c>
      <c r="M22" s="1">
        <v>39774.314999999995</v>
      </c>
      <c r="N22" s="1">
        <v>39774.314999999995</v>
      </c>
      <c r="O22" s="1"/>
      <c r="P22" s="1"/>
    </row>
    <row r="23" spans="1:16">
      <c r="A23" s="195"/>
      <c r="B23" s="195"/>
      <c r="C23" s="197"/>
      <c r="D23" s="2">
        <v>2.0865398490077323E-2</v>
      </c>
      <c r="E23" s="2">
        <v>2.0865398490077323E-2</v>
      </c>
      <c r="F23" s="4"/>
      <c r="G23" s="2"/>
      <c r="H23" s="2">
        <v>2.1089386745492111E-2</v>
      </c>
      <c r="I23" s="2">
        <v>2.1089386745492111E-2</v>
      </c>
      <c r="J23" s="2"/>
      <c r="K23" s="2">
        <v>0.22902260738221528</v>
      </c>
      <c r="L23" s="2">
        <v>0.22902260738221528</v>
      </c>
      <c r="M23" s="2">
        <v>0.22902260738221528</v>
      </c>
      <c r="N23" s="2">
        <v>0.22902260738221528</v>
      </c>
      <c r="O23" s="2"/>
      <c r="P23" s="2"/>
    </row>
    <row r="24" spans="1:16">
      <c r="A24" s="194" t="s">
        <v>31</v>
      </c>
      <c r="B24" s="194" t="s">
        <v>32</v>
      </c>
      <c r="C24" s="196">
        <f>PLANILHA!X145</f>
        <v>57206.81</v>
      </c>
      <c r="D24" s="3"/>
      <c r="E24" s="3"/>
      <c r="F24" s="3"/>
      <c r="G24" s="3"/>
      <c r="H24" s="3"/>
      <c r="I24" s="1"/>
      <c r="J24" s="1"/>
      <c r="K24" s="1"/>
      <c r="L24" s="1">
        <v>14301.702499999999</v>
      </c>
      <c r="M24" s="1">
        <v>14301.702499999999</v>
      </c>
      <c r="N24" s="1">
        <v>14301.702499999999</v>
      </c>
      <c r="O24" s="1">
        <v>14301.702499999999</v>
      </c>
      <c r="P24" s="1"/>
    </row>
    <row r="25" spans="1:16">
      <c r="A25" s="195"/>
      <c r="B25" s="195"/>
      <c r="C25" s="197"/>
      <c r="D25" s="4"/>
      <c r="E25" s="4"/>
      <c r="F25" s="4"/>
      <c r="G25" s="4"/>
      <c r="H25" s="4"/>
      <c r="I25" s="2"/>
      <c r="J25" s="2"/>
      <c r="K25" s="2"/>
      <c r="L25" s="2">
        <v>0.25</v>
      </c>
      <c r="M25" s="2">
        <v>0.25</v>
      </c>
      <c r="N25" s="2">
        <v>0.25</v>
      </c>
      <c r="O25" s="2">
        <v>0.25</v>
      </c>
      <c r="P25" s="2"/>
    </row>
    <row r="26" spans="1:16">
      <c r="A26" s="194" t="s">
        <v>33</v>
      </c>
      <c r="B26" s="194" t="s">
        <v>34</v>
      </c>
      <c r="C26" s="196">
        <f>PLANILHA!X156</f>
        <v>37793.78</v>
      </c>
      <c r="D26" s="3"/>
      <c r="E26" s="3"/>
      <c r="F26" s="3">
        <v>718.2</v>
      </c>
      <c r="G26" s="3">
        <v>718.2</v>
      </c>
      <c r="H26" s="1"/>
      <c r="I26" s="1"/>
      <c r="J26" s="1"/>
      <c r="K26" s="3"/>
      <c r="L26" s="1">
        <v>12119.126666666665</v>
      </c>
      <c r="M26" s="1">
        <v>12119.126666666665</v>
      </c>
      <c r="N26" s="1">
        <v>12119.126666666665</v>
      </c>
      <c r="O26" s="1"/>
      <c r="P26" s="1"/>
    </row>
    <row r="27" spans="1:16">
      <c r="A27" s="195"/>
      <c r="B27" s="195"/>
      <c r="C27" s="197"/>
      <c r="D27" s="4"/>
      <c r="E27" s="4"/>
      <c r="F27" s="2">
        <v>1.9003126969570128E-2</v>
      </c>
      <c r="G27" s="2">
        <v>1.9003126969570128E-2</v>
      </c>
      <c r="H27" s="2"/>
      <c r="I27" s="2"/>
      <c r="J27" s="2"/>
      <c r="K27" s="4"/>
      <c r="L27" s="2">
        <v>0.32066458202028658</v>
      </c>
      <c r="M27" s="2">
        <v>0.32066458202028658</v>
      </c>
      <c r="N27" s="2">
        <v>0.32066458202028658</v>
      </c>
      <c r="O27" s="2"/>
      <c r="P27" s="2"/>
    </row>
    <row r="28" spans="1:16">
      <c r="A28" s="194" t="s">
        <v>35</v>
      </c>
      <c r="B28" s="194" t="s">
        <v>36</v>
      </c>
      <c r="C28" s="196">
        <f>PLANILHA!X211</f>
        <v>37181.099999999991</v>
      </c>
      <c r="D28" s="3"/>
      <c r="E28" s="3"/>
      <c r="F28" s="3">
        <v>983.67</v>
      </c>
      <c r="G28" s="3">
        <v>983.67</v>
      </c>
      <c r="H28" s="1"/>
      <c r="I28" s="1"/>
      <c r="J28" s="1"/>
      <c r="K28" s="3"/>
      <c r="L28" s="1">
        <v>11737.919999999998</v>
      </c>
      <c r="M28" s="1">
        <v>11737.919999999998</v>
      </c>
      <c r="N28" s="1">
        <v>11737.919999999998</v>
      </c>
      <c r="O28" s="1"/>
      <c r="P28" s="1"/>
    </row>
    <row r="29" spans="1:16">
      <c r="A29" s="195"/>
      <c r="B29" s="195"/>
      <c r="C29" s="197"/>
      <c r="D29" s="4"/>
      <c r="E29" s="4"/>
      <c r="F29" s="2">
        <v>2.6456183383493231E-2</v>
      </c>
      <c r="G29" s="2">
        <v>2.6456183383493231E-2</v>
      </c>
      <c r="H29" s="2"/>
      <c r="I29" s="2"/>
      <c r="J29" s="2"/>
      <c r="K29" s="4"/>
      <c r="L29" s="2">
        <v>0.31569587774433788</v>
      </c>
      <c r="M29" s="2">
        <v>0.31569587774433788</v>
      </c>
      <c r="N29" s="2">
        <v>0.31569587774433788</v>
      </c>
      <c r="O29" s="2"/>
      <c r="P29" s="2"/>
    </row>
    <row r="30" spans="1:16">
      <c r="A30" s="194" t="s">
        <v>37</v>
      </c>
      <c r="B30" s="194" t="s">
        <v>38</v>
      </c>
      <c r="C30" s="196">
        <f>PLANILHA!X244</f>
        <v>8260.52</v>
      </c>
      <c r="D30" s="3"/>
      <c r="E30" s="3"/>
      <c r="F30" s="3"/>
      <c r="G30" s="1"/>
      <c r="H30" s="1"/>
      <c r="I30" s="1"/>
      <c r="J30" s="1"/>
      <c r="K30" s="3"/>
      <c r="L30" s="1">
        <v>4130.26</v>
      </c>
      <c r="M30" s="1">
        <v>4130.26</v>
      </c>
      <c r="N30" s="1"/>
      <c r="O30" s="1"/>
      <c r="P30" s="1"/>
    </row>
    <row r="31" spans="1:16">
      <c r="A31" s="195"/>
      <c r="B31" s="195"/>
      <c r="C31" s="197"/>
      <c r="D31" s="4"/>
      <c r="E31" s="4"/>
      <c r="F31" s="4"/>
      <c r="G31" s="2"/>
      <c r="H31" s="2"/>
      <c r="I31" s="2"/>
      <c r="J31" s="2"/>
      <c r="K31" s="4"/>
      <c r="L31" s="2">
        <v>0.5</v>
      </c>
      <c r="M31" s="2">
        <v>0.5</v>
      </c>
      <c r="N31" s="2"/>
      <c r="O31" s="2"/>
      <c r="P31" s="2"/>
    </row>
    <row r="32" spans="1:16">
      <c r="A32" s="194" t="s">
        <v>39</v>
      </c>
      <c r="B32" s="194" t="s">
        <v>40</v>
      </c>
      <c r="C32" s="196">
        <f>PLANILHA!X254</f>
        <v>197489.75</v>
      </c>
      <c r="D32" s="3"/>
      <c r="E32" s="3"/>
      <c r="F32" s="3">
        <v>2371.7199999999998</v>
      </c>
      <c r="G32" s="3">
        <v>2371.7199999999998</v>
      </c>
      <c r="H32" s="1">
        <v>1962.44</v>
      </c>
      <c r="I32" s="1">
        <v>1962.44</v>
      </c>
      <c r="J32" s="1">
        <v>26974.489999999998</v>
      </c>
      <c r="K32" s="1">
        <v>26974.489999999998</v>
      </c>
      <c r="L32" s="1">
        <v>26974.489999999998</v>
      </c>
      <c r="M32" s="1">
        <v>26974.489999999998</v>
      </c>
      <c r="N32" s="1">
        <v>26974.489999999998</v>
      </c>
      <c r="O32" s="1">
        <v>26974.489999999998</v>
      </c>
      <c r="P32" s="1">
        <v>26974.489999999998</v>
      </c>
    </row>
    <row r="33" spans="1:16">
      <c r="A33" s="195"/>
      <c r="B33" s="195"/>
      <c r="C33" s="197"/>
      <c r="D33" s="4"/>
      <c r="E33" s="4"/>
      <c r="F33" s="2">
        <v>1.2009332129895347E-2</v>
      </c>
      <c r="G33" s="2">
        <v>1.2009332129895347E-2</v>
      </c>
      <c r="H33" s="2">
        <v>9.9369207769010801E-3</v>
      </c>
      <c r="I33" s="2">
        <v>9.9369207769010801E-3</v>
      </c>
      <c r="J33" s="2">
        <v>0.13658678488377243</v>
      </c>
      <c r="K33" s="2">
        <v>0.13658678488377243</v>
      </c>
      <c r="L33" s="2">
        <v>0.13658678488377243</v>
      </c>
      <c r="M33" s="2">
        <v>0.13658678488377243</v>
      </c>
      <c r="N33" s="2">
        <v>0.13658678488377243</v>
      </c>
      <c r="O33" s="2">
        <v>0.13658678488377243</v>
      </c>
      <c r="P33" s="2">
        <v>0.13658678488377243</v>
      </c>
    </row>
    <row r="34" spans="1:16">
      <c r="A34" s="194" t="s">
        <v>41</v>
      </c>
      <c r="B34" s="194" t="s">
        <v>42</v>
      </c>
      <c r="C34" s="196">
        <f>PLANILHA!X307</f>
        <v>112332.50000000001</v>
      </c>
      <c r="D34" s="3"/>
      <c r="E34" s="3"/>
      <c r="F34" s="3"/>
      <c r="G34" s="3"/>
      <c r="H34" s="1"/>
      <c r="I34" s="1"/>
      <c r="J34" s="1"/>
      <c r="K34" s="1"/>
      <c r="L34" s="1"/>
      <c r="M34" s="1">
        <v>37444.166666666672</v>
      </c>
      <c r="N34" s="1">
        <v>37444.166666666672</v>
      </c>
      <c r="O34" s="1">
        <v>37444.166666666672</v>
      </c>
      <c r="P34" s="1"/>
    </row>
    <row r="35" spans="1:16">
      <c r="A35" s="195"/>
      <c r="B35" s="195"/>
      <c r="C35" s="197"/>
      <c r="D35" s="4"/>
      <c r="E35" s="4"/>
      <c r="F35" s="4"/>
      <c r="G35" s="4"/>
      <c r="H35" s="2"/>
      <c r="I35" s="2"/>
      <c r="J35" s="2"/>
      <c r="K35" s="2"/>
      <c r="L35" s="2"/>
      <c r="M35" s="2">
        <v>0.33333333333333331</v>
      </c>
      <c r="N35" s="2">
        <v>0.33333333333333331</v>
      </c>
      <c r="O35" s="2">
        <v>0.33333333333333331</v>
      </c>
      <c r="P35" s="2"/>
    </row>
    <row r="36" spans="1:16">
      <c r="A36" s="194" t="s">
        <v>43</v>
      </c>
      <c r="B36" s="194" t="s">
        <v>44</v>
      </c>
      <c r="C36" s="196">
        <f>PLANILHA!X327</f>
        <v>136847.81000000003</v>
      </c>
      <c r="D36" s="3"/>
      <c r="E36" s="3"/>
      <c r="F36" s="3"/>
      <c r="G36" s="1"/>
      <c r="H36" s="1"/>
      <c r="I36" s="1"/>
      <c r="J36" s="1"/>
      <c r="K36" s="1"/>
      <c r="L36" s="1">
        <v>27369.562000000005</v>
      </c>
      <c r="M36" s="1">
        <v>27369.562000000005</v>
      </c>
      <c r="N36" s="1">
        <v>27369.562000000005</v>
      </c>
      <c r="O36" s="1">
        <v>27369.562000000005</v>
      </c>
      <c r="P36" s="1">
        <v>27369.562000000005</v>
      </c>
    </row>
    <row r="37" spans="1:16">
      <c r="A37" s="195"/>
      <c r="B37" s="195"/>
      <c r="C37" s="197"/>
      <c r="D37" s="4"/>
      <c r="E37" s="4"/>
      <c r="F37" s="4"/>
      <c r="G37" s="2"/>
      <c r="H37" s="2"/>
      <c r="I37" s="2"/>
      <c r="J37" s="2"/>
      <c r="K37" s="2"/>
      <c r="L37" s="2">
        <v>0.2</v>
      </c>
      <c r="M37" s="2">
        <v>0.2</v>
      </c>
      <c r="N37" s="2">
        <v>0.2</v>
      </c>
      <c r="O37" s="2">
        <v>0.2</v>
      </c>
      <c r="P37" s="2">
        <v>0.2</v>
      </c>
    </row>
    <row r="38" spans="1:16">
      <c r="A38" s="194" t="s">
        <v>45</v>
      </c>
      <c r="B38" s="194" t="s">
        <v>46</v>
      </c>
      <c r="C38" s="196">
        <f>PLANILHA!X371</f>
        <v>25280.529999999995</v>
      </c>
      <c r="D38" s="3"/>
      <c r="E38" s="3"/>
      <c r="F38" s="3"/>
      <c r="G38" s="1"/>
      <c r="H38" s="1"/>
      <c r="I38" s="1"/>
      <c r="J38" s="1"/>
      <c r="K38" s="1"/>
      <c r="L38" s="1"/>
      <c r="M38" s="1">
        <v>8426.8433333333323</v>
      </c>
      <c r="N38" s="1">
        <v>8426.8433333333323</v>
      </c>
      <c r="O38" s="1">
        <v>8426.8433333333323</v>
      </c>
      <c r="P38" s="1"/>
    </row>
    <row r="39" spans="1:16">
      <c r="A39" s="195"/>
      <c r="B39" s="195"/>
      <c r="C39" s="197"/>
      <c r="D39" s="4"/>
      <c r="E39" s="4"/>
      <c r="F39" s="4"/>
      <c r="G39" s="2"/>
      <c r="H39" s="2"/>
      <c r="I39" s="2"/>
      <c r="J39" s="2"/>
      <c r="K39" s="2"/>
      <c r="L39" s="2"/>
      <c r="M39" s="2">
        <v>0.33333333333333337</v>
      </c>
      <c r="N39" s="2">
        <v>0.33333333333333337</v>
      </c>
      <c r="O39" s="2">
        <v>0.33333333333333337</v>
      </c>
      <c r="P39" s="2"/>
    </row>
    <row r="40" spans="1:16">
      <c r="A40" s="194" t="s">
        <v>47</v>
      </c>
      <c r="B40" s="194" t="s">
        <v>48</v>
      </c>
      <c r="C40" s="196">
        <f>PLANILHA!X388</f>
        <v>5434.83</v>
      </c>
      <c r="D40" s="3"/>
      <c r="E40" s="3"/>
      <c r="F40" s="3"/>
      <c r="G40" s="3"/>
      <c r="H40" s="3"/>
      <c r="I40" s="1"/>
      <c r="J40" s="1"/>
      <c r="K40" s="1"/>
      <c r="L40" s="1"/>
      <c r="M40" s="1"/>
      <c r="N40" s="1">
        <v>1811.61</v>
      </c>
      <c r="O40" s="1">
        <v>1811.61</v>
      </c>
      <c r="P40" s="1">
        <v>1811.61</v>
      </c>
    </row>
    <row r="41" spans="1:16">
      <c r="A41" s="195"/>
      <c r="B41" s="195"/>
      <c r="C41" s="197"/>
      <c r="D41" s="4"/>
      <c r="E41" s="4"/>
      <c r="F41" s="4"/>
      <c r="G41" s="4"/>
      <c r="H41" s="4"/>
      <c r="I41" s="2"/>
      <c r="J41" s="2"/>
      <c r="K41" s="2"/>
      <c r="L41" s="2"/>
      <c r="M41" s="2"/>
      <c r="N41" s="2">
        <v>0.33333333333333331</v>
      </c>
      <c r="O41" s="2">
        <v>0.33333333333333331</v>
      </c>
      <c r="P41" s="2">
        <v>0.33333333333333331</v>
      </c>
    </row>
    <row r="42" spans="1:16">
      <c r="A42" s="194" t="s">
        <v>49</v>
      </c>
      <c r="B42" s="194" t="s">
        <v>50</v>
      </c>
      <c r="C42" s="196">
        <f>PLANILHA!X396</f>
        <v>68416.560000000012</v>
      </c>
      <c r="D42" s="3"/>
      <c r="E42" s="3"/>
      <c r="F42" s="3"/>
      <c r="G42" s="3"/>
      <c r="H42" s="1"/>
      <c r="I42" s="1"/>
      <c r="J42" s="1"/>
      <c r="K42" s="1"/>
      <c r="L42" s="1"/>
      <c r="M42" s="1">
        <v>17104.140000000003</v>
      </c>
      <c r="N42" s="1">
        <v>17104.140000000003</v>
      </c>
      <c r="O42" s="1">
        <v>17104.140000000003</v>
      </c>
      <c r="P42" s="1">
        <v>17104.140000000003</v>
      </c>
    </row>
    <row r="43" spans="1:16">
      <c r="A43" s="195"/>
      <c r="B43" s="195"/>
      <c r="C43" s="197"/>
      <c r="D43" s="4"/>
      <c r="E43" s="4"/>
      <c r="F43" s="4"/>
      <c r="G43" s="4"/>
      <c r="H43" s="2"/>
      <c r="I43" s="2"/>
      <c r="J43" s="2"/>
      <c r="K43" s="2"/>
      <c r="L43" s="2"/>
      <c r="M43" s="2">
        <v>0.25</v>
      </c>
      <c r="N43" s="2">
        <v>0.25</v>
      </c>
      <c r="O43" s="2">
        <v>0.25</v>
      </c>
      <c r="P43" s="2">
        <v>0.25</v>
      </c>
    </row>
    <row r="44" spans="1:16">
      <c r="A44" s="194" t="s">
        <v>51</v>
      </c>
      <c r="B44" s="194" t="s">
        <v>52</v>
      </c>
      <c r="C44" s="196">
        <f>PLANILHA!X411</f>
        <v>154465.88</v>
      </c>
      <c r="D44" s="3"/>
      <c r="E44" s="3"/>
      <c r="F44" s="3"/>
      <c r="G44" s="3"/>
      <c r="H44" s="1"/>
      <c r="I44" s="1"/>
      <c r="J44" s="1"/>
      <c r="K44" s="1"/>
      <c r="L44" s="1"/>
      <c r="M44" s="1"/>
      <c r="N44" s="1">
        <v>51488.626666666671</v>
      </c>
      <c r="O44" s="1">
        <v>51488.626666666671</v>
      </c>
      <c r="P44" s="1">
        <v>51488.626666666671</v>
      </c>
    </row>
    <row r="45" spans="1:16">
      <c r="A45" s="195"/>
      <c r="B45" s="195"/>
      <c r="C45" s="197"/>
      <c r="D45" s="4"/>
      <c r="E45" s="4"/>
      <c r="F45" s="4"/>
      <c r="G45" s="4"/>
      <c r="H45" s="2"/>
      <c r="I45" s="2"/>
      <c r="J45" s="2"/>
      <c r="K45" s="2"/>
      <c r="L45" s="2"/>
      <c r="M45" s="2"/>
      <c r="N45" s="2">
        <v>0.33333333333333337</v>
      </c>
      <c r="O45" s="2">
        <v>0.33333333333333337</v>
      </c>
      <c r="P45" s="2">
        <v>0.33333333333333337</v>
      </c>
    </row>
    <row r="46" spans="1:16">
      <c r="A46" s="194" t="s">
        <v>53</v>
      </c>
      <c r="B46" s="194" t="s">
        <v>54</v>
      </c>
      <c r="C46" s="196">
        <f>PLANILHA!X414</f>
        <v>161191.54</v>
      </c>
      <c r="D46" s="3"/>
      <c r="E46" s="3"/>
      <c r="F46" s="3"/>
      <c r="G46" s="1"/>
      <c r="H46" s="1"/>
      <c r="I46" s="1"/>
      <c r="J46" s="1"/>
      <c r="K46" s="1"/>
      <c r="L46" s="1"/>
      <c r="M46" s="1">
        <v>40297.885000000002</v>
      </c>
      <c r="N46" s="1">
        <v>40297.885000000002</v>
      </c>
      <c r="O46" s="1">
        <v>40297.885000000002</v>
      </c>
      <c r="P46" s="1">
        <v>40297.885000000002</v>
      </c>
    </row>
    <row r="47" spans="1:16">
      <c r="A47" s="195"/>
      <c r="B47" s="195"/>
      <c r="C47" s="197"/>
      <c r="D47" s="4"/>
      <c r="E47" s="4"/>
      <c r="F47" s="4"/>
      <c r="G47" s="2"/>
      <c r="H47" s="2"/>
      <c r="I47" s="2"/>
      <c r="J47" s="2"/>
      <c r="K47" s="2"/>
      <c r="L47" s="2"/>
      <c r="M47" s="2">
        <v>0.25</v>
      </c>
      <c r="N47" s="2">
        <v>0.25</v>
      </c>
      <c r="O47" s="2">
        <v>0.25</v>
      </c>
      <c r="P47" s="2">
        <v>0.25</v>
      </c>
    </row>
    <row r="48" spans="1:16">
      <c r="A48" s="187" t="s">
        <v>55</v>
      </c>
      <c r="B48" s="188"/>
      <c r="C48" s="7">
        <f>SUM(C6:C47)</f>
        <v>2391933.3300000005</v>
      </c>
      <c r="D48" s="13">
        <v>65690.55</v>
      </c>
      <c r="E48" s="13">
        <v>65690.55</v>
      </c>
      <c r="F48" s="13">
        <v>47868.68</v>
      </c>
      <c r="G48" s="13">
        <v>47868.68</v>
      </c>
      <c r="H48" s="13">
        <v>123410.36500000001</v>
      </c>
      <c r="I48" s="13">
        <v>123410.36500000001</v>
      </c>
      <c r="J48" s="131">
        <v>110575.80142857143</v>
      </c>
      <c r="K48" s="131">
        <v>190013.43642857141</v>
      </c>
      <c r="L48" s="131">
        <v>333459.81259523809</v>
      </c>
      <c r="M48" s="131">
        <v>436732.84759523813</v>
      </c>
      <c r="N48" s="131">
        <v>382027.54426190478</v>
      </c>
      <c r="O48" s="131">
        <v>278732.86259523814</v>
      </c>
      <c r="P48" s="131">
        <v>186451.83509523812</v>
      </c>
    </row>
    <row r="49" spans="1:16">
      <c r="A49" s="187" t="s">
        <v>56</v>
      </c>
      <c r="B49" s="188"/>
      <c r="C49" s="4"/>
      <c r="D49" s="13">
        <v>65690.55</v>
      </c>
      <c r="E49" s="13">
        <v>131381.1</v>
      </c>
      <c r="F49" s="13">
        <v>179249.78</v>
      </c>
      <c r="G49" s="13">
        <v>227118.46</v>
      </c>
      <c r="H49" s="13">
        <v>350528.82500000001</v>
      </c>
      <c r="I49" s="13">
        <v>473939.19</v>
      </c>
      <c r="J49" s="131">
        <v>584514.9914285714</v>
      </c>
      <c r="K49" s="131">
        <v>774528.42785714287</v>
      </c>
      <c r="L49" s="131">
        <v>1107988.2404523809</v>
      </c>
      <c r="M49" s="131">
        <v>1544721.088047619</v>
      </c>
      <c r="N49" s="131">
        <v>1926748.6323095239</v>
      </c>
      <c r="O49" s="131">
        <v>2205481.4949047621</v>
      </c>
      <c r="P49" s="131">
        <v>2391933.33</v>
      </c>
    </row>
    <row r="50" spans="1:16">
      <c r="A50" s="187" t="s">
        <v>57</v>
      </c>
      <c r="B50" s="188"/>
      <c r="C50" s="4"/>
      <c r="D50" s="8">
        <f>D49/$C$48</f>
        <v>2.7463369976118854E-2</v>
      </c>
      <c r="E50" s="8">
        <f>E49/$C$48</f>
        <v>5.4926739952237708E-2</v>
      </c>
      <c r="F50" s="8">
        <f t="shared" ref="F50:P50" si="0">F49/$C$48</f>
        <v>7.4939287709996485E-2</v>
      </c>
      <c r="G50" s="8">
        <f t="shared" si="0"/>
        <v>9.4951835467755263E-2</v>
      </c>
      <c r="H50" s="8">
        <f t="shared" si="0"/>
        <v>0.14654623546719003</v>
      </c>
      <c r="I50" s="8">
        <f t="shared" si="0"/>
        <v>0.19814063546662478</v>
      </c>
      <c r="J50" s="132">
        <f t="shared" si="0"/>
        <v>0.24436926568876036</v>
      </c>
      <c r="K50" s="132">
        <f t="shared" si="0"/>
        <v>0.32380853518904001</v>
      </c>
      <c r="L50" s="132">
        <f t="shared" si="0"/>
        <v>0.46321869700790558</v>
      </c>
      <c r="M50" s="132">
        <f t="shared" si="0"/>
        <v>0.64580440795463923</v>
      </c>
      <c r="N50" s="132">
        <f t="shared" si="0"/>
        <v>0.80551937135702834</v>
      </c>
      <c r="O50" s="132">
        <f t="shared" si="0"/>
        <v>0.92204973576950056</v>
      </c>
      <c r="P50" s="132">
        <f t="shared" si="0"/>
        <v>0.99999999999999978</v>
      </c>
    </row>
  </sheetData>
  <mergeCells count="74">
    <mergeCell ref="A50:B50"/>
    <mergeCell ref="A46:A47"/>
    <mergeCell ref="B46:B47"/>
    <mergeCell ref="C46:C47"/>
    <mergeCell ref="A48:B48"/>
    <mergeCell ref="A49:B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K1"/>
    <mergeCell ref="A3:B3"/>
    <mergeCell ref="C3:H3"/>
    <mergeCell ref="I3:K4"/>
    <mergeCell ref="A4:B4"/>
    <mergeCell ref="C4:H4"/>
    <mergeCell ref="A2:P2"/>
    <mergeCell ref="L3:P4"/>
  </mergeCells>
  <printOptions horizontalCentered="1"/>
  <pageMargins left="0.51181102362204722" right="0.51181102362204722" top="1.5748031496062993" bottom="0.98425196850393704" header="0.31496062992125984" footer="0.31496062992125984"/>
  <pageSetup paperSize="9" scale="38" fitToHeight="0"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3"/>
  <sheetViews>
    <sheetView view="pageBreakPreview" topLeftCell="A313" zoomScale="90" zoomScaleSheetLayoutView="90" workbookViewId="0">
      <selection activeCell="H330" sqref="H330"/>
    </sheetView>
  </sheetViews>
  <sheetFormatPr defaultColWidth="9.33203125" defaultRowHeight="12.75"/>
  <cols>
    <col min="1" max="1" width="13" style="41" customWidth="1"/>
    <col min="2" max="2" width="14.5" style="41" customWidth="1"/>
    <col min="3" max="3" width="50" style="25" customWidth="1"/>
    <col min="4" max="4" width="13.33203125" style="41" customWidth="1"/>
    <col min="5" max="5" width="10" style="85" bestFit="1" customWidth="1"/>
    <col min="6" max="6" width="18.5" style="38" customWidth="1"/>
    <col min="7" max="7" width="18.5" style="47" customWidth="1"/>
    <col min="8" max="8" width="2.1640625" style="25" customWidth="1"/>
    <col min="9" max="9" width="9.1640625" style="34" hidden="1" customWidth="1"/>
    <col min="10" max="10" width="13.1640625" style="42" hidden="1" customWidth="1"/>
    <col min="11" max="11" width="9.33203125" hidden="1" customWidth="1"/>
    <col min="12" max="12" width="9.6640625" style="25" hidden="1" customWidth="1"/>
    <col min="13" max="14" width="9.33203125" style="25" hidden="1" customWidth="1"/>
    <col min="15" max="15" width="20.6640625" style="25" hidden="1" customWidth="1"/>
    <col min="16" max="16" width="17.5" style="25" hidden="1" customWidth="1"/>
    <col min="17" max="16384" width="9.33203125" style="25"/>
  </cols>
  <sheetData>
    <row r="1" spans="1:16" ht="59.25" customHeight="1"/>
    <row r="2" spans="1:16">
      <c r="A2" s="198" t="s">
        <v>997</v>
      </c>
      <c r="B2" s="198"/>
      <c r="C2" s="198"/>
      <c r="D2" s="198"/>
      <c r="E2" s="198"/>
      <c r="F2" s="198"/>
      <c r="G2" s="199"/>
      <c r="H2" s="198"/>
      <c r="L2" s="26">
        <v>1</v>
      </c>
    </row>
    <row r="3" spans="1:16">
      <c r="A3" s="200"/>
      <c r="B3" s="200"/>
      <c r="C3" s="200"/>
      <c r="D3" s="200"/>
      <c r="E3" s="200"/>
      <c r="F3" s="200"/>
      <c r="G3" s="200"/>
      <c r="H3" s="200"/>
      <c r="L3" s="26">
        <v>0.19600000000000001</v>
      </c>
    </row>
    <row r="4" spans="1:16">
      <c r="A4" s="200" t="s">
        <v>1295</v>
      </c>
      <c r="B4" s="200"/>
      <c r="C4" s="200"/>
      <c r="D4" s="200"/>
      <c r="E4" s="200"/>
      <c r="F4" s="200"/>
      <c r="G4" s="200"/>
      <c r="H4" s="200"/>
      <c r="L4" s="27">
        <f>L2-L3</f>
        <v>0.80400000000000005</v>
      </c>
    </row>
    <row r="5" spans="1:16">
      <c r="A5" s="201" t="s">
        <v>998</v>
      </c>
      <c r="B5" s="201"/>
      <c r="C5" s="201"/>
      <c r="D5" s="201"/>
      <c r="E5" s="201"/>
      <c r="F5" s="201"/>
      <c r="G5" s="201"/>
      <c r="H5" s="201"/>
    </row>
    <row r="6" spans="1:16">
      <c r="A6" s="202" t="s">
        <v>999</v>
      </c>
      <c r="B6" s="203"/>
      <c r="C6" s="203"/>
      <c r="D6" s="203"/>
      <c r="E6" s="203"/>
      <c r="F6" s="203"/>
      <c r="G6" s="204"/>
    </row>
    <row r="7" spans="1:16">
      <c r="A7" s="202" t="s">
        <v>0</v>
      </c>
      <c r="B7" s="204"/>
      <c r="C7" s="205" t="s">
        <v>1000</v>
      </c>
      <c r="D7" s="206"/>
      <c r="E7" s="207" t="s">
        <v>996</v>
      </c>
      <c r="F7" s="208"/>
      <c r="G7" s="209"/>
      <c r="N7" s="25" t="s">
        <v>996</v>
      </c>
    </row>
    <row r="8" spans="1:16">
      <c r="A8" s="202" t="s">
        <v>1</v>
      </c>
      <c r="B8" s="204"/>
      <c r="C8" s="205" t="s">
        <v>1001</v>
      </c>
      <c r="D8" s="206"/>
      <c r="E8" s="210"/>
      <c r="F8" s="211"/>
      <c r="G8" s="212"/>
    </row>
    <row r="9" spans="1:16">
      <c r="A9" s="202" t="s">
        <v>76</v>
      </c>
      <c r="B9" s="203"/>
      <c r="C9" s="203"/>
      <c r="D9" s="203"/>
      <c r="E9" s="204"/>
      <c r="F9" s="28"/>
      <c r="G9" s="29" t="s">
        <v>75</v>
      </c>
      <c r="I9" s="34" t="str">
        <f>VLOOKUP(G9,PLANILHA!$C$11:$G$435,5,FALSE)</f>
        <v>233,94</v>
      </c>
      <c r="O9" s="25" t="s">
        <v>74</v>
      </c>
      <c r="P9" s="25" t="s">
        <v>75</v>
      </c>
    </row>
    <row r="10" spans="1:16" ht="25.5">
      <c r="A10" s="202" t="s">
        <v>1002</v>
      </c>
      <c r="B10" s="204"/>
      <c r="C10" s="30" t="s">
        <v>1003</v>
      </c>
      <c r="D10" s="30" t="s">
        <v>1004</v>
      </c>
      <c r="E10" s="86" t="s">
        <v>993</v>
      </c>
      <c r="F10" s="31" t="s">
        <v>992</v>
      </c>
      <c r="G10" s="32" t="s">
        <v>991</v>
      </c>
      <c r="N10" s="25" t="s">
        <v>993</v>
      </c>
      <c r="O10" s="25" t="s">
        <v>992</v>
      </c>
      <c r="P10" s="25" t="s">
        <v>991</v>
      </c>
    </row>
    <row r="11" spans="1:16">
      <c r="A11" s="219" t="s">
        <v>1005</v>
      </c>
      <c r="B11" s="220"/>
      <c r="C11" s="220"/>
      <c r="D11" s="220"/>
      <c r="E11" s="220"/>
      <c r="F11" s="220"/>
      <c r="G11" s="221"/>
    </row>
    <row r="12" spans="1:16">
      <c r="A12" s="18" t="s">
        <v>1006</v>
      </c>
      <c r="B12" s="18" t="s">
        <v>1007</v>
      </c>
      <c r="C12" s="20" t="s">
        <v>1008</v>
      </c>
      <c r="D12" s="18" t="s">
        <v>1009</v>
      </c>
      <c r="E12" s="87">
        <v>1</v>
      </c>
      <c r="F12" s="33">
        <f>O12</f>
        <v>233.94</v>
      </c>
      <c r="G12" s="46">
        <f>TRUNC(E12*F12,2)</f>
        <v>233.94</v>
      </c>
      <c r="N12" s="33">
        <v>1</v>
      </c>
      <c r="O12" s="33">
        <v>233.94</v>
      </c>
      <c r="P12" s="33">
        <v>233.94</v>
      </c>
    </row>
    <row r="13" spans="1:16">
      <c r="A13" s="213" t="s">
        <v>991</v>
      </c>
      <c r="B13" s="214"/>
      <c r="C13" s="214"/>
      <c r="D13" s="214"/>
      <c r="E13" s="214"/>
      <c r="F13" s="215"/>
      <c r="G13" s="48">
        <f>SUM(G12)</f>
        <v>233.94</v>
      </c>
      <c r="J13" s="43" t="str">
        <f>PLANILHA!$G$11</f>
        <v>233,94</v>
      </c>
      <c r="N13" s="33"/>
      <c r="O13" s="33"/>
      <c r="P13" s="33">
        <v>233.94</v>
      </c>
    </row>
    <row r="14" spans="1:16">
      <c r="A14" s="202" t="s">
        <v>81</v>
      </c>
      <c r="B14" s="203"/>
      <c r="C14" s="203"/>
      <c r="D14" s="203"/>
      <c r="E14" s="204"/>
      <c r="F14" s="28" t="s">
        <v>74</v>
      </c>
      <c r="G14" s="29" t="s">
        <v>80</v>
      </c>
      <c r="I14" s="34" t="str">
        <f>VLOOKUP(G14,PLANILHA!$C$11:$G$435,5,FALSE)</f>
        <v>12.419,35</v>
      </c>
      <c r="N14" s="33"/>
      <c r="O14" s="33" t="s">
        <v>74</v>
      </c>
      <c r="P14" s="33" t="s">
        <v>80</v>
      </c>
    </row>
    <row r="15" spans="1:16" ht="25.5">
      <c r="A15" s="202" t="s">
        <v>1002</v>
      </c>
      <c r="B15" s="204"/>
      <c r="C15" s="30" t="s">
        <v>1003</v>
      </c>
      <c r="D15" s="30" t="s">
        <v>1004</v>
      </c>
      <c r="E15" s="86" t="s">
        <v>993</v>
      </c>
      <c r="F15" s="31" t="s">
        <v>992</v>
      </c>
      <c r="G15" s="32" t="s">
        <v>991</v>
      </c>
      <c r="N15" s="33" t="s">
        <v>993</v>
      </c>
      <c r="O15" s="33" t="s">
        <v>992</v>
      </c>
      <c r="P15" s="33" t="s">
        <v>991</v>
      </c>
    </row>
    <row r="16" spans="1:16">
      <c r="A16" s="202" t="s">
        <v>1005</v>
      </c>
      <c r="B16" s="203"/>
      <c r="C16" s="203"/>
      <c r="D16" s="203"/>
      <c r="E16" s="203"/>
      <c r="F16" s="203"/>
      <c r="G16" s="204"/>
      <c r="N16" s="33"/>
      <c r="O16" s="33"/>
      <c r="P16" s="33"/>
    </row>
    <row r="17" spans="1:16" ht="25.5">
      <c r="A17" s="18" t="s">
        <v>1010</v>
      </c>
      <c r="B17" s="19">
        <v>90777</v>
      </c>
      <c r="C17" s="20" t="s">
        <v>1011</v>
      </c>
      <c r="D17" s="18" t="s">
        <v>1012</v>
      </c>
      <c r="E17" s="87">
        <v>44</v>
      </c>
      <c r="F17" s="33">
        <v>79.91</v>
      </c>
      <c r="G17" s="46">
        <f>TRUNC(E17*F17,2)</f>
        <v>3516.04</v>
      </c>
      <c r="N17" s="33">
        <v>44</v>
      </c>
      <c r="O17" s="33">
        <v>79.91</v>
      </c>
      <c r="P17" s="33">
        <v>3516.04</v>
      </c>
    </row>
    <row r="18" spans="1:16" ht="25.5">
      <c r="A18" s="18" t="s">
        <v>1010</v>
      </c>
      <c r="B18" s="19">
        <v>93563</v>
      </c>
      <c r="C18" s="20" t="s">
        <v>1013</v>
      </c>
      <c r="D18" s="18" t="s">
        <v>82</v>
      </c>
      <c r="E18" s="87">
        <v>1</v>
      </c>
      <c r="F18" s="33">
        <v>2524.11</v>
      </c>
      <c r="G18" s="46">
        <f>TRUNC(E18*F18,2)</f>
        <v>2524.11</v>
      </c>
      <c r="N18" s="33">
        <v>1</v>
      </c>
      <c r="O18" s="33">
        <v>2524.11</v>
      </c>
      <c r="P18" s="33">
        <v>2524.11</v>
      </c>
    </row>
    <row r="19" spans="1:16" ht="25.5">
      <c r="A19" s="18" t="s">
        <v>1010</v>
      </c>
      <c r="B19" s="19">
        <v>88326</v>
      </c>
      <c r="C19" s="20" t="s">
        <v>1014</v>
      </c>
      <c r="D19" s="18" t="s">
        <v>1012</v>
      </c>
      <c r="E19" s="87">
        <v>360</v>
      </c>
      <c r="F19" s="33">
        <v>17.72</v>
      </c>
      <c r="G19" s="46">
        <f>TRUNC(E19*F19,2)</f>
        <v>6379.2</v>
      </c>
      <c r="N19" s="33">
        <v>360</v>
      </c>
      <c r="O19" s="33">
        <v>17.72</v>
      </c>
      <c r="P19" s="33">
        <v>6379.2</v>
      </c>
    </row>
    <row r="20" spans="1:16">
      <c r="A20" s="213" t="s">
        <v>991</v>
      </c>
      <c r="B20" s="214"/>
      <c r="C20" s="214"/>
      <c r="D20" s="214"/>
      <c r="E20" s="214"/>
      <c r="F20" s="215"/>
      <c r="G20" s="48">
        <f>SUM(G17:G19)</f>
        <v>12419.349999999999</v>
      </c>
      <c r="J20" s="44" t="str">
        <f>PLANILHA!$G$12</f>
        <v>12.419,35</v>
      </c>
      <c r="N20" s="33"/>
      <c r="O20" s="33"/>
      <c r="P20" s="33">
        <v>12419.35</v>
      </c>
    </row>
    <row r="21" spans="1:16">
      <c r="A21" s="216"/>
      <c r="B21" s="217"/>
      <c r="C21" s="217"/>
      <c r="D21" s="217"/>
      <c r="E21" s="217"/>
      <c r="F21" s="217"/>
      <c r="G21" s="218"/>
      <c r="N21" s="33"/>
      <c r="O21" s="33"/>
      <c r="P21" s="33"/>
    </row>
    <row r="22" spans="1:16">
      <c r="A22" s="202" t="s">
        <v>980</v>
      </c>
      <c r="B22" s="203"/>
      <c r="C22" s="203"/>
      <c r="D22" s="203"/>
      <c r="E22" s="204"/>
      <c r="F22" s="22" t="s">
        <v>86</v>
      </c>
      <c r="G22" s="21">
        <v>10832</v>
      </c>
      <c r="I22" s="34">
        <f>VLOOKUP(G22,PLANILHA!$C$11:$G$435,5,FALSE)</f>
        <v>1.4713200000000002</v>
      </c>
      <c r="N22" s="33"/>
      <c r="O22" s="33" t="s">
        <v>86</v>
      </c>
      <c r="P22" s="33">
        <v>10832</v>
      </c>
    </row>
    <row r="23" spans="1:16" ht="25.5">
      <c r="A23" s="202" t="s">
        <v>1002</v>
      </c>
      <c r="B23" s="204"/>
      <c r="C23" s="30" t="s">
        <v>1003</v>
      </c>
      <c r="D23" s="30" t="s">
        <v>1004</v>
      </c>
      <c r="E23" s="86" t="s">
        <v>993</v>
      </c>
      <c r="F23" s="31" t="s">
        <v>992</v>
      </c>
      <c r="G23" s="32" t="s">
        <v>991</v>
      </c>
      <c r="N23" s="33" t="s">
        <v>993</v>
      </c>
      <c r="O23" s="33" t="s">
        <v>992</v>
      </c>
      <c r="P23" s="33" t="s">
        <v>991</v>
      </c>
    </row>
    <row r="24" spans="1:16">
      <c r="A24" s="202" t="s">
        <v>1005</v>
      </c>
      <c r="B24" s="203"/>
      <c r="C24" s="203"/>
      <c r="D24" s="203"/>
      <c r="E24" s="203"/>
      <c r="F24" s="203"/>
      <c r="G24" s="204"/>
      <c r="N24" s="33"/>
      <c r="O24" s="33"/>
      <c r="P24" s="33"/>
    </row>
    <row r="25" spans="1:16" ht="25.5">
      <c r="A25" s="18" t="s">
        <v>1010</v>
      </c>
      <c r="B25" s="19">
        <v>88597</v>
      </c>
      <c r="C25" s="20" t="s">
        <v>1015</v>
      </c>
      <c r="D25" s="18" t="s">
        <v>1016</v>
      </c>
      <c r="E25" s="88">
        <v>5.8000000000000003E-2</v>
      </c>
      <c r="F25" s="33">
        <f>O25*$L$4</f>
        <v>25.37424</v>
      </c>
      <c r="G25" s="46">
        <f>TRUNC(E25*F25,2)</f>
        <v>1.47</v>
      </c>
      <c r="N25" s="33">
        <v>5.8000000000000003E-2</v>
      </c>
      <c r="O25" s="33">
        <v>31.56</v>
      </c>
      <c r="P25" s="33">
        <v>1.83</v>
      </c>
    </row>
    <row r="26" spans="1:16">
      <c r="A26" s="213" t="s">
        <v>991</v>
      </c>
      <c r="B26" s="214"/>
      <c r="C26" s="214"/>
      <c r="D26" s="214"/>
      <c r="E26" s="214"/>
      <c r="F26" s="215"/>
      <c r="G26" s="48">
        <f>SUM(G25)</f>
        <v>1.47</v>
      </c>
      <c r="J26" s="43"/>
      <c r="N26" s="33"/>
      <c r="O26" s="33"/>
      <c r="P26" s="33">
        <v>1.83</v>
      </c>
    </row>
    <row r="27" spans="1:16">
      <c r="A27" s="202" t="s">
        <v>87</v>
      </c>
      <c r="B27" s="203"/>
      <c r="C27" s="203"/>
      <c r="D27" s="203"/>
      <c r="E27" s="204"/>
      <c r="F27" s="22" t="s">
        <v>86</v>
      </c>
      <c r="G27" s="21">
        <v>51</v>
      </c>
      <c r="I27" s="34">
        <f>VLOOKUP(G27,PLANILHA!$C$11:$G$435,5,FALSE)</f>
        <v>247.76868000000002</v>
      </c>
      <c r="N27" s="33"/>
      <c r="O27" s="33" t="s">
        <v>86</v>
      </c>
      <c r="P27" s="33">
        <v>51</v>
      </c>
    </row>
    <row r="28" spans="1:16" ht="25.5">
      <c r="A28" s="202" t="s">
        <v>1002</v>
      </c>
      <c r="B28" s="204"/>
      <c r="C28" s="30" t="s">
        <v>1003</v>
      </c>
      <c r="D28" s="30" t="s">
        <v>1004</v>
      </c>
      <c r="E28" s="86" t="s">
        <v>993</v>
      </c>
      <c r="F28" s="31" t="s">
        <v>992</v>
      </c>
      <c r="G28" s="32" t="s">
        <v>991</v>
      </c>
      <c r="N28" s="33" t="s">
        <v>993</v>
      </c>
      <c r="O28" s="33" t="s">
        <v>992</v>
      </c>
      <c r="P28" s="33" t="s">
        <v>991</v>
      </c>
    </row>
    <row r="29" spans="1:16">
      <c r="A29" s="202" t="s">
        <v>1017</v>
      </c>
      <c r="B29" s="203"/>
      <c r="C29" s="203"/>
      <c r="D29" s="203"/>
      <c r="E29" s="203"/>
      <c r="F29" s="203"/>
      <c r="G29" s="204"/>
      <c r="N29" s="33"/>
      <c r="O29" s="33"/>
      <c r="P29" s="33"/>
    </row>
    <row r="30" spans="1:16" ht="38.25">
      <c r="A30" s="18" t="s">
        <v>1010</v>
      </c>
      <c r="B30" s="19">
        <v>4417</v>
      </c>
      <c r="C30" s="36" t="s">
        <v>1296</v>
      </c>
      <c r="D30" s="18" t="s">
        <v>538</v>
      </c>
      <c r="E30" s="88">
        <v>1</v>
      </c>
      <c r="F30" s="33">
        <f>O30*$L$4</f>
        <v>4.1566800000000006</v>
      </c>
      <c r="G30" s="46">
        <f>E30*F30</f>
        <v>4.1566800000000006</v>
      </c>
      <c r="N30" s="33">
        <v>1</v>
      </c>
      <c r="O30" s="33">
        <v>5.17</v>
      </c>
      <c r="P30" s="33">
        <v>5.17</v>
      </c>
    </row>
    <row r="31" spans="1:16" ht="51">
      <c r="A31" s="18" t="s">
        <v>1010</v>
      </c>
      <c r="B31" s="19">
        <v>4491</v>
      </c>
      <c r="C31" s="36" t="s">
        <v>1297</v>
      </c>
      <c r="D31" s="18" t="s">
        <v>538</v>
      </c>
      <c r="E31" s="88">
        <v>4</v>
      </c>
      <c r="F31" s="33">
        <f>O31*$L$4</f>
        <v>5.3626800000000001</v>
      </c>
      <c r="G31" s="46">
        <f>E31*F31</f>
        <v>21.45072</v>
      </c>
      <c r="N31" s="33">
        <v>4</v>
      </c>
      <c r="O31" s="33">
        <v>6.67</v>
      </c>
      <c r="P31" s="33">
        <v>26.68</v>
      </c>
    </row>
    <row r="32" spans="1:16" ht="38.25">
      <c r="A32" s="18" t="s">
        <v>1010</v>
      </c>
      <c r="B32" s="19">
        <v>4813</v>
      </c>
      <c r="C32" s="20" t="s">
        <v>1018</v>
      </c>
      <c r="D32" s="18" t="s">
        <v>517</v>
      </c>
      <c r="E32" s="88">
        <v>1</v>
      </c>
      <c r="F32" s="33">
        <f>O32*$L$4</f>
        <v>180.9</v>
      </c>
      <c r="G32" s="46">
        <f>E32*F32</f>
        <v>180.9</v>
      </c>
      <c r="N32" s="33">
        <v>1</v>
      </c>
      <c r="O32" s="33">
        <v>225</v>
      </c>
      <c r="P32" s="33">
        <v>225</v>
      </c>
    </row>
    <row r="33" spans="1:16" ht="25.5">
      <c r="A33" s="18" t="s">
        <v>1010</v>
      </c>
      <c r="B33" s="19">
        <v>5075</v>
      </c>
      <c r="C33" s="20" t="s">
        <v>1019</v>
      </c>
      <c r="D33" s="18" t="s">
        <v>522</v>
      </c>
      <c r="E33" s="88">
        <v>0.15</v>
      </c>
      <c r="F33" s="33">
        <f>O33*$L$4</f>
        <v>15.541319999999999</v>
      </c>
      <c r="G33" s="46">
        <f>E33*F33</f>
        <v>2.3311979999999997</v>
      </c>
      <c r="N33" s="33">
        <v>0.15</v>
      </c>
      <c r="O33" s="33">
        <v>19.329999999999998</v>
      </c>
      <c r="P33" s="33">
        <v>2.89</v>
      </c>
    </row>
    <row r="34" spans="1:16" ht="51">
      <c r="A34" s="18" t="s">
        <v>1010</v>
      </c>
      <c r="B34" s="19">
        <v>94962</v>
      </c>
      <c r="C34" s="36" t="s">
        <v>1298</v>
      </c>
      <c r="D34" s="18" t="s">
        <v>515</v>
      </c>
      <c r="E34" s="88">
        <v>0.01</v>
      </c>
      <c r="F34" s="33">
        <f>O34*$L$4</f>
        <v>246.40992000000003</v>
      </c>
      <c r="G34" s="46">
        <f>E34*F34</f>
        <v>2.4640992000000002</v>
      </c>
      <c r="N34" s="33">
        <v>0.01</v>
      </c>
      <c r="O34" s="33">
        <v>306.48</v>
      </c>
      <c r="P34" s="33">
        <v>3.06</v>
      </c>
    </row>
    <row r="35" spans="1:16">
      <c r="A35" s="202" t="s">
        <v>1005</v>
      </c>
      <c r="B35" s="203"/>
      <c r="C35" s="203"/>
      <c r="D35" s="203"/>
      <c r="E35" s="203"/>
      <c r="F35" s="203"/>
      <c r="G35" s="204"/>
      <c r="N35" s="33"/>
      <c r="O35" s="33"/>
      <c r="P35" s="33"/>
    </row>
    <row r="36" spans="1:16" ht="25.5">
      <c r="A36" s="18" t="s">
        <v>1010</v>
      </c>
      <c r="B36" s="19">
        <v>88262</v>
      </c>
      <c r="C36" s="20" t="s">
        <v>1020</v>
      </c>
      <c r="D36" s="18" t="s">
        <v>1016</v>
      </c>
      <c r="E36" s="88">
        <v>1</v>
      </c>
      <c r="F36" s="33">
        <f>O36*$L$4</f>
        <v>14.150400000000001</v>
      </c>
      <c r="G36" s="46">
        <f>E36*F36</f>
        <v>14.150400000000001</v>
      </c>
      <c r="N36" s="33">
        <v>1</v>
      </c>
      <c r="O36" s="33">
        <v>17.600000000000001</v>
      </c>
      <c r="P36" s="33">
        <v>17.600000000000001</v>
      </c>
    </row>
    <row r="37" spans="1:16" ht="25.5">
      <c r="A37" s="18" t="s">
        <v>1010</v>
      </c>
      <c r="B37" s="19">
        <v>88316</v>
      </c>
      <c r="C37" s="20" t="s">
        <v>1021</v>
      </c>
      <c r="D37" s="18" t="s">
        <v>1016</v>
      </c>
      <c r="E37" s="88">
        <v>2</v>
      </c>
      <c r="F37" s="33">
        <f>O37*$L$4</f>
        <v>11.159520000000001</v>
      </c>
      <c r="G37" s="46">
        <f>E37*F37</f>
        <v>22.319040000000001</v>
      </c>
      <c r="N37" s="33">
        <v>2</v>
      </c>
      <c r="O37" s="33">
        <v>13.88</v>
      </c>
      <c r="P37" s="33">
        <v>27.76</v>
      </c>
    </row>
    <row r="38" spans="1:16">
      <c r="A38" s="213" t="s">
        <v>991</v>
      </c>
      <c r="B38" s="214"/>
      <c r="C38" s="214"/>
      <c r="D38" s="214"/>
      <c r="E38" s="214"/>
      <c r="F38" s="215"/>
      <c r="G38" s="48">
        <f>SUM(G30:G37)</f>
        <v>247.7721372</v>
      </c>
      <c r="J38" s="45">
        <f>PLANILHA!$G$15</f>
        <v>247.76868000000002</v>
      </c>
      <c r="N38" s="33"/>
      <c r="O38" s="33"/>
      <c r="P38" s="33">
        <v>308.17</v>
      </c>
    </row>
    <row r="39" spans="1:16">
      <c r="A39" s="216"/>
      <c r="B39" s="217"/>
      <c r="C39" s="217"/>
      <c r="D39" s="217"/>
      <c r="E39" s="217"/>
      <c r="F39" s="217"/>
      <c r="G39" s="218"/>
      <c r="N39" s="33"/>
      <c r="O39" s="33"/>
      <c r="P39" s="33"/>
    </row>
    <row r="40" spans="1:16">
      <c r="A40" s="202" t="s">
        <v>1022</v>
      </c>
      <c r="B40" s="203"/>
      <c r="C40" s="203"/>
      <c r="D40" s="203"/>
      <c r="E40" s="204"/>
      <c r="F40" s="22" t="s">
        <v>86</v>
      </c>
      <c r="G40" s="21">
        <v>5029</v>
      </c>
      <c r="I40" s="34">
        <f>VLOOKUP(G40,PLANILHA!$C$11:$G$435,5,FALSE)</f>
        <v>138.37644000000003</v>
      </c>
      <c r="N40" s="33"/>
      <c r="O40" s="33" t="s">
        <v>86</v>
      </c>
      <c r="P40" s="33">
        <v>5029</v>
      </c>
    </row>
    <row r="41" spans="1:16" ht="25.5">
      <c r="A41" s="202" t="s">
        <v>1002</v>
      </c>
      <c r="B41" s="204"/>
      <c r="C41" s="30" t="s">
        <v>1003</v>
      </c>
      <c r="D41" s="30" t="s">
        <v>1004</v>
      </c>
      <c r="E41" s="86" t="s">
        <v>993</v>
      </c>
      <c r="F41" s="31" t="s">
        <v>992</v>
      </c>
      <c r="G41" s="32" t="s">
        <v>991</v>
      </c>
      <c r="N41" s="33" t="s">
        <v>993</v>
      </c>
      <c r="O41" s="33" t="s">
        <v>992</v>
      </c>
      <c r="P41" s="33" t="s">
        <v>991</v>
      </c>
    </row>
    <row r="42" spans="1:16">
      <c r="A42" s="202" t="s">
        <v>1005</v>
      </c>
      <c r="B42" s="203"/>
      <c r="C42" s="203"/>
      <c r="D42" s="203"/>
      <c r="E42" s="203"/>
      <c r="F42" s="203"/>
      <c r="G42" s="204"/>
      <c r="N42" s="33"/>
      <c r="O42" s="33"/>
      <c r="P42" s="33"/>
    </row>
    <row r="43" spans="1:16" ht="25.5">
      <c r="A43" s="18" t="s">
        <v>1010</v>
      </c>
      <c r="B43" s="19">
        <v>88316</v>
      </c>
      <c r="C43" s="20" t="s">
        <v>1021</v>
      </c>
      <c r="D43" s="18" t="s">
        <v>1016</v>
      </c>
      <c r="E43" s="88">
        <v>12.4</v>
      </c>
      <c r="F43" s="33">
        <f>O43*$L$4</f>
        <v>11.159520000000001</v>
      </c>
      <c r="G43" s="46">
        <f>E43*F43</f>
        <v>138.37804800000001</v>
      </c>
      <c r="N43" s="33">
        <v>12.4</v>
      </c>
      <c r="O43" s="33">
        <v>13.88</v>
      </c>
      <c r="P43" s="33">
        <v>172.11</v>
      </c>
    </row>
    <row r="44" spans="1:16">
      <c r="A44" s="213" t="s">
        <v>991</v>
      </c>
      <c r="B44" s="214"/>
      <c r="C44" s="214"/>
      <c r="D44" s="214"/>
      <c r="E44" s="214"/>
      <c r="F44" s="215"/>
      <c r="G44" s="48">
        <f>SUM(G43)</f>
        <v>138.37804800000001</v>
      </c>
      <c r="J44" s="45">
        <f>PLANILHA!$G$25</f>
        <v>138.37644000000003</v>
      </c>
      <c r="N44" s="33"/>
      <c r="O44" s="33"/>
      <c r="P44" s="33">
        <v>172.11</v>
      </c>
    </row>
    <row r="45" spans="1:16">
      <c r="A45" s="222"/>
      <c r="B45" s="223"/>
      <c r="C45" s="223"/>
      <c r="D45" s="223"/>
      <c r="E45" s="223"/>
      <c r="F45" s="223"/>
      <c r="G45" s="224"/>
      <c r="N45" s="33"/>
      <c r="O45" s="33"/>
      <c r="P45" s="33"/>
    </row>
    <row r="46" spans="1:16">
      <c r="A46" s="202" t="s">
        <v>135</v>
      </c>
      <c r="B46" s="203"/>
      <c r="C46" s="203"/>
      <c r="D46" s="203"/>
      <c r="E46" s="204"/>
      <c r="F46" s="28" t="s">
        <v>128</v>
      </c>
      <c r="G46" s="24" t="s">
        <v>134</v>
      </c>
      <c r="I46" s="34">
        <f>VLOOKUP(G46,PLANILHA!$C$11:$G$435,5,FALSE)</f>
        <v>17.623680000000004</v>
      </c>
      <c r="N46" s="33"/>
      <c r="O46" s="33" t="s">
        <v>128</v>
      </c>
      <c r="P46" s="33" t="s">
        <v>134</v>
      </c>
    </row>
    <row r="47" spans="1:16" ht="25.5">
      <c r="A47" s="202" t="s">
        <v>1002</v>
      </c>
      <c r="B47" s="204"/>
      <c r="C47" s="30" t="s">
        <v>1003</v>
      </c>
      <c r="D47" s="30" t="s">
        <v>1004</v>
      </c>
      <c r="E47" s="86" t="s">
        <v>993</v>
      </c>
      <c r="F47" s="31" t="s">
        <v>992</v>
      </c>
      <c r="G47" s="32" t="s">
        <v>991</v>
      </c>
      <c r="N47" s="33" t="s">
        <v>993</v>
      </c>
      <c r="O47" s="33" t="s">
        <v>992</v>
      </c>
      <c r="P47" s="33" t="s">
        <v>991</v>
      </c>
    </row>
    <row r="48" spans="1:16">
      <c r="A48" s="202" t="s">
        <v>1005</v>
      </c>
      <c r="B48" s="203"/>
      <c r="C48" s="203"/>
      <c r="D48" s="203"/>
      <c r="E48" s="203"/>
      <c r="F48" s="203"/>
      <c r="G48" s="204"/>
      <c r="N48" s="33"/>
      <c r="O48" s="33"/>
      <c r="P48" s="33"/>
    </row>
    <row r="49" spans="1:16" ht="25.5">
      <c r="A49" s="18" t="s">
        <v>1010</v>
      </c>
      <c r="B49" s="19">
        <v>88309</v>
      </c>
      <c r="C49" s="20" t="s">
        <v>1023</v>
      </c>
      <c r="D49" s="18" t="s">
        <v>1016</v>
      </c>
      <c r="E49" s="87">
        <v>0.14000000000000001</v>
      </c>
      <c r="F49" s="33">
        <f>O49*$L$4</f>
        <v>14.30316</v>
      </c>
      <c r="G49" s="46">
        <f>TRUNC(E49*F49,2)</f>
        <v>2</v>
      </c>
      <c r="N49" s="33">
        <v>0.14000000000000001</v>
      </c>
      <c r="O49" s="33">
        <v>17.79</v>
      </c>
      <c r="P49" s="33">
        <v>2.4900000000000002</v>
      </c>
    </row>
    <row r="50" spans="1:16" ht="25.5">
      <c r="A50" s="18" t="s">
        <v>1010</v>
      </c>
      <c r="B50" s="19">
        <v>88316</v>
      </c>
      <c r="C50" s="20" t="s">
        <v>1021</v>
      </c>
      <c r="D50" s="18" t="s">
        <v>1016</v>
      </c>
      <c r="E50" s="87">
        <v>1.4</v>
      </c>
      <c r="F50" s="33">
        <f>O50*$L$4</f>
        <v>11.159520000000001</v>
      </c>
      <c r="G50" s="46">
        <f>TRUNC(E50*F50,2)</f>
        <v>15.62</v>
      </c>
      <c r="N50" s="33">
        <v>1.4</v>
      </c>
      <c r="O50" s="33">
        <v>13.88</v>
      </c>
      <c r="P50" s="33">
        <v>19.43</v>
      </c>
    </row>
    <row r="51" spans="1:16">
      <c r="A51" s="213" t="s">
        <v>991</v>
      </c>
      <c r="B51" s="214"/>
      <c r="C51" s="214"/>
      <c r="D51" s="214"/>
      <c r="E51" s="214"/>
      <c r="F51" s="215"/>
      <c r="G51" s="48">
        <f>SUM(G49:G50)</f>
        <v>17.619999999999997</v>
      </c>
      <c r="J51" s="45">
        <f>PLANILHA!$G$28</f>
        <v>17.623680000000004</v>
      </c>
      <c r="N51" s="33"/>
      <c r="O51" s="33"/>
      <c r="P51" s="33">
        <v>21.92</v>
      </c>
    </row>
    <row r="52" spans="1:16">
      <c r="A52" s="202" t="s">
        <v>130</v>
      </c>
      <c r="B52" s="203"/>
      <c r="C52" s="203"/>
      <c r="D52" s="203"/>
      <c r="E52" s="204"/>
      <c r="F52" s="28" t="s">
        <v>128</v>
      </c>
      <c r="G52" s="24" t="s">
        <v>129</v>
      </c>
      <c r="I52" s="34">
        <f>VLOOKUP(G52,PLANILHA!$C$11:$G$435,5,FALSE)</f>
        <v>16.361400000000003</v>
      </c>
      <c r="N52" s="33"/>
      <c r="O52" s="33" t="s">
        <v>128</v>
      </c>
      <c r="P52" s="33" t="s">
        <v>129</v>
      </c>
    </row>
    <row r="53" spans="1:16" ht="25.5">
      <c r="A53" s="202" t="s">
        <v>1002</v>
      </c>
      <c r="B53" s="204"/>
      <c r="C53" s="30" t="s">
        <v>1003</v>
      </c>
      <c r="D53" s="30" t="s">
        <v>1004</v>
      </c>
      <c r="E53" s="86" t="s">
        <v>993</v>
      </c>
      <c r="F53" s="31" t="s">
        <v>992</v>
      </c>
      <c r="G53" s="32" t="s">
        <v>991</v>
      </c>
      <c r="N53" s="33" t="s">
        <v>993</v>
      </c>
      <c r="O53" s="33" t="s">
        <v>992</v>
      </c>
      <c r="P53" s="33" t="s">
        <v>991</v>
      </c>
    </row>
    <row r="54" spans="1:16">
      <c r="A54" s="202" t="s">
        <v>1005</v>
      </c>
      <c r="B54" s="203"/>
      <c r="C54" s="203"/>
      <c r="D54" s="203"/>
      <c r="E54" s="203"/>
      <c r="F54" s="203"/>
      <c r="G54" s="204"/>
      <c r="N54" s="33"/>
      <c r="O54" s="33"/>
      <c r="P54" s="33"/>
    </row>
    <row r="55" spans="1:16" ht="25.5">
      <c r="A55" s="18" t="s">
        <v>1010</v>
      </c>
      <c r="B55" s="19">
        <v>88309</v>
      </c>
      <c r="C55" s="20" t="s">
        <v>1023</v>
      </c>
      <c r="D55" s="18" t="s">
        <v>1016</v>
      </c>
      <c r="E55" s="87">
        <v>0.13</v>
      </c>
      <c r="F55" s="33">
        <f>O55*$L$4</f>
        <v>14.30316</v>
      </c>
      <c r="G55" s="46">
        <f>E55*F55</f>
        <v>1.8594108</v>
      </c>
      <c r="N55" s="33">
        <v>0.13</v>
      </c>
      <c r="O55" s="33">
        <v>17.79</v>
      </c>
      <c r="P55" s="33">
        <v>2.31</v>
      </c>
    </row>
    <row r="56" spans="1:16" ht="25.5">
      <c r="A56" s="18" t="s">
        <v>1010</v>
      </c>
      <c r="B56" s="19">
        <v>88316</v>
      </c>
      <c r="C56" s="20" t="s">
        <v>1021</v>
      </c>
      <c r="D56" s="18" t="s">
        <v>1016</v>
      </c>
      <c r="E56" s="87">
        <v>1.3</v>
      </c>
      <c r="F56" s="33">
        <f>O56*$L$4</f>
        <v>11.159520000000001</v>
      </c>
      <c r="G56" s="46">
        <f>TRUNC(E56*F56,2)</f>
        <v>14.5</v>
      </c>
      <c r="N56" s="33">
        <v>1.3</v>
      </c>
      <c r="O56" s="33">
        <v>13.88</v>
      </c>
      <c r="P56" s="33">
        <v>18.04</v>
      </c>
    </row>
    <row r="57" spans="1:16">
      <c r="A57" s="213" t="s">
        <v>991</v>
      </c>
      <c r="B57" s="214"/>
      <c r="C57" s="214"/>
      <c r="D57" s="214"/>
      <c r="E57" s="214"/>
      <c r="F57" s="215"/>
      <c r="G57" s="48">
        <f>SUM(G55:G56)</f>
        <v>16.359410799999999</v>
      </c>
      <c r="J57" s="45">
        <f>PLANILHA!$G$27</f>
        <v>16.361400000000003</v>
      </c>
      <c r="N57" s="33"/>
      <c r="O57" s="33"/>
      <c r="P57" s="33">
        <v>20.350000000000001</v>
      </c>
    </row>
    <row r="58" spans="1:16">
      <c r="A58" s="202" t="s">
        <v>174</v>
      </c>
      <c r="B58" s="203"/>
      <c r="C58" s="203"/>
      <c r="D58" s="203"/>
      <c r="E58" s="204"/>
      <c r="F58" s="28" t="s">
        <v>128</v>
      </c>
      <c r="G58" s="24" t="s">
        <v>173</v>
      </c>
      <c r="I58" s="34">
        <f>VLOOKUP(G58,PLANILHA!$C$11:$G$435,5,FALSE)</f>
        <v>18.974400000000003</v>
      </c>
      <c r="N58" s="33"/>
      <c r="O58" s="33" t="s">
        <v>128</v>
      </c>
      <c r="P58" s="33" t="s">
        <v>173</v>
      </c>
    </row>
    <row r="59" spans="1:16" ht="25.5">
      <c r="A59" s="202" t="s">
        <v>1002</v>
      </c>
      <c r="B59" s="204"/>
      <c r="C59" s="30" t="s">
        <v>1003</v>
      </c>
      <c r="D59" s="30" t="s">
        <v>1004</v>
      </c>
      <c r="E59" s="86" t="s">
        <v>993</v>
      </c>
      <c r="F59" s="31" t="s">
        <v>992</v>
      </c>
      <c r="G59" s="32" t="s">
        <v>991</v>
      </c>
      <c r="N59" s="33" t="s">
        <v>993</v>
      </c>
      <c r="O59" s="33" t="s">
        <v>992</v>
      </c>
      <c r="P59" s="33" t="s">
        <v>991</v>
      </c>
    </row>
    <row r="60" spans="1:16">
      <c r="A60" s="203" t="s">
        <v>1005</v>
      </c>
      <c r="B60" s="203"/>
      <c r="C60" s="203"/>
      <c r="D60" s="203"/>
      <c r="E60" s="203"/>
      <c r="F60" s="203"/>
      <c r="G60" s="204"/>
      <c r="N60" s="33"/>
      <c r="O60" s="33"/>
      <c r="P60" s="33"/>
    </row>
    <row r="61" spans="1:16" ht="25.5">
      <c r="A61" s="18" t="s">
        <v>1010</v>
      </c>
      <c r="B61" s="19">
        <v>88316</v>
      </c>
      <c r="C61" s="20" t="s">
        <v>1021</v>
      </c>
      <c r="D61" s="18" t="s">
        <v>1016</v>
      </c>
      <c r="E61" s="89">
        <v>1.7</v>
      </c>
      <c r="F61" s="33">
        <f>O61*$L$4</f>
        <v>11.159520000000001</v>
      </c>
      <c r="G61" s="46">
        <f>TRUNC(E61*F61,2)</f>
        <v>18.97</v>
      </c>
      <c r="N61" s="33">
        <v>1.7</v>
      </c>
      <c r="O61" s="33">
        <v>13.88</v>
      </c>
      <c r="P61" s="33">
        <v>23.59</v>
      </c>
    </row>
    <row r="62" spans="1:16">
      <c r="A62" s="213" t="s">
        <v>991</v>
      </c>
      <c r="B62" s="214"/>
      <c r="C62" s="214"/>
      <c r="D62" s="214"/>
      <c r="E62" s="214"/>
      <c r="F62" s="215"/>
      <c r="G62" s="48">
        <f>SUM(G61)</f>
        <v>18.97</v>
      </c>
      <c r="J62" s="45">
        <f>PLANILHA!$G$43</f>
        <v>18.974400000000003</v>
      </c>
      <c r="N62" s="33"/>
      <c r="O62" s="33"/>
      <c r="P62" s="33">
        <v>23.6</v>
      </c>
    </row>
    <row r="63" spans="1:16">
      <c r="A63" s="202" t="s">
        <v>1024</v>
      </c>
      <c r="B63" s="203"/>
      <c r="C63" s="203"/>
      <c r="D63" s="203"/>
      <c r="E63" s="204"/>
      <c r="F63" s="22" t="s">
        <v>86</v>
      </c>
      <c r="G63" s="21">
        <v>77</v>
      </c>
      <c r="I63" s="34">
        <f>VLOOKUP(G63,PLANILHA!$C$11:$G$435,5,FALSE)</f>
        <v>65.638559999999998</v>
      </c>
      <c r="N63" s="33"/>
      <c r="O63" s="33" t="s">
        <v>86</v>
      </c>
      <c r="P63" s="33">
        <v>77</v>
      </c>
    </row>
    <row r="64" spans="1:16" ht="25.5">
      <c r="A64" s="202" t="s">
        <v>1002</v>
      </c>
      <c r="B64" s="204"/>
      <c r="C64" s="30" t="s">
        <v>1003</v>
      </c>
      <c r="D64" s="30" t="s">
        <v>1004</v>
      </c>
      <c r="E64" s="86" t="s">
        <v>993</v>
      </c>
      <c r="F64" s="31" t="s">
        <v>992</v>
      </c>
      <c r="G64" s="32" t="s">
        <v>991</v>
      </c>
      <c r="N64" s="33" t="s">
        <v>993</v>
      </c>
      <c r="O64" s="33" t="s">
        <v>992</v>
      </c>
      <c r="P64" s="33" t="s">
        <v>991</v>
      </c>
    </row>
    <row r="65" spans="1:16">
      <c r="A65" s="202" t="s">
        <v>1017</v>
      </c>
      <c r="B65" s="203"/>
      <c r="C65" s="203"/>
      <c r="D65" s="203"/>
      <c r="E65" s="203"/>
      <c r="F65" s="203"/>
      <c r="G65" s="204"/>
      <c r="N65" s="33"/>
      <c r="O65" s="33"/>
      <c r="P65" s="33"/>
    </row>
    <row r="66" spans="1:16" ht="25.5">
      <c r="A66" s="18" t="s">
        <v>1010</v>
      </c>
      <c r="B66" s="19">
        <v>366</v>
      </c>
      <c r="C66" s="20" t="s">
        <v>1025</v>
      </c>
      <c r="D66" s="18" t="s">
        <v>515</v>
      </c>
      <c r="E66" s="88">
        <v>1.2</v>
      </c>
      <c r="F66" s="33">
        <f>O66*$L$4</f>
        <v>26.797319999999999</v>
      </c>
      <c r="G66" s="46">
        <f>E66*F66</f>
        <v>32.156783999999995</v>
      </c>
      <c r="N66" s="33">
        <v>1.2</v>
      </c>
      <c r="O66" s="33">
        <v>33.33</v>
      </c>
      <c r="P66" s="33">
        <v>39.99</v>
      </c>
    </row>
    <row r="67" spans="1:16">
      <c r="A67" s="203" t="s">
        <v>1005</v>
      </c>
      <c r="B67" s="203"/>
      <c r="C67" s="203"/>
      <c r="D67" s="203"/>
      <c r="E67" s="203"/>
      <c r="F67" s="203"/>
      <c r="G67" s="204"/>
      <c r="N67" s="33"/>
      <c r="O67" s="33"/>
      <c r="P67" s="33"/>
    </row>
    <row r="68" spans="1:16" ht="25.5">
      <c r="A68" s="18" t="s">
        <v>1010</v>
      </c>
      <c r="B68" s="19">
        <v>88316</v>
      </c>
      <c r="C68" s="20" t="s">
        <v>1021</v>
      </c>
      <c r="D68" s="18" t="s">
        <v>1016</v>
      </c>
      <c r="E68" s="88">
        <v>3</v>
      </c>
      <c r="F68" s="33">
        <f>O68*$L$4</f>
        <v>11.159520000000001</v>
      </c>
      <c r="G68" s="46">
        <f>E68*F68</f>
        <v>33.478560000000002</v>
      </c>
      <c r="N68" s="33">
        <v>3</v>
      </c>
      <c r="O68" s="33">
        <v>13.88</v>
      </c>
      <c r="P68" s="33">
        <v>41.64</v>
      </c>
    </row>
    <row r="69" spans="1:16">
      <c r="A69" s="213" t="s">
        <v>991</v>
      </c>
      <c r="B69" s="214"/>
      <c r="C69" s="214"/>
      <c r="D69" s="214"/>
      <c r="E69" s="214"/>
      <c r="F69" s="215"/>
      <c r="G69" s="48">
        <f>SUM(G66:G68)</f>
        <v>65.635344000000003</v>
      </c>
      <c r="J69" s="45">
        <f>PLANILHA!$G$45</f>
        <v>65.638559999999998</v>
      </c>
      <c r="N69" s="33"/>
      <c r="O69" s="33"/>
      <c r="P69" s="33">
        <v>81.64</v>
      </c>
    </row>
    <row r="70" spans="1:16">
      <c r="A70" s="202" t="s">
        <v>1026</v>
      </c>
      <c r="B70" s="203"/>
      <c r="C70" s="203"/>
      <c r="D70" s="203"/>
      <c r="E70" s="204"/>
      <c r="F70" s="28" t="s">
        <v>74</v>
      </c>
      <c r="G70" s="29" t="s">
        <v>218</v>
      </c>
      <c r="I70" s="34">
        <f>VLOOKUP(G70,PLANILHA!$C$11:$G$435,5,FALSE)</f>
        <v>8.5947600000000008</v>
      </c>
      <c r="N70" s="33"/>
      <c r="O70" s="33" t="s">
        <v>74</v>
      </c>
      <c r="P70" s="33" t="s">
        <v>218</v>
      </c>
    </row>
    <row r="71" spans="1:16" ht="25.5">
      <c r="A71" s="202" t="s">
        <v>1002</v>
      </c>
      <c r="B71" s="204"/>
      <c r="C71" s="30" t="s">
        <v>1003</v>
      </c>
      <c r="D71" s="30" t="s">
        <v>1004</v>
      </c>
      <c r="E71" s="86" t="s">
        <v>993</v>
      </c>
      <c r="F71" s="31" t="s">
        <v>992</v>
      </c>
      <c r="G71" s="32" t="s">
        <v>991</v>
      </c>
      <c r="N71" s="33" t="s">
        <v>993</v>
      </c>
      <c r="O71" s="33" t="s">
        <v>992</v>
      </c>
      <c r="P71" s="33" t="s">
        <v>991</v>
      </c>
    </row>
    <row r="72" spans="1:16">
      <c r="A72" s="202" t="s">
        <v>1017</v>
      </c>
      <c r="B72" s="203"/>
      <c r="C72" s="203"/>
      <c r="D72" s="203"/>
      <c r="E72" s="203"/>
      <c r="F72" s="203"/>
      <c r="G72" s="204"/>
      <c r="N72" s="33"/>
      <c r="O72" s="33"/>
      <c r="P72" s="33"/>
    </row>
    <row r="73" spans="1:16" ht="38.25">
      <c r="A73" s="18" t="s">
        <v>1010</v>
      </c>
      <c r="B73" s="19">
        <v>7319</v>
      </c>
      <c r="C73" s="20" t="s">
        <v>1027</v>
      </c>
      <c r="D73" s="18" t="s">
        <v>1028</v>
      </c>
      <c r="E73" s="88">
        <v>0.4</v>
      </c>
      <c r="F73" s="33">
        <f>O73*$L$4</f>
        <v>10.3314</v>
      </c>
      <c r="G73" s="46">
        <f>TRUNC(E73*F73,2)</f>
        <v>4.13</v>
      </c>
      <c r="N73" s="33">
        <v>0.4</v>
      </c>
      <c r="O73" s="33">
        <v>12.85</v>
      </c>
      <c r="P73" s="33">
        <v>5.14</v>
      </c>
    </row>
    <row r="74" spans="1:16">
      <c r="A74" s="203" t="s">
        <v>1005</v>
      </c>
      <c r="B74" s="203"/>
      <c r="C74" s="203"/>
      <c r="D74" s="203"/>
      <c r="E74" s="203"/>
      <c r="F74" s="203"/>
      <c r="G74" s="204"/>
      <c r="N74" s="33"/>
      <c r="O74" s="33"/>
      <c r="P74" s="33"/>
    </row>
    <row r="75" spans="1:16" ht="25.5">
      <c r="A75" s="18" t="s">
        <v>1010</v>
      </c>
      <c r="B75" s="19">
        <v>88316</v>
      </c>
      <c r="C75" s="20" t="s">
        <v>1021</v>
      </c>
      <c r="D75" s="18" t="s">
        <v>1016</v>
      </c>
      <c r="E75" s="88">
        <v>0.4</v>
      </c>
      <c r="F75" s="33">
        <f>O75*$L$4</f>
        <v>11.159520000000001</v>
      </c>
      <c r="G75" s="46">
        <f>TRUNC(E75*F75,2)</f>
        <v>4.46</v>
      </c>
      <c r="N75" s="33">
        <v>0.4</v>
      </c>
      <c r="O75" s="33">
        <v>13.88</v>
      </c>
      <c r="P75" s="33">
        <v>5.55</v>
      </c>
    </row>
    <row r="76" spans="1:16">
      <c r="A76" s="213" t="s">
        <v>991</v>
      </c>
      <c r="B76" s="214"/>
      <c r="C76" s="214"/>
      <c r="D76" s="214"/>
      <c r="E76" s="214"/>
      <c r="F76" s="215"/>
      <c r="G76" s="48">
        <f>SUM(G73:G75)</f>
        <v>8.59</v>
      </c>
      <c r="J76" s="45">
        <f>PLANILHA!$G$62</f>
        <v>8.5947600000000008</v>
      </c>
      <c r="N76" s="33"/>
      <c r="O76" s="33"/>
      <c r="P76" s="33">
        <v>10.69</v>
      </c>
    </row>
    <row r="77" spans="1:16">
      <c r="A77" s="202" t="s">
        <v>222</v>
      </c>
      <c r="B77" s="203"/>
      <c r="C77" s="203"/>
      <c r="D77" s="203"/>
      <c r="E77" s="204"/>
      <c r="F77" s="28" t="s">
        <v>74</v>
      </c>
      <c r="G77" s="29" t="s">
        <v>221</v>
      </c>
      <c r="I77" s="34">
        <f>VLOOKUP(G77,PLANILHA!$C$11:$G$435,5,FALSE)</f>
        <v>74.225279999999998</v>
      </c>
      <c r="N77" s="33"/>
      <c r="O77" s="33" t="s">
        <v>74</v>
      </c>
      <c r="P77" s="33" t="s">
        <v>221</v>
      </c>
    </row>
    <row r="78" spans="1:16" ht="25.5">
      <c r="A78" s="202" t="s">
        <v>1002</v>
      </c>
      <c r="B78" s="204"/>
      <c r="C78" s="30" t="s">
        <v>1003</v>
      </c>
      <c r="D78" s="30" t="s">
        <v>1004</v>
      </c>
      <c r="E78" s="86" t="s">
        <v>993</v>
      </c>
      <c r="F78" s="31" t="s">
        <v>992</v>
      </c>
      <c r="G78" s="32" t="s">
        <v>991</v>
      </c>
      <c r="N78" s="33" t="s">
        <v>993</v>
      </c>
      <c r="O78" s="33" t="s">
        <v>992</v>
      </c>
      <c r="P78" s="33" t="s">
        <v>991</v>
      </c>
    </row>
    <row r="79" spans="1:16">
      <c r="A79" s="202" t="s">
        <v>1017</v>
      </c>
      <c r="B79" s="203"/>
      <c r="C79" s="203"/>
      <c r="D79" s="203"/>
      <c r="E79" s="203"/>
      <c r="F79" s="203"/>
      <c r="G79" s="204"/>
      <c r="N79" s="33"/>
      <c r="O79" s="33"/>
      <c r="P79" s="33"/>
    </row>
    <row r="80" spans="1:16" ht="51">
      <c r="A80" s="18" t="s">
        <v>1010</v>
      </c>
      <c r="B80" s="19">
        <v>90586</v>
      </c>
      <c r="C80" s="36" t="s">
        <v>1299</v>
      </c>
      <c r="D80" s="18" t="s">
        <v>1029</v>
      </c>
      <c r="E80" s="88">
        <v>0.3</v>
      </c>
      <c r="F80" s="33">
        <f>O80*$L$4</f>
        <v>1.3668</v>
      </c>
      <c r="G80" s="46">
        <f>E80*F80</f>
        <v>0.41004000000000002</v>
      </c>
      <c r="N80" s="33">
        <v>0.3</v>
      </c>
      <c r="O80" s="33">
        <v>1.7</v>
      </c>
      <c r="P80" s="33">
        <v>0.51</v>
      </c>
    </row>
    <row r="81" spans="1:16">
      <c r="A81" s="203" t="s">
        <v>1005</v>
      </c>
      <c r="B81" s="203"/>
      <c r="C81" s="203"/>
      <c r="D81" s="203"/>
      <c r="E81" s="203"/>
      <c r="F81" s="203"/>
      <c r="G81" s="204"/>
      <c r="N81" s="33"/>
      <c r="O81" s="33"/>
      <c r="P81" s="33"/>
    </row>
    <row r="82" spans="1:16" ht="25.5">
      <c r="A82" s="18" t="s">
        <v>1010</v>
      </c>
      <c r="B82" s="19">
        <v>88309</v>
      </c>
      <c r="C82" s="20" t="s">
        <v>1023</v>
      </c>
      <c r="D82" s="18" t="s">
        <v>1016</v>
      </c>
      <c r="E82" s="88">
        <v>1.65</v>
      </c>
      <c r="F82" s="33">
        <f>O82*$L$4</f>
        <v>14.30316</v>
      </c>
      <c r="G82" s="46">
        <f>E82*F82</f>
        <v>23.600213999999998</v>
      </c>
      <c r="N82" s="33">
        <v>1.65</v>
      </c>
      <c r="O82" s="33">
        <v>17.79</v>
      </c>
      <c r="P82" s="33">
        <v>29.35</v>
      </c>
    </row>
    <row r="83" spans="1:16" ht="25.5">
      <c r="A83" s="18" t="s">
        <v>1010</v>
      </c>
      <c r="B83" s="19">
        <v>88316</v>
      </c>
      <c r="C83" s="20" t="s">
        <v>1021</v>
      </c>
      <c r="D83" s="18" t="s">
        <v>1016</v>
      </c>
      <c r="E83" s="88">
        <v>4.5</v>
      </c>
      <c r="F83" s="33">
        <f>O83*$L$4</f>
        <v>11.159520000000001</v>
      </c>
      <c r="G83" s="46">
        <f>E83*F83</f>
        <v>50.217840000000002</v>
      </c>
      <c r="N83" s="33">
        <v>4.5</v>
      </c>
      <c r="O83" s="33">
        <v>13.88</v>
      </c>
      <c r="P83" s="33">
        <v>62.46</v>
      </c>
    </row>
    <row r="84" spans="1:16">
      <c r="A84" s="213" t="s">
        <v>991</v>
      </c>
      <c r="B84" s="214"/>
      <c r="C84" s="214"/>
      <c r="D84" s="214"/>
      <c r="E84" s="214"/>
      <c r="F84" s="215"/>
      <c r="G84" s="48">
        <f>SUM(G80:G83)</f>
        <v>74.228093999999999</v>
      </c>
      <c r="J84" s="45">
        <f>PLANILHA!$G$63</f>
        <v>74.225279999999998</v>
      </c>
      <c r="N84" s="33"/>
      <c r="O84" s="33"/>
      <c r="P84" s="33">
        <v>92.32</v>
      </c>
    </row>
    <row r="85" spans="1:16">
      <c r="A85" s="202" t="s">
        <v>374</v>
      </c>
      <c r="B85" s="203"/>
      <c r="C85" s="203"/>
      <c r="D85" s="203"/>
      <c r="E85" s="204"/>
      <c r="F85" s="28" t="s">
        <v>74</v>
      </c>
      <c r="G85" s="29" t="s">
        <v>373</v>
      </c>
      <c r="I85" s="34">
        <f>VLOOKUP(G85,PLANILHA!$C$11:$G$435,5,FALSE)</f>
        <v>70.028400000000005</v>
      </c>
      <c r="N85" s="33"/>
      <c r="O85" s="33" t="s">
        <v>74</v>
      </c>
      <c r="P85" s="33" t="s">
        <v>373</v>
      </c>
    </row>
    <row r="86" spans="1:16" ht="25.5">
      <c r="A86" s="202" t="s">
        <v>1002</v>
      </c>
      <c r="B86" s="204"/>
      <c r="C86" s="30" t="s">
        <v>1003</v>
      </c>
      <c r="D86" s="30" t="s">
        <v>1004</v>
      </c>
      <c r="E86" s="86" t="s">
        <v>993</v>
      </c>
      <c r="F86" s="31" t="s">
        <v>992</v>
      </c>
      <c r="G86" s="32" t="s">
        <v>991</v>
      </c>
      <c r="N86" s="33" t="s">
        <v>993</v>
      </c>
      <c r="O86" s="33" t="s">
        <v>992</v>
      </c>
      <c r="P86" s="33" t="s">
        <v>991</v>
      </c>
    </row>
    <row r="87" spans="1:16">
      <c r="A87" s="202" t="s">
        <v>1017</v>
      </c>
      <c r="B87" s="203"/>
      <c r="C87" s="203"/>
      <c r="D87" s="203"/>
      <c r="E87" s="203"/>
      <c r="F87" s="203"/>
      <c r="G87" s="204"/>
      <c r="N87" s="33"/>
      <c r="O87" s="33"/>
      <c r="P87" s="33"/>
    </row>
    <row r="88" spans="1:16">
      <c r="A88" s="18" t="s">
        <v>1010</v>
      </c>
      <c r="B88" s="19">
        <v>34677</v>
      </c>
      <c r="C88" s="20" t="s">
        <v>1030</v>
      </c>
      <c r="D88" s="18" t="s">
        <v>517</v>
      </c>
      <c r="E88" s="87">
        <v>1</v>
      </c>
      <c r="F88" s="33">
        <f>O88*$L$4</f>
        <v>22.246680000000001</v>
      </c>
      <c r="G88" s="46">
        <f>E88*F88</f>
        <v>22.246680000000001</v>
      </c>
      <c r="N88" s="33">
        <v>1</v>
      </c>
      <c r="O88" s="33">
        <v>27.67</v>
      </c>
      <c r="P88" s="33">
        <v>27.67</v>
      </c>
    </row>
    <row r="89" spans="1:16" ht="25.5">
      <c r="A89" s="18" t="s">
        <v>1010</v>
      </c>
      <c r="B89" s="19">
        <v>1341</v>
      </c>
      <c r="C89" s="20" t="s">
        <v>1031</v>
      </c>
      <c r="D89" s="18" t="s">
        <v>517</v>
      </c>
      <c r="E89" s="87">
        <v>1</v>
      </c>
      <c r="F89" s="33">
        <f>O89*$L$4</f>
        <v>34.017240000000001</v>
      </c>
      <c r="G89" s="46">
        <f t="shared" ref="G89:G93" si="0">E89*F89</f>
        <v>34.017240000000001</v>
      </c>
      <c r="N89" s="33">
        <v>1</v>
      </c>
      <c r="O89" s="33">
        <v>42.31</v>
      </c>
      <c r="P89" s="33">
        <v>42.31</v>
      </c>
    </row>
    <row r="90" spans="1:16" ht="25.5">
      <c r="A90" s="18" t="s">
        <v>1010</v>
      </c>
      <c r="B90" s="19">
        <v>1339</v>
      </c>
      <c r="C90" s="20" t="s">
        <v>1032</v>
      </c>
      <c r="D90" s="18" t="s">
        <v>522</v>
      </c>
      <c r="E90" s="87">
        <v>0.2</v>
      </c>
      <c r="F90" s="33">
        <f>O90*$L$4</f>
        <v>30.632400000000004</v>
      </c>
      <c r="G90" s="46">
        <f t="shared" si="0"/>
        <v>6.1264800000000008</v>
      </c>
      <c r="N90" s="33">
        <v>0.2</v>
      </c>
      <c r="O90" s="33">
        <v>38.1</v>
      </c>
      <c r="P90" s="33">
        <v>7.62</v>
      </c>
    </row>
    <row r="91" spans="1:16">
      <c r="A91" s="203" t="s">
        <v>1005</v>
      </c>
      <c r="B91" s="203"/>
      <c r="C91" s="203"/>
      <c r="D91" s="203"/>
      <c r="E91" s="203"/>
      <c r="F91" s="203"/>
      <c r="G91" s="204"/>
      <c r="N91" s="33"/>
      <c r="O91" s="33"/>
      <c r="P91" s="33"/>
    </row>
    <row r="92" spans="1:16" ht="25.5">
      <c r="A92" s="18" t="s">
        <v>1010</v>
      </c>
      <c r="B92" s="19">
        <v>88309</v>
      </c>
      <c r="C92" s="20" t="s">
        <v>1023</v>
      </c>
      <c r="D92" s="18" t="s">
        <v>1016</v>
      </c>
      <c r="E92" s="87">
        <v>0.3</v>
      </c>
      <c r="F92" s="33">
        <f>O92*$L$4</f>
        <v>14.30316</v>
      </c>
      <c r="G92" s="46">
        <f t="shared" si="0"/>
        <v>4.2909480000000002</v>
      </c>
      <c r="N92" s="33">
        <v>0.3</v>
      </c>
      <c r="O92" s="33">
        <v>17.79</v>
      </c>
      <c r="P92" s="33">
        <v>5.33</v>
      </c>
    </row>
    <row r="93" spans="1:16" ht="25.5">
      <c r="A93" s="18" t="s">
        <v>1010</v>
      </c>
      <c r="B93" s="19">
        <v>88316</v>
      </c>
      <c r="C93" s="20" t="s">
        <v>1021</v>
      </c>
      <c r="D93" s="18" t="s">
        <v>1016</v>
      </c>
      <c r="E93" s="87">
        <v>0.3</v>
      </c>
      <c r="F93" s="33">
        <f>O93*$L$4</f>
        <v>11.159520000000001</v>
      </c>
      <c r="G93" s="46">
        <f t="shared" si="0"/>
        <v>3.3478560000000002</v>
      </c>
      <c r="N93" s="33">
        <v>0.3</v>
      </c>
      <c r="O93" s="33">
        <v>13.88</v>
      </c>
      <c r="P93" s="33">
        <v>4.16</v>
      </c>
    </row>
    <row r="94" spans="1:16">
      <c r="A94" s="213" t="s">
        <v>991</v>
      </c>
      <c r="B94" s="214"/>
      <c r="C94" s="214"/>
      <c r="D94" s="214"/>
      <c r="E94" s="214"/>
      <c r="F94" s="215"/>
      <c r="G94" s="48">
        <f>SUM(G88:G93)</f>
        <v>70.029203999999993</v>
      </c>
      <c r="N94" s="33"/>
      <c r="O94" s="33"/>
      <c r="P94" s="33">
        <v>87.1</v>
      </c>
    </row>
    <row r="95" spans="1:16">
      <c r="A95" s="202" t="s">
        <v>349</v>
      </c>
      <c r="B95" s="203"/>
      <c r="C95" s="203"/>
      <c r="D95" s="203"/>
      <c r="E95" s="204"/>
      <c r="F95" s="28" t="s">
        <v>74</v>
      </c>
      <c r="G95" s="29" t="s">
        <v>348</v>
      </c>
      <c r="I95" s="49">
        <f>VLOOKUP(G95,PLANILHA!$C$11:$G$435,5,FALSE)</f>
        <v>277.23527999999999</v>
      </c>
      <c r="N95" s="33"/>
      <c r="O95" s="33" t="s">
        <v>74</v>
      </c>
      <c r="P95" s="33" t="s">
        <v>348</v>
      </c>
    </row>
    <row r="96" spans="1:16" ht="25.5">
      <c r="A96" s="202" t="s">
        <v>1002</v>
      </c>
      <c r="B96" s="204"/>
      <c r="C96" s="30" t="s">
        <v>1003</v>
      </c>
      <c r="D96" s="30" t="s">
        <v>1004</v>
      </c>
      <c r="E96" s="86" t="s">
        <v>993</v>
      </c>
      <c r="F96" s="31" t="s">
        <v>992</v>
      </c>
      <c r="G96" s="32" t="s">
        <v>991</v>
      </c>
      <c r="N96" s="33" t="s">
        <v>993</v>
      </c>
      <c r="O96" s="33" t="s">
        <v>992</v>
      </c>
      <c r="P96" s="33" t="s">
        <v>991</v>
      </c>
    </row>
    <row r="97" spans="1:16">
      <c r="A97" s="202" t="s">
        <v>1033</v>
      </c>
      <c r="B97" s="203"/>
      <c r="C97" s="203"/>
      <c r="D97" s="203"/>
      <c r="E97" s="203"/>
      <c r="F97" s="203"/>
      <c r="G97" s="204"/>
      <c r="N97" s="33"/>
      <c r="O97" s="33"/>
      <c r="P97" s="33"/>
    </row>
    <row r="98" spans="1:16" ht="89.25">
      <c r="A98" s="18" t="s">
        <v>1010</v>
      </c>
      <c r="B98" s="19">
        <v>87501</v>
      </c>
      <c r="C98" s="20" t="s">
        <v>1034</v>
      </c>
      <c r="D98" s="18" t="s">
        <v>517</v>
      </c>
      <c r="E98" s="88">
        <v>0.2</v>
      </c>
      <c r="F98" s="33">
        <v>102.09</v>
      </c>
      <c r="G98" s="46">
        <f t="shared" ref="G98:G100" si="1">E98*F98</f>
        <v>20.418000000000003</v>
      </c>
      <c r="N98" s="33">
        <v>0.2</v>
      </c>
      <c r="O98" s="33">
        <v>126.96</v>
      </c>
      <c r="P98" s="33">
        <v>25.39</v>
      </c>
    </row>
    <row r="99" spans="1:16" ht="76.5">
      <c r="A99" s="18" t="s">
        <v>1010</v>
      </c>
      <c r="B99" s="19">
        <v>87630</v>
      </c>
      <c r="C99" s="36" t="s">
        <v>1300</v>
      </c>
      <c r="D99" s="18" t="s">
        <v>517</v>
      </c>
      <c r="E99" s="88">
        <v>1.6</v>
      </c>
      <c r="F99" s="33">
        <v>29.33</v>
      </c>
      <c r="G99" s="46">
        <f t="shared" si="1"/>
        <v>46.927999999999997</v>
      </c>
      <c r="N99" s="33">
        <v>1.6</v>
      </c>
      <c r="O99" s="33">
        <v>36.479999999999997</v>
      </c>
      <c r="P99" s="33">
        <v>58.36</v>
      </c>
    </row>
    <row r="100" spans="1:16" ht="63.75">
      <c r="A100" s="18" t="s">
        <v>1010</v>
      </c>
      <c r="B100" s="19">
        <v>98547</v>
      </c>
      <c r="C100" s="36" t="s">
        <v>1301</v>
      </c>
      <c r="D100" s="18" t="s">
        <v>517</v>
      </c>
      <c r="E100" s="88">
        <v>1.6</v>
      </c>
      <c r="F100" s="33">
        <v>131.1808</v>
      </c>
      <c r="G100" s="46">
        <f t="shared" si="1"/>
        <v>209.88928000000001</v>
      </c>
      <c r="N100" s="33">
        <v>1.6</v>
      </c>
      <c r="O100" s="33">
        <v>163.16</v>
      </c>
      <c r="P100" s="33">
        <v>261.05</v>
      </c>
    </row>
    <row r="101" spans="1:16">
      <c r="A101" s="213" t="s">
        <v>991</v>
      </c>
      <c r="B101" s="214"/>
      <c r="C101" s="214"/>
      <c r="D101" s="214"/>
      <c r="E101" s="214"/>
      <c r="F101" s="215"/>
      <c r="G101" s="48">
        <f>SUM(G98:G100)</f>
        <v>277.23527999999999</v>
      </c>
      <c r="N101" s="33"/>
      <c r="O101" s="33"/>
      <c r="P101" s="33">
        <v>344.82</v>
      </c>
    </row>
    <row r="102" spans="1:16">
      <c r="A102" s="202" t="s">
        <v>1035</v>
      </c>
      <c r="B102" s="203"/>
      <c r="C102" s="203"/>
      <c r="D102" s="203"/>
      <c r="E102" s="204"/>
      <c r="F102" s="22" t="s">
        <v>86</v>
      </c>
      <c r="G102" s="21">
        <v>9502</v>
      </c>
      <c r="I102" s="34">
        <f>VLOOKUP(G102,PLANILHA!$C$11:$G$435,5,FALSE)</f>
        <v>196.00716</v>
      </c>
      <c r="N102" s="33"/>
      <c r="O102" s="33" t="s">
        <v>86</v>
      </c>
      <c r="P102" s="33">
        <v>9502</v>
      </c>
    </row>
    <row r="103" spans="1:16" ht="25.5">
      <c r="A103" s="202" t="s">
        <v>1002</v>
      </c>
      <c r="B103" s="204"/>
      <c r="C103" s="30" t="s">
        <v>1003</v>
      </c>
      <c r="D103" s="30" t="s">
        <v>1004</v>
      </c>
      <c r="E103" s="86" t="s">
        <v>993</v>
      </c>
      <c r="F103" s="31" t="s">
        <v>992</v>
      </c>
      <c r="G103" s="32" t="s">
        <v>991</v>
      </c>
      <c r="N103" s="33" t="s">
        <v>993</v>
      </c>
      <c r="O103" s="33" t="s">
        <v>992</v>
      </c>
      <c r="P103" s="33" t="s">
        <v>991</v>
      </c>
    </row>
    <row r="104" spans="1:16">
      <c r="A104" s="202" t="s">
        <v>1017</v>
      </c>
      <c r="B104" s="203"/>
      <c r="C104" s="203"/>
      <c r="D104" s="203"/>
      <c r="E104" s="203"/>
      <c r="F104" s="203"/>
      <c r="G104" s="204"/>
      <c r="N104" s="33"/>
      <c r="O104" s="33"/>
      <c r="P104" s="33"/>
    </row>
    <row r="105" spans="1:16">
      <c r="A105" s="18" t="s">
        <v>1010</v>
      </c>
      <c r="B105" s="19">
        <v>3143</v>
      </c>
      <c r="C105" s="20" t="s">
        <v>1036</v>
      </c>
      <c r="D105" s="18" t="s">
        <v>538</v>
      </c>
      <c r="E105" s="87">
        <v>0.42</v>
      </c>
      <c r="F105" s="33">
        <f>O105*$L$4</f>
        <v>6.5847600000000002</v>
      </c>
      <c r="G105" s="46">
        <f>E105*F105</f>
        <v>2.7655992</v>
      </c>
      <c r="N105" s="33">
        <v>0.42</v>
      </c>
      <c r="O105" s="33">
        <v>8.19</v>
      </c>
      <c r="P105" s="33">
        <v>3.43</v>
      </c>
    </row>
    <row r="106" spans="1:16">
      <c r="A106" s="18" t="s">
        <v>1010</v>
      </c>
      <c r="B106" s="19">
        <v>38189</v>
      </c>
      <c r="C106" s="20" t="s">
        <v>1037</v>
      </c>
      <c r="D106" s="18" t="s">
        <v>535</v>
      </c>
      <c r="E106" s="87">
        <v>1</v>
      </c>
      <c r="F106" s="33">
        <v>186.28399999999999</v>
      </c>
      <c r="G106" s="46">
        <f>E106*F106</f>
        <v>186.28399999999999</v>
      </c>
      <c r="N106" s="33">
        <v>1</v>
      </c>
      <c r="O106" s="33">
        <v>231.69</v>
      </c>
      <c r="P106" s="33">
        <v>231.69</v>
      </c>
    </row>
    <row r="107" spans="1:16">
      <c r="A107" s="202" t="s">
        <v>1005</v>
      </c>
      <c r="B107" s="203"/>
      <c r="C107" s="203"/>
      <c r="D107" s="203"/>
      <c r="E107" s="203"/>
      <c r="F107" s="203"/>
      <c r="G107" s="204"/>
      <c r="N107" s="33"/>
      <c r="O107" s="33"/>
      <c r="P107" s="33"/>
    </row>
    <row r="108" spans="1:16" ht="25.5">
      <c r="A108" s="18" t="s">
        <v>1010</v>
      </c>
      <c r="B108" s="19">
        <v>88267</v>
      </c>
      <c r="C108" s="20" t="s">
        <v>1038</v>
      </c>
      <c r="D108" s="18" t="s">
        <v>1016</v>
      </c>
      <c r="E108" s="87">
        <v>0.5</v>
      </c>
      <c r="F108" s="33">
        <f>O108*$L$4</f>
        <v>13.91724</v>
      </c>
      <c r="G108" s="46">
        <f>E108*F108</f>
        <v>6.9586199999999998</v>
      </c>
      <c r="N108" s="33">
        <v>0.5</v>
      </c>
      <c r="O108" s="33">
        <v>17.309999999999999</v>
      </c>
      <c r="P108" s="33">
        <v>8.65</v>
      </c>
    </row>
    <row r="109" spans="1:16">
      <c r="A109" s="213" t="s">
        <v>991</v>
      </c>
      <c r="B109" s="214"/>
      <c r="C109" s="214"/>
      <c r="D109" s="214"/>
      <c r="E109" s="214"/>
      <c r="F109" s="215"/>
      <c r="G109" s="48">
        <f>SUM(G105:G108)</f>
        <v>196.00821919999998</v>
      </c>
      <c r="N109" s="33"/>
      <c r="O109" s="33"/>
      <c r="P109" s="33">
        <v>243.79</v>
      </c>
    </row>
    <row r="110" spans="1:16">
      <c r="A110" s="202" t="s">
        <v>1039</v>
      </c>
      <c r="B110" s="203"/>
      <c r="C110" s="203"/>
      <c r="D110" s="203"/>
      <c r="E110" s="204"/>
      <c r="F110" s="22" t="s">
        <v>86</v>
      </c>
      <c r="G110" s="21">
        <v>1356</v>
      </c>
      <c r="I110" s="34">
        <f>VLOOKUP(G110,PLANILHA!$C$11:$G$435,5,FALSE)</f>
        <v>3.7788000000000004</v>
      </c>
      <c r="N110" s="33"/>
      <c r="O110" s="33" t="s">
        <v>86</v>
      </c>
      <c r="P110" s="33">
        <v>1356</v>
      </c>
    </row>
    <row r="111" spans="1:16" ht="25.5">
      <c r="A111" s="202" t="s">
        <v>1002</v>
      </c>
      <c r="B111" s="204"/>
      <c r="C111" s="30" t="s">
        <v>1003</v>
      </c>
      <c r="D111" s="30" t="s">
        <v>1004</v>
      </c>
      <c r="E111" s="86" t="s">
        <v>993</v>
      </c>
      <c r="F111" s="31" t="s">
        <v>992</v>
      </c>
      <c r="G111" s="32" t="s">
        <v>991</v>
      </c>
      <c r="N111" s="33" t="s">
        <v>993</v>
      </c>
      <c r="O111" s="33" t="s">
        <v>992</v>
      </c>
      <c r="P111" s="33" t="s">
        <v>991</v>
      </c>
    </row>
    <row r="112" spans="1:16">
      <c r="A112" s="202" t="s">
        <v>1017</v>
      </c>
      <c r="B112" s="203"/>
      <c r="C112" s="203"/>
      <c r="D112" s="203"/>
      <c r="E112" s="203"/>
      <c r="F112" s="203"/>
      <c r="G112" s="204"/>
      <c r="N112" s="33"/>
      <c r="O112" s="33"/>
      <c r="P112" s="33"/>
    </row>
    <row r="113" spans="1:16">
      <c r="A113" s="18" t="s">
        <v>1010</v>
      </c>
      <c r="B113" s="19">
        <v>3143</v>
      </c>
      <c r="C113" s="20" t="s">
        <v>1036</v>
      </c>
      <c r="D113" s="18" t="s">
        <v>538</v>
      </c>
      <c r="E113" s="87">
        <v>0.31</v>
      </c>
      <c r="F113" s="33">
        <f>O113*$L$4</f>
        <v>6.5847600000000002</v>
      </c>
      <c r="G113" s="46">
        <f>E113*F113</f>
        <v>2.0412756000000001</v>
      </c>
      <c r="N113" s="33">
        <v>0.31</v>
      </c>
      <c r="O113" s="33">
        <v>8.19</v>
      </c>
      <c r="P113" s="33">
        <v>2.5299999999999998</v>
      </c>
    </row>
    <row r="114" spans="1:16" ht="25.5">
      <c r="A114" s="18" t="s">
        <v>1010</v>
      </c>
      <c r="B114" s="19">
        <v>4895</v>
      </c>
      <c r="C114" s="20" t="s">
        <v>1040</v>
      </c>
      <c r="D114" s="18" t="s">
        <v>535</v>
      </c>
      <c r="E114" s="87">
        <v>1</v>
      </c>
      <c r="F114" s="33">
        <f>O114*$L$4</f>
        <v>0.4824</v>
      </c>
      <c r="G114" s="46">
        <f>E114*F114</f>
        <v>0.4824</v>
      </c>
      <c r="N114" s="33">
        <v>1</v>
      </c>
      <c r="O114" s="33">
        <v>0.6</v>
      </c>
      <c r="P114" s="33">
        <v>0.6</v>
      </c>
    </row>
    <row r="115" spans="1:16">
      <c r="A115" s="202" t="s">
        <v>1005</v>
      </c>
      <c r="B115" s="203"/>
      <c r="C115" s="203"/>
      <c r="D115" s="203"/>
      <c r="E115" s="203"/>
      <c r="F115" s="203"/>
      <c r="G115" s="204"/>
      <c r="N115" s="33"/>
      <c r="O115" s="33"/>
      <c r="P115" s="33"/>
    </row>
    <row r="116" spans="1:16" ht="25.5">
      <c r="A116" s="18" t="s">
        <v>1010</v>
      </c>
      <c r="B116" s="19">
        <v>88267</v>
      </c>
      <c r="C116" s="20" t="s">
        <v>1038</v>
      </c>
      <c r="D116" s="18" t="s">
        <v>1016</v>
      </c>
      <c r="E116" s="87">
        <v>0.09</v>
      </c>
      <c r="F116" s="33">
        <f>O116*$L$4</f>
        <v>13.91724</v>
      </c>
      <c r="G116" s="46">
        <f>E116*F116</f>
        <v>1.2525515999999999</v>
      </c>
      <c r="N116" s="33">
        <v>0.09</v>
      </c>
      <c r="O116" s="33">
        <v>17.309999999999999</v>
      </c>
      <c r="P116" s="33">
        <v>1.55</v>
      </c>
    </row>
    <row r="117" spans="1:16">
      <c r="A117" s="213" t="s">
        <v>991</v>
      </c>
      <c r="B117" s="214"/>
      <c r="C117" s="214"/>
      <c r="D117" s="214"/>
      <c r="E117" s="214"/>
      <c r="F117" s="215"/>
      <c r="G117" s="48">
        <f>SUM(G113:G116)</f>
        <v>3.7762272000000001</v>
      </c>
      <c r="N117" s="33"/>
      <c r="O117" s="33"/>
      <c r="P117" s="33">
        <v>4.7</v>
      </c>
    </row>
    <row r="118" spans="1:16">
      <c r="A118" s="202" t="s">
        <v>744</v>
      </c>
      <c r="B118" s="203"/>
      <c r="C118" s="203"/>
      <c r="D118" s="203"/>
      <c r="E118" s="204"/>
      <c r="F118" s="22" t="s">
        <v>86</v>
      </c>
      <c r="G118" s="21">
        <v>7746</v>
      </c>
      <c r="I118" s="34">
        <f>VLOOKUP(G118,PLANILHA!$C$11:$G$435,5,FALSE)</f>
        <v>14.407680000000003</v>
      </c>
      <c r="N118" s="33"/>
      <c r="O118" s="33" t="s">
        <v>86</v>
      </c>
      <c r="P118" s="33">
        <v>7746</v>
      </c>
    </row>
    <row r="119" spans="1:16" ht="25.5">
      <c r="A119" s="202" t="s">
        <v>1002</v>
      </c>
      <c r="B119" s="204"/>
      <c r="C119" s="30" t="s">
        <v>1003</v>
      </c>
      <c r="D119" s="30" t="s">
        <v>1004</v>
      </c>
      <c r="E119" s="86" t="s">
        <v>993</v>
      </c>
      <c r="F119" s="31" t="s">
        <v>992</v>
      </c>
      <c r="G119" s="29" t="s">
        <v>991</v>
      </c>
      <c r="N119" s="33" t="s">
        <v>993</v>
      </c>
      <c r="O119" s="33" t="s">
        <v>992</v>
      </c>
      <c r="P119" s="33" t="s">
        <v>991</v>
      </c>
    </row>
    <row r="120" spans="1:16">
      <c r="A120" s="202" t="s">
        <v>1017</v>
      </c>
      <c r="B120" s="203"/>
      <c r="C120" s="203"/>
      <c r="D120" s="203"/>
      <c r="E120" s="203"/>
      <c r="F120" s="203"/>
      <c r="G120" s="204"/>
      <c r="N120" s="33"/>
      <c r="O120" s="33"/>
      <c r="P120" s="33"/>
    </row>
    <row r="121" spans="1:16" ht="25.5">
      <c r="A121" s="18" t="s">
        <v>86</v>
      </c>
      <c r="B121" s="19">
        <v>481</v>
      </c>
      <c r="C121" s="20" t="s">
        <v>1041</v>
      </c>
      <c r="D121" s="18" t="s">
        <v>535</v>
      </c>
      <c r="E121" s="87">
        <v>1</v>
      </c>
      <c r="F121" s="33">
        <f>O121*$L$4</f>
        <v>6.7053600000000007</v>
      </c>
      <c r="G121" s="46">
        <f>E121*F121</f>
        <v>6.7053600000000007</v>
      </c>
      <c r="N121" s="33">
        <v>1</v>
      </c>
      <c r="O121" s="33">
        <v>8.34</v>
      </c>
      <c r="P121" s="33">
        <v>8.34</v>
      </c>
    </row>
    <row r="122" spans="1:16">
      <c r="A122" s="202" t="s">
        <v>1005</v>
      </c>
      <c r="B122" s="203"/>
      <c r="C122" s="203"/>
      <c r="D122" s="203"/>
      <c r="E122" s="203"/>
      <c r="F122" s="203"/>
      <c r="G122" s="204"/>
      <c r="N122" s="33"/>
      <c r="O122" s="33"/>
      <c r="P122" s="33"/>
    </row>
    <row r="123" spans="1:16" ht="25.5">
      <c r="A123" s="18" t="s">
        <v>1010</v>
      </c>
      <c r="B123" s="19">
        <v>88247</v>
      </c>
      <c r="C123" s="20" t="s">
        <v>1042</v>
      </c>
      <c r="D123" s="18" t="s">
        <v>1016</v>
      </c>
      <c r="E123" s="89">
        <v>0.3</v>
      </c>
      <c r="F123" s="33">
        <f>O123*$L$4</f>
        <v>11.264040000000001</v>
      </c>
      <c r="G123" s="46">
        <f>E123*F123</f>
        <v>3.3792120000000003</v>
      </c>
      <c r="N123" s="33">
        <v>0.3</v>
      </c>
      <c r="O123" s="33">
        <v>14.01</v>
      </c>
      <c r="P123" s="33">
        <v>4.2</v>
      </c>
    </row>
    <row r="124" spans="1:16" ht="25.5">
      <c r="A124" s="18" t="s">
        <v>1010</v>
      </c>
      <c r="B124" s="19">
        <v>88264</v>
      </c>
      <c r="C124" s="20" t="s">
        <v>1043</v>
      </c>
      <c r="D124" s="18" t="s">
        <v>1016</v>
      </c>
      <c r="E124" s="89">
        <v>0.3</v>
      </c>
      <c r="F124" s="33">
        <f>O124*$L$4</f>
        <v>14.423760000000001</v>
      </c>
      <c r="G124" s="46">
        <f>E124*F124</f>
        <v>4.3271280000000001</v>
      </c>
      <c r="N124" s="33">
        <v>0.3</v>
      </c>
      <c r="O124" s="33">
        <v>17.940000000000001</v>
      </c>
      <c r="P124" s="33">
        <v>5.38</v>
      </c>
    </row>
    <row r="125" spans="1:16">
      <c r="A125" s="213" t="s">
        <v>991</v>
      </c>
      <c r="B125" s="214"/>
      <c r="C125" s="214"/>
      <c r="D125" s="214"/>
      <c r="E125" s="214"/>
      <c r="F125" s="215"/>
      <c r="G125" s="48">
        <f>SUM(G121:G124)</f>
        <v>14.411700000000002</v>
      </c>
      <c r="N125" s="33"/>
      <c r="O125" s="33"/>
      <c r="P125" s="33">
        <v>17.920000000000002</v>
      </c>
    </row>
    <row r="126" spans="1:16">
      <c r="A126" s="202" t="s">
        <v>692</v>
      </c>
      <c r="B126" s="203"/>
      <c r="C126" s="203"/>
      <c r="D126" s="203"/>
      <c r="E126" s="204"/>
      <c r="F126" s="22" t="s">
        <v>86</v>
      </c>
      <c r="G126" s="21">
        <v>9041</v>
      </c>
      <c r="I126" s="34">
        <f>VLOOKUP(G126,PLANILHA!$C$11:$G$435,5,FALSE)</f>
        <v>92.122320000000002</v>
      </c>
      <c r="N126" s="33"/>
      <c r="O126" s="33" t="s">
        <v>86</v>
      </c>
      <c r="P126" s="33">
        <v>9041</v>
      </c>
    </row>
    <row r="127" spans="1:16" ht="25.5">
      <c r="A127" s="202" t="s">
        <v>1002</v>
      </c>
      <c r="B127" s="204"/>
      <c r="C127" s="30" t="s">
        <v>1003</v>
      </c>
      <c r="D127" s="30" t="s">
        <v>1004</v>
      </c>
      <c r="E127" s="86" t="s">
        <v>993</v>
      </c>
      <c r="F127" s="31" t="s">
        <v>992</v>
      </c>
      <c r="G127" s="29" t="s">
        <v>991</v>
      </c>
      <c r="N127" s="33" t="s">
        <v>993</v>
      </c>
      <c r="O127" s="33" t="s">
        <v>992</v>
      </c>
      <c r="P127" s="33" t="s">
        <v>991</v>
      </c>
    </row>
    <row r="128" spans="1:16">
      <c r="A128" s="202" t="s">
        <v>1017</v>
      </c>
      <c r="B128" s="203"/>
      <c r="C128" s="203"/>
      <c r="D128" s="203"/>
      <c r="E128" s="203"/>
      <c r="F128" s="203"/>
      <c r="G128" s="204"/>
      <c r="N128" s="33"/>
      <c r="O128" s="33"/>
      <c r="P128" s="33"/>
    </row>
    <row r="129" spans="1:16" ht="25.5">
      <c r="A129" s="18" t="s">
        <v>86</v>
      </c>
      <c r="B129" s="19">
        <v>9225</v>
      </c>
      <c r="C129" s="20" t="s">
        <v>1044</v>
      </c>
      <c r="D129" s="18" t="s">
        <v>535</v>
      </c>
      <c r="E129" s="87">
        <v>1</v>
      </c>
      <c r="F129" s="33">
        <f>O129*$L$4</f>
        <v>84.42</v>
      </c>
      <c r="G129" s="46">
        <f>E129*F129</f>
        <v>84.42</v>
      </c>
      <c r="N129" s="33">
        <v>1</v>
      </c>
      <c r="O129" s="33">
        <v>105</v>
      </c>
      <c r="P129" s="33">
        <v>105</v>
      </c>
    </row>
    <row r="130" spans="1:16">
      <c r="A130" s="202" t="s">
        <v>1005</v>
      </c>
      <c r="B130" s="203"/>
      <c r="C130" s="203"/>
      <c r="D130" s="203"/>
      <c r="E130" s="203"/>
      <c r="F130" s="203"/>
      <c r="G130" s="204"/>
      <c r="N130" s="33"/>
      <c r="O130" s="33"/>
      <c r="P130" s="33"/>
    </row>
    <row r="131" spans="1:16" ht="25.5">
      <c r="A131" s="18" t="s">
        <v>1010</v>
      </c>
      <c r="B131" s="19">
        <v>88247</v>
      </c>
      <c r="C131" s="20" t="s">
        <v>1042</v>
      </c>
      <c r="D131" s="18" t="s">
        <v>1016</v>
      </c>
      <c r="E131" s="87">
        <v>0.3</v>
      </c>
      <c r="F131" s="33">
        <f>O131*$L$4</f>
        <v>11.264040000000001</v>
      </c>
      <c r="G131" s="46">
        <f>E131*F131</f>
        <v>3.3792120000000003</v>
      </c>
      <c r="N131" s="33">
        <v>0.3</v>
      </c>
      <c r="O131" s="33">
        <v>14.01</v>
      </c>
      <c r="P131" s="33">
        <v>4.2</v>
      </c>
    </row>
    <row r="132" spans="1:16" ht="25.5">
      <c r="A132" s="18" t="s">
        <v>1010</v>
      </c>
      <c r="B132" s="19">
        <v>88264</v>
      </c>
      <c r="C132" s="20" t="s">
        <v>1043</v>
      </c>
      <c r="D132" s="18" t="s">
        <v>1016</v>
      </c>
      <c r="E132" s="87">
        <v>0.3</v>
      </c>
      <c r="F132" s="33">
        <f>O132*$L$4</f>
        <v>14.423760000000001</v>
      </c>
      <c r="G132" s="46">
        <f>TRUNC(E132*F132,2)</f>
        <v>4.32</v>
      </c>
      <c r="N132" s="33">
        <v>0.3</v>
      </c>
      <c r="O132" s="33">
        <v>17.940000000000001</v>
      </c>
      <c r="P132" s="33">
        <v>5.38</v>
      </c>
    </row>
    <row r="133" spans="1:16">
      <c r="A133" s="213" t="s">
        <v>991</v>
      </c>
      <c r="B133" s="214"/>
      <c r="C133" s="214"/>
      <c r="D133" s="214"/>
      <c r="E133" s="214"/>
      <c r="F133" s="215"/>
      <c r="G133" s="48">
        <f>SUM(G129:G132)</f>
        <v>92.119212000000005</v>
      </c>
      <c r="N133" s="33"/>
      <c r="O133" s="33"/>
      <c r="P133" s="33">
        <v>114.58</v>
      </c>
    </row>
    <row r="134" spans="1:16">
      <c r="A134" s="225" t="s">
        <v>1045</v>
      </c>
      <c r="B134" s="226"/>
      <c r="C134" s="226"/>
      <c r="D134" s="226"/>
      <c r="E134" s="227"/>
      <c r="F134" s="22" t="s">
        <v>86</v>
      </c>
      <c r="G134" s="21">
        <v>7996</v>
      </c>
      <c r="I134" s="34">
        <f>VLOOKUP(G134,PLANILHA!$C$11:$G$435,5,FALSE)</f>
        <v>125.33556</v>
      </c>
      <c r="N134" s="33"/>
      <c r="O134" s="33" t="s">
        <v>86</v>
      </c>
      <c r="P134" s="33">
        <v>7996</v>
      </c>
    </row>
    <row r="135" spans="1:16" ht="25.5">
      <c r="A135" s="202" t="s">
        <v>1002</v>
      </c>
      <c r="B135" s="204"/>
      <c r="C135" s="30" t="s">
        <v>1003</v>
      </c>
      <c r="D135" s="30" t="s">
        <v>1004</v>
      </c>
      <c r="E135" s="86" t="s">
        <v>993</v>
      </c>
      <c r="F135" s="31" t="s">
        <v>992</v>
      </c>
      <c r="G135" s="29" t="s">
        <v>991</v>
      </c>
      <c r="N135" s="33" t="s">
        <v>993</v>
      </c>
      <c r="O135" s="33" t="s">
        <v>992</v>
      </c>
      <c r="P135" s="33" t="s">
        <v>991</v>
      </c>
    </row>
    <row r="136" spans="1:16">
      <c r="A136" s="202" t="s">
        <v>1017</v>
      </c>
      <c r="B136" s="203"/>
      <c r="C136" s="203"/>
      <c r="D136" s="203"/>
      <c r="E136" s="203"/>
      <c r="F136" s="203"/>
      <c r="G136" s="204"/>
      <c r="N136" s="33"/>
      <c r="O136" s="33"/>
      <c r="P136" s="33"/>
    </row>
    <row r="137" spans="1:16" ht="25.5">
      <c r="A137" s="18" t="s">
        <v>86</v>
      </c>
      <c r="B137" s="19">
        <v>7943</v>
      </c>
      <c r="C137" s="20" t="s">
        <v>1046</v>
      </c>
      <c r="D137" s="18" t="s">
        <v>535</v>
      </c>
      <c r="E137" s="87">
        <v>1</v>
      </c>
      <c r="F137" s="33">
        <f>O137*$L$4</f>
        <v>109.92288000000001</v>
      </c>
      <c r="G137" s="46">
        <f>E137*F137</f>
        <v>109.92288000000001</v>
      </c>
      <c r="N137" s="33">
        <v>1</v>
      </c>
      <c r="O137" s="33">
        <v>136.72</v>
      </c>
      <c r="P137" s="33">
        <v>136.72</v>
      </c>
    </row>
    <row r="138" spans="1:16">
      <c r="A138" s="202" t="s">
        <v>1005</v>
      </c>
      <c r="B138" s="203"/>
      <c r="C138" s="203"/>
      <c r="D138" s="203"/>
      <c r="E138" s="203"/>
      <c r="F138" s="203"/>
      <c r="G138" s="204"/>
      <c r="N138" s="33"/>
      <c r="O138" s="33"/>
      <c r="P138" s="33"/>
    </row>
    <row r="139" spans="1:16" ht="25.5">
      <c r="A139" s="18" t="s">
        <v>1010</v>
      </c>
      <c r="B139" s="19">
        <v>88247</v>
      </c>
      <c r="C139" s="20" t="s">
        <v>1042</v>
      </c>
      <c r="D139" s="18" t="s">
        <v>1016</v>
      </c>
      <c r="E139" s="87">
        <v>0.6</v>
      </c>
      <c r="F139" s="33">
        <f>O139*$L$4</f>
        <v>11.264040000000001</v>
      </c>
      <c r="G139" s="46">
        <f>E139*F139</f>
        <v>6.7584240000000007</v>
      </c>
      <c r="N139" s="33">
        <v>0.6</v>
      </c>
      <c r="O139" s="33">
        <v>14.01</v>
      </c>
      <c r="P139" s="33">
        <v>8.4</v>
      </c>
    </row>
    <row r="140" spans="1:16" ht="25.5">
      <c r="A140" s="18" t="s">
        <v>1010</v>
      </c>
      <c r="B140" s="19">
        <v>88264</v>
      </c>
      <c r="C140" s="20" t="s">
        <v>1043</v>
      </c>
      <c r="D140" s="18" t="s">
        <v>1016</v>
      </c>
      <c r="E140" s="87">
        <v>0.6</v>
      </c>
      <c r="F140" s="33">
        <f>O140*$L$4</f>
        <v>14.423760000000001</v>
      </c>
      <c r="G140" s="46">
        <f>E140*F140</f>
        <v>8.6542560000000002</v>
      </c>
      <c r="N140" s="33">
        <v>0.6</v>
      </c>
      <c r="O140" s="33">
        <v>17.940000000000001</v>
      </c>
      <c r="P140" s="33">
        <v>10.76</v>
      </c>
    </row>
    <row r="141" spans="1:16">
      <c r="A141" s="213" t="s">
        <v>991</v>
      </c>
      <c r="B141" s="214"/>
      <c r="C141" s="214"/>
      <c r="D141" s="214"/>
      <c r="E141" s="214"/>
      <c r="F141" s="215"/>
      <c r="G141" s="48">
        <f>SUM(G137:G140)</f>
        <v>125.33556000000002</v>
      </c>
      <c r="N141" s="33"/>
      <c r="O141" s="33"/>
      <c r="P141" s="33">
        <v>155.88999999999999</v>
      </c>
    </row>
    <row r="142" spans="1:16">
      <c r="A142" s="202" t="s">
        <v>713</v>
      </c>
      <c r="B142" s="203"/>
      <c r="C142" s="203"/>
      <c r="D142" s="203"/>
      <c r="E142" s="204"/>
      <c r="F142" s="22" t="s">
        <v>86</v>
      </c>
      <c r="G142" s="21">
        <v>539</v>
      </c>
      <c r="I142" s="34">
        <f>VLOOKUP(G142,PLANILHA!$C$11:$G$435,5,FALSE)</f>
        <v>177.78852000000001</v>
      </c>
      <c r="N142" s="33"/>
      <c r="O142" s="33" t="s">
        <v>86</v>
      </c>
      <c r="P142" s="33">
        <v>539</v>
      </c>
    </row>
    <row r="143" spans="1:16" ht="25.5">
      <c r="A143" s="202" t="s">
        <v>1002</v>
      </c>
      <c r="B143" s="204"/>
      <c r="C143" s="30" t="s">
        <v>1003</v>
      </c>
      <c r="D143" s="30" t="s">
        <v>1004</v>
      </c>
      <c r="E143" s="86" t="s">
        <v>993</v>
      </c>
      <c r="F143" s="31" t="s">
        <v>992</v>
      </c>
      <c r="G143" s="29" t="s">
        <v>991</v>
      </c>
      <c r="N143" s="33" t="s">
        <v>993</v>
      </c>
      <c r="O143" s="33" t="s">
        <v>992</v>
      </c>
      <c r="P143" s="33" t="s">
        <v>991</v>
      </c>
    </row>
    <row r="144" spans="1:16">
      <c r="A144" s="202" t="s">
        <v>1017</v>
      </c>
      <c r="B144" s="203"/>
      <c r="C144" s="203"/>
      <c r="D144" s="203"/>
      <c r="E144" s="203"/>
      <c r="F144" s="203"/>
      <c r="G144" s="204"/>
      <c r="N144" s="33"/>
      <c r="O144" s="33"/>
      <c r="P144" s="33"/>
    </row>
    <row r="145" spans="1:16">
      <c r="A145" s="18" t="s">
        <v>1010</v>
      </c>
      <c r="B145" s="19">
        <v>39387</v>
      </c>
      <c r="C145" s="20" t="s">
        <v>1047</v>
      </c>
      <c r="D145" s="18" t="s">
        <v>535</v>
      </c>
      <c r="E145" s="87">
        <v>2</v>
      </c>
      <c r="F145" s="33">
        <f>O145*$L$4</f>
        <v>15.412680000000002</v>
      </c>
      <c r="G145" s="46">
        <f>E145*F145</f>
        <v>30.825360000000003</v>
      </c>
      <c r="N145" s="33">
        <v>2</v>
      </c>
      <c r="O145" s="33">
        <v>19.170000000000002</v>
      </c>
      <c r="P145" s="33">
        <v>38.340000000000003</v>
      </c>
    </row>
    <row r="146" spans="1:16" ht="25.5">
      <c r="A146" s="18" t="s">
        <v>86</v>
      </c>
      <c r="B146" s="19">
        <v>1366</v>
      </c>
      <c r="C146" s="20" t="s">
        <v>1048</v>
      </c>
      <c r="D146" s="18" t="s">
        <v>535</v>
      </c>
      <c r="E146" s="87">
        <v>1</v>
      </c>
      <c r="F146" s="33">
        <f>O146*$L$4</f>
        <v>121.27536000000001</v>
      </c>
      <c r="G146" s="46">
        <f>E146*F146</f>
        <v>121.27536000000001</v>
      </c>
      <c r="N146" s="33">
        <v>1</v>
      </c>
      <c r="O146" s="33">
        <v>150.84</v>
      </c>
      <c r="P146" s="33">
        <v>150.84</v>
      </c>
    </row>
    <row r="147" spans="1:16">
      <c r="A147" s="202" t="s">
        <v>1005</v>
      </c>
      <c r="B147" s="203"/>
      <c r="C147" s="203"/>
      <c r="D147" s="203"/>
      <c r="E147" s="203"/>
      <c r="F147" s="203"/>
      <c r="G147" s="204"/>
      <c r="N147" s="33"/>
      <c r="O147" s="33"/>
      <c r="P147" s="33"/>
    </row>
    <row r="148" spans="1:16" ht="25.5">
      <c r="A148" s="18" t="s">
        <v>1010</v>
      </c>
      <c r="B148" s="19">
        <v>88247</v>
      </c>
      <c r="C148" s="20" t="s">
        <v>1042</v>
      </c>
      <c r="D148" s="18" t="s">
        <v>1016</v>
      </c>
      <c r="E148" s="87">
        <v>1</v>
      </c>
      <c r="F148" s="33">
        <f>O148*$L$4</f>
        <v>11.264040000000001</v>
      </c>
      <c r="G148" s="46">
        <f>E148*F148</f>
        <v>11.264040000000001</v>
      </c>
      <c r="N148" s="33">
        <v>1</v>
      </c>
      <c r="O148" s="33">
        <v>14.01</v>
      </c>
      <c r="P148" s="33">
        <v>14.01</v>
      </c>
    </row>
    <row r="149" spans="1:16" ht="25.5">
      <c r="A149" s="18" t="s">
        <v>1010</v>
      </c>
      <c r="B149" s="19">
        <v>88264</v>
      </c>
      <c r="C149" s="20" t="s">
        <v>1043</v>
      </c>
      <c r="D149" s="18" t="s">
        <v>1016</v>
      </c>
      <c r="E149" s="87">
        <v>1</v>
      </c>
      <c r="F149" s="33">
        <f>O149*$L$4</f>
        <v>14.423760000000001</v>
      </c>
      <c r="G149" s="46">
        <f>E149*F149</f>
        <v>14.423760000000001</v>
      </c>
      <c r="N149" s="33">
        <v>1</v>
      </c>
      <c r="O149" s="33">
        <v>17.940000000000001</v>
      </c>
      <c r="P149" s="33">
        <v>17.940000000000001</v>
      </c>
    </row>
    <row r="150" spans="1:16">
      <c r="A150" s="213" t="s">
        <v>991</v>
      </c>
      <c r="B150" s="214"/>
      <c r="C150" s="214"/>
      <c r="D150" s="214"/>
      <c r="E150" s="214"/>
      <c r="F150" s="215"/>
      <c r="G150" s="48">
        <f>SUM(G145:G149)</f>
        <v>177.78852000000001</v>
      </c>
      <c r="N150" s="33"/>
      <c r="O150" s="33"/>
      <c r="P150" s="33">
        <v>221.13</v>
      </c>
    </row>
    <row r="151" spans="1:16">
      <c r="A151" s="225" t="s">
        <v>1049</v>
      </c>
      <c r="B151" s="226"/>
      <c r="C151" s="226"/>
      <c r="D151" s="226"/>
      <c r="E151" s="227"/>
      <c r="F151" s="22" t="s">
        <v>86</v>
      </c>
      <c r="G151" s="21">
        <v>12233</v>
      </c>
      <c r="I151" s="34">
        <f>VLOOKUP(G151,PLANILHA!$C$11:$G$435,5,FALSE)</f>
        <v>880.92672000000016</v>
      </c>
      <c r="N151" s="33"/>
      <c r="O151" s="33" t="s">
        <v>86</v>
      </c>
      <c r="P151" s="33">
        <v>12233</v>
      </c>
    </row>
    <row r="152" spans="1:16" ht="25.5">
      <c r="A152" s="202" t="s">
        <v>1002</v>
      </c>
      <c r="B152" s="204"/>
      <c r="C152" s="30" t="s">
        <v>1003</v>
      </c>
      <c r="D152" s="30" t="s">
        <v>1004</v>
      </c>
      <c r="E152" s="86" t="s">
        <v>993</v>
      </c>
      <c r="F152" s="31" t="s">
        <v>992</v>
      </c>
      <c r="G152" s="29" t="s">
        <v>991</v>
      </c>
      <c r="N152" s="33" t="s">
        <v>993</v>
      </c>
      <c r="O152" s="33" t="s">
        <v>992</v>
      </c>
      <c r="P152" s="33" t="s">
        <v>991</v>
      </c>
    </row>
    <row r="153" spans="1:16">
      <c r="A153" s="202" t="s">
        <v>1017</v>
      </c>
      <c r="B153" s="203"/>
      <c r="C153" s="203"/>
      <c r="D153" s="203"/>
      <c r="E153" s="203"/>
      <c r="F153" s="203"/>
      <c r="G153" s="204"/>
      <c r="N153" s="33"/>
      <c r="O153" s="33"/>
      <c r="P153" s="33"/>
    </row>
    <row r="154" spans="1:16" ht="63.75">
      <c r="A154" s="18" t="s">
        <v>86</v>
      </c>
      <c r="B154" s="19">
        <v>8261</v>
      </c>
      <c r="C154" s="36" t="s">
        <v>1302</v>
      </c>
      <c r="D154" s="18" t="s">
        <v>535</v>
      </c>
      <c r="E154" s="88">
        <v>1</v>
      </c>
      <c r="F154" s="33">
        <f>O154*$L$4</f>
        <v>562.80000000000007</v>
      </c>
      <c r="G154" s="46">
        <f>E154*F154</f>
        <v>562.80000000000007</v>
      </c>
      <c r="N154" s="33">
        <v>1</v>
      </c>
      <c r="O154" s="33">
        <v>700</v>
      </c>
      <c r="P154" s="33">
        <v>700</v>
      </c>
    </row>
    <row r="155" spans="1:16" ht="63.75">
      <c r="A155" s="18" t="s">
        <v>1010</v>
      </c>
      <c r="B155" s="19">
        <v>87296</v>
      </c>
      <c r="C155" s="36" t="s">
        <v>1303</v>
      </c>
      <c r="D155" s="18" t="s">
        <v>1050</v>
      </c>
      <c r="E155" s="88">
        <v>2.4E-2</v>
      </c>
      <c r="F155" s="33">
        <v>337.7</v>
      </c>
      <c r="G155" s="46">
        <f>E155*F155</f>
        <v>8.1047999999999991</v>
      </c>
      <c r="N155" s="33">
        <v>2.4E-2</v>
      </c>
      <c r="O155" s="33">
        <v>419.45</v>
      </c>
      <c r="P155" s="33">
        <v>10.06</v>
      </c>
    </row>
    <row r="156" spans="1:16">
      <c r="A156" s="202" t="s">
        <v>1005</v>
      </c>
      <c r="B156" s="203"/>
      <c r="C156" s="203"/>
      <c r="D156" s="203"/>
      <c r="E156" s="203"/>
      <c r="F156" s="203"/>
      <c r="G156" s="204"/>
      <c r="N156" s="33"/>
      <c r="O156" s="33"/>
      <c r="P156" s="33"/>
    </row>
    <row r="157" spans="1:16" ht="25.5">
      <c r="A157" s="18" t="s">
        <v>1010</v>
      </c>
      <c r="B157" s="19">
        <v>88316</v>
      </c>
      <c r="C157" s="20" t="s">
        <v>1021</v>
      </c>
      <c r="D157" s="18" t="s">
        <v>1016</v>
      </c>
      <c r="E157" s="87">
        <v>5.2</v>
      </c>
      <c r="F157" s="33">
        <f>O157*$L$4</f>
        <v>11.159520000000001</v>
      </c>
      <c r="G157" s="46">
        <f>E157*F157</f>
        <v>58.029504000000003</v>
      </c>
      <c r="N157" s="33">
        <v>5.2</v>
      </c>
      <c r="O157" s="33">
        <v>13.88</v>
      </c>
      <c r="P157" s="33">
        <v>72.17</v>
      </c>
    </row>
    <row r="158" spans="1:16" ht="25.5">
      <c r="A158" s="18" t="s">
        <v>1010</v>
      </c>
      <c r="B158" s="19">
        <v>88309</v>
      </c>
      <c r="C158" s="20" t="s">
        <v>1023</v>
      </c>
      <c r="D158" s="18" t="s">
        <v>1016</v>
      </c>
      <c r="E158" s="87">
        <v>3.5</v>
      </c>
      <c r="F158" s="33">
        <f>O158*$L$4</f>
        <v>14.30316</v>
      </c>
      <c r="G158" s="46">
        <f t="shared" ref="G158:G159" si="2">E158*F158</f>
        <v>50.061059999999998</v>
      </c>
      <c r="N158" s="33">
        <v>3.5</v>
      </c>
      <c r="O158" s="33">
        <v>17.79</v>
      </c>
      <c r="P158" s="33">
        <v>62.26</v>
      </c>
    </row>
    <row r="159" spans="1:16" ht="25.5">
      <c r="A159" s="18" t="s">
        <v>1010</v>
      </c>
      <c r="B159" s="19">
        <v>88264</v>
      </c>
      <c r="C159" s="20" t="s">
        <v>1043</v>
      </c>
      <c r="D159" s="18" t="s">
        <v>1016</v>
      </c>
      <c r="E159" s="87">
        <v>14</v>
      </c>
      <c r="F159" s="33">
        <f>O159*$L$4</f>
        <v>14.423760000000001</v>
      </c>
      <c r="G159" s="46">
        <f t="shared" si="2"/>
        <v>201.93264000000002</v>
      </c>
      <c r="N159" s="33">
        <v>14</v>
      </c>
      <c r="O159" s="33">
        <v>17.940000000000001</v>
      </c>
      <c r="P159" s="33">
        <v>251.16</v>
      </c>
    </row>
    <row r="160" spans="1:16">
      <c r="A160" s="213" t="s">
        <v>991</v>
      </c>
      <c r="B160" s="214"/>
      <c r="C160" s="214"/>
      <c r="D160" s="214"/>
      <c r="E160" s="214"/>
      <c r="F160" s="215"/>
      <c r="G160" s="48">
        <f>SUM(G154:G159)</f>
        <v>880.92800399999999</v>
      </c>
      <c r="N160" s="33"/>
      <c r="O160" s="33"/>
      <c r="P160" s="33">
        <v>1095.68</v>
      </c>
    </row>
    <row r="161" spans="1:16">
      <c r="A161" s="202" t="s">
        <v>909</v>
      </c>
      <c r="B161" s="203"/>
      <c r="C161" s="203"/>
      <c r="D161" s="203"/>
      <c r="E161" s="204"/>
      <c r="F161" s="22" t="s">
        <v>86</v>
      </c>
      <c r="G161" s="21">
        <v>681</v>
      </c>
      <c r="I161" s="34">
        <f>VLOOKUP(G161,PLANILHA!$C$11:$G$435,5,FALSE)</f>
        <v>2.4119999999999999</v>
      </c>
      <c r="N161" s="33"/>
      <c r="O161" s="33" t="s">
        <v>86</v>
      </c>
      <c r="P161" s="33">
        <v>681</v>
      </c>
    </row>
    <row r="162" spans="1:16" ht="25.5">
      <c r="A162" s="202" t="s">
        <v>1002</v>
      </c>
      <c r="B162" s="204"/>
      <c r="C162" s="30" t="s">
        <v>1003</v>
      </c>
      <c r="D162" s="30" t="s">
        <v>1004</v>
      </c>
      <c r="E162" s="86" t="s">
        <v>993</v>
      </c>
      <c r="F162" s="31" t="s">
        <v>992</v>
      </c>
      <c r="G162" s="29" t="s">
        <v>991</v>
      </c>
      <c r="N162" s="33" t="s">
        <v>993</v>
      </c>
      <c r="O162" s="33" t="s">
        <v>992</v>
      </c>
      <c r="P162" s="33" t="s">
        <v>991</v>
      </c>
    </row>
    <row r="163" spans="1:16">
      <c r="A163" s="202" t="s">
        <v>1017</v>
      </c>
      <c r="B163" s="203"/>
      <c r="C163" s="203"/>
      <c r="D163" s="203"/>
      <c r="E163" s="203"/>
      <c r="F163" s="203"/>
      <c r="G163" s="204"/>
      <c r="N163" s="33"/>
      <c r="O163" s="33"/>
      <c r="P163" s="33"/>
    </row>
    <row r="164" spans="1:16">
      <c r="A164" s="216"/>
      <c r="B164" s="217"/>
      <c r="C164" s="217"/>
      <c r="D164" s="217"/>
      <c r="E164" s="217"/>
      <c r="F164" s="217"/>
      <c r="G164" s="218"/>
      <c r="N164" s="33"/>
      <c r="O164" s="33"/>
      <c r="P164" s="33"/>
    </row>
    <row r="165" spans="1:16" ht="25.5">
      <c r="A165" s="18" t="s">
        <v>86</v>
      </c>
      <c r="B165" s="19">
        <v>664</v>
      </c>
      <c r="C165" s="20" t="s">
        <v>1051</v>
      </c>
      <c r="D165" s="18" t="s">
        <v>1009</v>
      </c>
      <c r="E165" s="88">
        <v>1</v>
      </c>
      <c r="F165" s="33">
        <f>O165*$L$4</f>
        <v>2.4119999999999999</v>
      </c>
      <c r="G165" s="46">
        <f>TRUNC(E165*F165,2)</f>
        <v>2.41</v>
      </c>
      <c r="N165" s="33">
        <v>1</v>
      </c>
      <c r="O165" s="33">
        <v>3</v>
      </c>
      <c r="P165" s="33">
        <v>3</v>
      </c>
    </row>
    <row r="166" spans="1:16">
      <c r="A166" s="213" t="s">
        <v>991</v>
      </c>
      <c r="B166" s="214"/>
      <c r="C166" s="214"/>
      <c r="D166" s="214"/>
      <c r="E166" s="214"/>
      <c r="F166" s="215"/>
      <c r="G166" s="48">
        <f>SUM(G165)</f>
        <v>2.41</v>
      </c>
      <c r="N166" s="33"/>
      <c r="O166" s="33"/>
      <c r="P166" s="33">
        <v>3</v>
      </c>
    </row>
    <row r="167" spans="1:16">
      <c r="A167" s="225" t="s">
        <v>1052</v>
      </c>
      <c r="B167" s="226"/>
      <c r="C167" s="226"/>
      <c r="D167" s="226"/>
      <c r="E167" s="227"/>
      <c r="F167" s="28" t="s">
        <v>128</v>
      </c>
      <c r="G167" s="24" t="s">
        <v>758</v>
      </c>
      <c r="I167" s="34">
        <f>VLOOKUP(G167,PLANILHA!$C$11:$G$435,5,FALSE)</f>
        <v>70.213319999999996</v>
      </c>
      <c r="N167" s="33"/>
      <c r="O167" s="33" t="s">
        <v>128</v>
      </c>
      <c r="P167" s="33" t="s">
        <v>758</v>
      </c>
    </row>
    <row r="168" spans="1:16" ht="25.5">
      <c r="A168" s="202" t="s">
        <v>1002</v>
      </c>
      <c r="B168" s="204"/>
      <c r="C168" s="30" t="s">
        <v>1003</v>
      </c>
      <c r="D168" s="30" t="s">
        <v>1004</v>
      </c>
      <c r="E168" s="86" t="s">
        <v>993</v>
      </c>
      <c r="F168" s="31" t="s">
        <v>992</v>
      </c>
      <c r="G168" s="32" t="s">
        <v>991</v>
      </c>
      <c r="N168" s="33" t="s">
        <v>993</v>
      </c>
      <c r="O168" s="33" t="s">
        <v>992</v>
      </c>
      <c r="P168" s="33" t="s">
        <v>991</v>
      </c>
    </row>
    <row r="169" spans="1:16">
      <c r="A169" s="202" t="s">
        <v>1017</v>
      </c>
      <c r="B169" s="203"/>
      <c r="C169" s="203"/>
      <c r="D169" s="203"/>
      <c r="E169" s="203"/>
      <c r="F169" s="203"/>
      <c r="G169" s="204"/>
      <c r="N169" s="33"/>
      <c r="O169" s="33"/>
      <c r="P169" s="33"/>
    </row>
    <row r="170" spans="1:16">
      <c r="A170" s="18" t="s">
        <v>995</v>
      </c>
      <c r="B170" s="18" t="s">
        <v>1053</v>
      </c>
      <c r="C170" s="20" t="s">
        <v>1054</v>
      </c>
      <c r="D170" s="18" t="s">
        <v>538</v>
      </c>
      <c r="E170" s="90">
        <v>1.5</v>
      </c>
      <c r="F170" s="33">
        <f>O170*$L$4</f>
        <v>2.4119999999999999</v>
      </c>
      <c r="G170" s="46">
        <f>E170*F170</f>
        <v>3.6179999999999999</v>
      </c>
      <c r="N170" s="33">
        <v>1.5</v>
      </c>
      <c r="O170" s="33">
        <v>3</v>
      </c>
      <c r="P170" s="33">
        <v>4.5</v>
      </c>
    </row>
    <row r="171" spans="1:16">
      <c r="A171" s="18" t="s">
        <v>1010</v>
      </c>
      <c r="B171" s="19">
        <v>25862</v>
      </c>
      <c r="C171" s="20" t="s">
        <v>1055</v>
      </c>
      <c r="D171" s="18" t="s">
        <v>517</v>
      </c>
      <c r="E171" s="90">
        <v>6.5799999999999997E-2</v>
      </c>
      <c r="F171" s="33">
        <f>O171*$L$4</f>
        <v>18.323160000000001</v>
      </c>
      <c r="G171" s="46">
        <f>E171*F171</f>
        <v>1.2056639280000001</v>
      </c>
      <c r="N171" s="33">
        <v>6.5799999999999997E-2</v>
      </c>
      <c r="O171" s="33">
        <v>22.79</v>
      </c>
      <c r="P171" s="33">
        <v>1.49</v>
      </c>
    </row>
    <row r="172" spans="1:16" ht="38.25">
      <c r="A172" s="18" t="s">
        <v>1010</v>
      </c>
      <c r="B172" s="19">
        <v>39897</v>
      </c>
      <c r="C172" s="20" t="s">
        <v>1056</v>
      </c>
      <c r="D172" s="18" t="s">
        <v>535</v>
      </c>
      <c r="E172" s="90">
        <v>8.9999999999999998E-4</v>
      </c>
      <c r="F172" s="33">
        <f>O172*$L$4</f>
        <v>44.533560000000001</v>
      </c>
      <c r="G172" s="46">
        <f>E172*F172</f>
        <v>4.0080204000000001E-2</v>
      </c>
      <c r="N172" s="33">
        <v>8.9999999999999998E-4</v>
      </c>
      <c r="O172" s="33">
        <v>55.39</v>
      </c>
      <c r="P172" s="33">
        <v>0.04</v>
      </c>
    </row>
    <row r="173" spans="1:16">
      <c r="A173" s="18" t="s">
        <v>995</v>
      </c>
      <c r="B173" s="18" t="s">
        <v>1057</v>
      </c>
      <c r="C173" s="20" t="s">
        <v>1058</v>
      </c>
      <c r="D173" s="18" t="s">
        <v>522</v>
      </c>
      <c r="E173" s="90">
        <v>6.3E-3</v>
      </c>
      <c r="F173" s="33">
        <f>O173*$L$4</f>
        <v>66.514920000000004</v>
      </c>
      <c r="G173" s="46">
        <f>E173*F173</f>
        <v>0.41904399600000003</v>
      </c>
      <c r="N173" s="33">
        <v>6.3E-3</v>
      </c>
      <c r="O173" s="33">
        <v>82.73</v>
      </c>
      <c r="P173" s="33">
        <v>0.52</v>
      </c>
    </row>
    <row r="174" spans="1:16" ht="51">
      <c r="A174" s="18" t="s">
        <v>1010</v>
      </c>
      <c r="B174" s="19">
        <v>39666</v>
      </c>
      <c r="C174" s="36" t="s">
        <v>1304</v>
      </c>
      <c r="D174" s="18" t="s">
        <v>538</v>
      </c>
      <c r="E174" s="90">
        <v>1.1000000000000001</v>
      </c>
      <c r="F174" s="33">
        <f>O174*$L$4</f>
        <v>50.925360000000005</v>
      </c>
      <c r="G174" s="46">
        <f>TRUNC(E174*F174,2)</f>
        <v>56.01</v>
      </c>
      <c r="N174" s="33">
        <v>1.1000000000000001</v>
      </c>
      <c r="O174" s="33">
        <v>63.34</v>
      </c>
      <c r="P174" s="33">
        <v>69.67</v>
      </c>
    </row>
    <row r="175" spans="1:16">
      <c r="A175" s="202" t="s">
        <v>1005</v>
      </c>
      <c r="B175" s="203"/>
      <c r="C175" s="203"/>
      <c r="D175" s="203"/>
      <c r="E175" s="203"/>
      <c r="F175" s="203"/>
      <c r="G175" s="204"/>
      <c r="N175" s="33"/>
      <c r="O175" s="33"/>
      <c r="P175" s="33"/>
    </row>
    <row r="176" spans="1:16" ht="38.25">
      <c r="A176" s="18" t="s">
        <v>1010</v>
      </c>
      <c r="B176" s="19">
        <v>88248</v>
      </c>
      <c r="C176" s="20" t="s">
        <v>1059</v>
      </c>
      <c r="D176" s="18" t="s">
        <v>1016</v>
      </c>
      <c r="E176" s="87">
        <v>0.36</v>
      </c>
      <c r="F176" s="33">
        <f>O176*$L$4</f>
        <v>10.86204</v>
      </c>
      <c r="G176" s="46">
        <f>TRUNC(E176*F176,2)</f>
        <v>3.91</v>
      </c>
      <c r="N176" s="33">
        <v>0.36</v>
      </c>
      <c r="O176" s="33">
        <v>13.51</v>
      </c>
      <c r="P176" s="33">
        <v>4.8600000000000003</v>
      </c>
    </row>
    <row r="177" spans="1:16" ht="25.5">
      <c r="A177" s="18" t="s">
        <v>1010</v>
      </c>
      <c r="B177" s="19">
        <v>88267</v>
      </c>
      <c r="C177" s="20" t="s">
        <v>1038</v>
      </c>
      <c r="D177" s="18" t="s">
        <v>1016</v>
      </c>
      <c r="E177" s="87">
        <v>0.36</v>
      </c>
      <c r="F177" s="33">
        <f>O177*$L$4</f>
        <v>13.91724</v>
      </c>
      <c r="G177" s="46">
        <f>TRUNC(E177*F177,2)</f>
        <v>5.01</v>
      </c>
      <c r="N177" s="33">
        <v>0.36</v>
      </c>
      <c r="O177" s="33">
        <v>17.309999999999999</v>
      </c>
      <c r="P177" s="33">
        <v>6.23</v>
      </c>
    </row>
    <row r="178" spans="1:16">
      <c r="A178" s="213" t="s">
        <v>991</v>
      </c>
      <c r="B178" s="214"/>
      <c r="C178" s="214"/>
      <c r="D178" s="214"/>
      <c r="E178" s="214"/>
      <c r="F178" s="215"/>
      <c r="G178" s="48">
        <f>SUM(G170:G177)</f>
        <v>70.212788128</v>
      </c>
      <c r="N178" s="33"/>
      <c r="O178" s="33"/>
      <c r="P178" s="33">
        <v>87.33</v>
      </c>
    </row>
    <row r="179" spans="1:16">
      <c r="A179" s="225" t="s">
        <v>1060</v>
      </c>
      <c r="B179" s="226"/>
      <c r="C179" s="226"/>
      <c r="D179" s="226"/>
      <c r="E179" s="227"/>
      <c r="F179" s="22" t="s">
        <v>86</v>
      </c>
      <c r="G179" s="21">
        <v>9051</v>
      </c>
      <c r="I179" s="34">
        <f>VLOOKUP(G179,PLANILHA!$C$11:$G$435,5,FALSE)</f>
        <v>230.05655999999999</v>
      </c>
      <c r="N179" s="33"/>
      <c r="O179" s="33" t="s">
        <v>86</v>
      </c>
      <c r="P179" s="33">
        <v>9051</v>
      </c>
    </row>
    <row r="180" spans="1:16" ht="25.5">
      <c r="A180" s="202" t="s">
        <v>1002</v>
      </c>
      <c r="B180" s="204"/>
      <c r="C180" s="30" t="s">
        <v>1003</v>
      </c>
      <c r="D180" s="30" t="s">
        <v>1004</v>
      </c>
      <c r="E180" s="86" t="s">
        <v>993</v>
      </c>
      <c r="F180" s="31" t="s">
        <v>992</v>
      </c>
      <c r="G180" s="32" t="s">
        <v>991</v>
      </c>
      <c r="N180" s="33" t="s">
        <v>993</v>
      </c>
      <c r="O180" s="33" t="s">
        <v>992</v>
      </c>
      <c r="P180" s="33" t="s">
        <v>991</v>
      </c>
    </row>
    <row r="181" spans="1:16">
      <c r="A181" s="202" t="s">
        <v>1017</v>
      </c>
      <c r="B181" s="203"/>
      <c r="C181" s="203"/>
      <c r="D181" s="203"/>
      <c r="E181" s="203"/>
      <c r="F181" s="203"/>
      <c r="G181" s="204"/>
      <c r="N181" s="33"/>
      <c r="O181" s="33"/>
      <c r="P181" s="33"/>
    </row>
    <row r="182" spans="1:16" ht="51">
      <c r="A182" s="18" t="s">
        <v>86</v>
      </c>
      <c r="B182" s="19">
        <v>9326</v>
      </c>
      <c r="C182" s="36" t="s">
        <v>1305</v>
      </c>
      <c r="D182" s="18" t="s">
        <v>1061</v>
      </c>
      <c r="E182" s="87">
        <v>1</v>
      </c>
      <c r="F182" s="33">
        <f>O182*$L$4</f>
        <v>222.38640000000004</v>
      </c>
      <c r="G182" s="46">
        <f>E182*F182</f>
        <v>222.38640000000004</v>
      </c>
      <c r="N182" s="33">
        <v>1</v>
      </c>
      <c r="O182" s="33">
        <v>276.60000000000002</v>
      </c>
      <c r="P182" s="33">
        <v>276.60000000000002</v>
      </c>
    </row>
    <row r="183" spans="1:16">
      <c r="A183" s="202" t="s">
        <v>1005</v>
      </c>
      <c r="B183" s="203"/>
      <c r="C183" s="203"/>
      <c r="D183" s="203"/>
      <c r="E183" s="203"/>
      <c r="F183" s="203"/>
      <c r="G183" s="204"/>
      <c r="N183" s="33"/>
      <c r="O183" s="33"/>
      <c r="P183" s="33"/>
    </row>
    <row r="184" spans="1:16" ht="25.5">
      <c r="A184" s="18" t="s">
        <v>1010</v>
      </c>
      <c r="B184" s="19">
        <v>88264</v>
      </c>
      <c r="C184" s="20" t="s">
        <v>1043</v>
      </c>
      <c r="D184" s="18" t="s">
        <v>1016</v>
      </c>
      <c r="E184" s="87">
        <v>0.3</v>
      </c>
      <c r="F184" s="33">
        <f>O184*$L$4</f>
        <v>14.423760000000001</v>
      </c>
      <c r="G184" s="46">
        <f>E184*F184</f>
        <v>4.3271280000000001</v>
      </c>
      <c r="N184" s="33">
        <v>0.3</v>
      </c>
      <c r="O184" s="33">
        <v>17.940000000000001</v>
      </c>
      <c r="P184" s="33">
        <v>5.38</v>
      </c>
    </row>
    <row r="185" spans="1:16" ht="25.5">
      <c r="A185" s="18" t="s">
        <v>1010</v>
      </c>
      <c r="B185" s="19">
        <v>88316</v>
      </c>
      <c r="C185" s="20" t="s">
        <v>1021</v>
      </c>
      <c r="D185" s="18" t="s">
        <v>1016</v>
      </c>
      <c r="E185" s="87">
        <v>0.3</v>
      </c>
      <c r="F185" s="33">
        <f>O185*$L$4</f>
        <v>11.159520000000001</v>
      </c>
      <c r="G185" s="46">
        <f>E185*F185</f>
        <v>3.3478560000000002</v>
      </c>
      <c r="N185" s="33">
        <v>0.3</v>
      </c>
      <c r="O185" s="33">
        <v>13.88</v>
      </c>
      <c r="P185" s="33">
        <v>4.16</v>
      </c>
    </row>
    <row r="186" spans="1:16">
      <c r="A186" s="213" t="s">
        <v>991</v>
      </c>
      <c r="B186" s="214"/>
      <c r="C186" s="214"/>
      <c r="D186" s="214"/>
      <c r="E186" s="214"/>
      <c r="F186" s="215"/>
      <c r="G186" s="48">
        <f>SUM(G182:G185)</f>
        <v>230.06138400000003</v>
      </c>
      <c r="N186" s="33"/>
      <c r="O186" s="33"/>
      <c r="P186" s="33">
        <v>286.14</v>
      </c>
    </row>
    <row r="187" spans="1:16">
      <c r="A187" s="202" t="s">
        <v>1062</v>
      </c>
      <c r="B187" s="203"/>
      <c r="C187" s="203"/>
      <c r="D187" s="203"/>
      <c r="E187" s="204"/>
      <c r="F187" s="22" t="s">
        <v>86</v>
      </c>
      <c r="G187" s="21">
        <v>10694</v>
      </c>
      <c r="I187" s="34">
        <f>VLOOKUP(G187,PLANILHA!$C$11:$G$435,5,FALSE)</f>
        <v>18.845760000000002</v>
      </c>
      <c r="N187" s="33"/>
      <c r="O187" s="33" t="s">
        <v>86</v>
      </c>
      <c r="P187" s="33">
        <v>10694</v>
      </c>
    </row>
    <row r="188" spans="1:16" ht="25.5">
      <c r="A188" s="202" t="s">
        <v>1002</v>
      </c>
      <c r="B188" s="204"/>
      <c r="C188" s="30" t="s">
        <v>1003</v>
      </c>
      <c r="D188" s="30" t="s">
        <v>1004</v>
      </c>
      <c r="E188" s="86" t="s">
        <v>993</v>
      </c>
      <c r="F188" s="31" t="s">
        <v>992</v>
      </c>
      <c r="G188" s="32" t="s">
        <v>991</v>
      </c>
      <c r="N188" s="33" t="s">
        <v>993</v>
      </c>
      <c r="O188" s="33" t="s">
        <v>992</v>
      </c>
      <c r="P188" s="33" t="s">
        <v>991</v>
      </c>
    </row>
    <row r="189" spans="1:16">
      <c r="A189" s="202" t="s">
        <v>1017</v>
      </c>
      <c r="B189" s="203"/>
      <c r="C189" s="203"/>
      <c r="D189" s="203"/>
      <c r="E189" s="203"/>
      <c r="F189" s="203"/>
      <c r="G189" s="204"/>
      <c r="N189" s="33"/>
      <c r="O189" s="33"/>
      <c r="P189" s="33"/>
    </row>
    <row r="190" spans="1:16" ht="25.5">
      <c r="A190" s="18" t="s">
        <v>86</v>
      </c>
      <c r="B190" s="19">
        <v>11379</v>
      </c>
      <c r="C190" s="20" t="s">
        <v>1062</v>
      </c>
      <c r="D190" s="18" t="s">
        <v>1061</v>
      </c>
      <c r="E190" s="87">
        <v>1</v>
      </c>
      <c r="F190" s="33">
        <v>17.7</v>
      </c>
      <c r="G190" s="46">
        <f>E190*F190</f>
        <v>17.7</v>
      </c>
      <c r="N190" s="33">
        <v>1</v>
      </c>
      <c r="O190" s="33">
        <v>22</v>
      </c>
      <c r="P190" s="33">
        <v>22</v>
      </c>
    </row>
    <row r="191" spans="1:16">
      <c r="A191" s="202" t="s">
        <v>1005</v>
      </c>
      <c r="B191" s="203"/>
      <c r="C191" s="203"/>
      <c r="D191" s="203"/>
      <c r="E191" s="203"/>
      <c r="F191" s="203"/>
      <c r="G191" s="204"/>
      <c r="N191" s="33"/>
      <c r="O191" s="33"/>
      <c r="P191" s="33"/>
    </row>
    <row r="192" spans="1:16" ht="25.5">
      <c r="A192" s="18" t="s">
        <v>1010</v>
      </c>
      <c r="B192" s="19">
        <v>88264</v>
      </c>
      <c r="C192" s="20" t="s">
        <v>1043</v>
      </c>
      <c r="D192" s="18" t="s">
        <v>1016</v>
      </c>
      <c r="E192" s="87">
        <v>0.08</v>
      </c>
      <c r="F192" s="33">
        <f>O192*$L$4</f>
        <v>14.423760000000001</v>
      </c>
      <c r="G192" s="46">
        <f>E192*F192</f>
        <v>1.1539008000000002</v>
      </c>
      <c r="N192" s="33">
        <v>0.08</v>
      </c>
      <c r="O192" s="33">
        <v>17.940000000000001</v>
      </c>
      <c r="P192" s="33">
        <v>1.43</v>
      </c>
    </row>
    <row r="193" spans="1:16">
      <c r="A193" s="213" t="s">
        <v>991</v>
      </c>
      <c r="B193" s="214"/>
      <c r="C193" s="214"/>
      <c r="D193" s="214"/>
      <c r="E193" s="214"/>
      <c r="F193" s="215"/>
      <c r="G193" s="48">
        <f>SUM(G190:G192)</f>
        <v>18.853900799999998</v>
      </c>
      <c r="N193" s="33"/>
      <c r="O193" s="33"/>
      <c r="P193" s="33">
        <v>23.44</v>
      </c>
    </row>
    <row r="194" spans="1:16">
      <c r="A194" s="202" t="s">
        <v>865</v>
      </c>
      <c r="B194" s="203"/>
      <c r="C194" s="203"/>
      <c r="D194" s="203"/>
      <c r="E194" s="204"/>
      <c r="F194" s="22" t="s">
        <v>86</v>
      </c>
      <c r="G194" s="21">
        <v>416</v>
      </c>
      <c r="I194" s="34">
        <f>VLOOKUP(G194,PLANILHA!$C$11:$G$435,5,FALSE)</f>
        <v>7.2520800000000003</v>
      </c>
      <c r="N194" s="33"/>
      <c r="O194" s="33" t="s">
        <v>86</v>
      </c>
      <c r="P194" s="33">
        <v>416</v>
      </c>
    </row>
    <row r="195" spans="1:16" ht="25.5">
      <c r="A195" s="202" t="s">
        <v>1002</v>
      </c>
      <c r="B195" s="204"/>
      <c r="C195" s="30" t="s">
        <v>1003</v>
      </c>
      <c r="D195" s="30" t="s">
        <v>1004</v>
      </c>
      <c r="E195" s="86" t="s">
        <v>993</v>
      </c>
      <c r="F195" s="31" t="s">
        <v>992</v>
      </c>
      <c r="G195" s="32" t="s">
        <v>991</v>
      </c>
      <c r="N195" s="33" t="s">
        <v>993</v>
      </c>
      <c r="O195" s="33" t="s">
        <v>992</v>
      </c>
      <c r="P195" s="33" t="s">
        <v>991</v>
      </c>
    </row>
    <row r="196" spans="1:16">
      <c r="A196" s="202" t="s">
        <v>1017</v>
      </c>
      <c r="B196" s="203"/>
      <c r="C196" s="203"/>
      <c r="D196" s="203"/>
      <c r="E196" s="203"/>
      <c r="F196" s="203"/>
      <c r="G196" s="204"/>
      <c r="N196" s="33"/>
      <c r="O196" s="33"/>
      <c r="P196" s="33"/>
    </row>
    <row r="197" spans="1:16" ht="38.25">
      <c r="A197" s="18" t="s">
        <v>1010</v>
      </c>
      <c r="B197" s="19">
        <v>11891</v>
      </c>
      <c r="C197" s="36" t="s">
        <v>1306</v>
      </c>
      <c r="D197" s="18" t="s">
        <v>538</v>
      </c>
      <c r="E197" s="87">
        <v>1.05</v>
      </c>
      <c r="F197" s="33">
        <f>O197*$L$4</f>
        <v>3.9717600000000006</v>
      </c>
      <c r="G197" s="46">
        <f>TRUNC(E197*F197,2)</f>
        <v>4.17</v>
      </c>
      <c r="N197" s="33">
        <v>1.05</v>
      </c>
      <c r="O197" s="33">
        <v>4.9400000000000004</v>
      </c>
      <c r="P197" s="33">
        <v>5.18</v>
      </c>
    </row>
    <row r="198" spans="1:16">
      <c r="A198" s="202" t="s">
        <v>1005</v>
      </c>
      <c r="B198" s="203"/>
      <c r="C198" s="203"/>
      <c r="D198" s="203"/>
      <c r="E198" s="203"/>
      <c r="F198" s="203"/>
      <c r="G198" s="204"/>
      <c r="N198" s="33"/>
      <c r="O198" s="33"/>
      <c r="P198" s="33"/>
    </row>
    <row r="199" spans="1:16" ht="25.5">
      <c r="A199" s="18" t="s">
        <v>1010</v>
      </c>
      <c r="B199" s="19">
        <v>88247</v>
      </c>
      <c r="C199" s="20" t="s">
        <v>1042</v>
      </c>
      <c r="D199" s="18" t="s">
        <v>1016</v>
      </c>
      <c r="E199" s="87">
        <v>0.12</v>
      </c>
      <c r="F199" s="33">
        <f>O199*$L$4</f>
        <v>11.264040000000001</v>
      </c>
      <c r="G199" s="46">
        <f>TRUNC(E199*F199,2)</f>
        <v>1.35</v>
      </c>
      <c r="N199" s="33">
        <v>0.12</v>
      </c>
      <c r="O199" s="33">
        <v>14.01</v>
      </c>
      <c r="P199" s="33">
        <v>1.68</v>
      </c>
    </row>
    <row r="200" spans="1:16" ht="25.5">
      <c r="A200" s="18" t="s">
        <v>1010</v>
      </c>
      <c r="B200" s="19">
        <v>88264</v>
      </c>
      <c r="C200" s="20" t="s">
        <v>1043</v>
      </c>
      <c r="D200" s="18" t="s">
        <v>1016</v>
      </c>
      <c r="E200" s="87">
        <v>0.12</v>
      </c>
      <c r="F200" s="33">
        <f>O200*$L$4</f>
        <v>14.423760000000001</v>
      </c>
      <c r="G200" s="46">
        <f>TRUNC(E200*F200,2)</f>
        <v>1.73</v>
      </c>
      <c r="N200" s="33">
        <v>0.12</v>
      </c>
      <c r="O200" s="33">
        <v>17.940000000000001</v>
      </c>
      <c r="P200" s="33">
        <v>2.15</v>
      </c>
    </row>
    <row r="201" spans="1:16">
      <c r="A201" s="213" t="s">
        <v>991</v>
      </c>
      <c r="B201" s="214"/>
      <c r="C201" s="214"/>
      <c r="D201" s="214"/>
      <c r="E201" s="214"/>
      <c r="F201" s="215"/>
      <c r="G201" s="48">
        <f>SUM(G197:G200)</f>
        <v>7.25</v>
      </c>
      <c r="N201" s="33"/>
      <c r="O201" s="33"/>
      <c r="P201" s="33">
        <v>9.02</v>
      </c>
    </row>
    <row r="202" spans="1:16">
      <c r="A202" s="202" t="s">
        <v>822</v>
      </c>
      <c r="B202" s="203"/>
      <c r="C202" s="203"/>
      <c r="D202" s="203"/>
      <c r="E202" s="204"/>
      <c r="F202" s="22" t="s">
        <v>86</v>
      </c>
      <c r="G202" s="21">
        <v>11419</v>
      </c>
      <c r="I202" s="34">
        <f>VLOOKUP(G202,PLANILHA!$C$11:$G$435,5,FALSE)</f>
        <v>17.0046</v>
      </c>
      <c r="N202" s="33"/>
      <c r="O202" s="33" t="s">
        <v>86</v>
      </c>
      <c r="P202" s="33">
        <v>11419</v>
      </c>
    </row>
    <row r="203" spans="1:16" ht="25.5">
      <c r="A203" s="202" t="s">
        <v>1002</v>
      </c>
      <c r="B203" s="204"/>
      <c r="C203" s="30" t="s">
        <v>1003</v>
      </c>
      <c r="D203" s="30" t="s">
        <v>1004</v>
      </c>
      <c r="E203" s="86" t="s">
        <v>993</v>
      </c>
      <c r="F203" s="31" t="s">
        <v>992</v>
      </c>
      <c r="G203" s="32" t="s">
        <v>991</v>
      </c>
      <c r="N203" s="33" t="s">
        <v>993</v>
      </c>
      <c r="O203" s="33" t="s">
        <v>992</v>
      </c>
      <c r="P203" s="33" t="s">
        <v>991</v>
      </c>
    </row>
    <row r="204" spans="1:16">
      <c r="A204" s="202" t="s">
        <v>1017</v>
      </c>
      <c r="B204" s="203"/>
      <c r="C204" s="203"/>
      <c r="D204" s="203"/>
      <c r="E204" s="203"/>
      <c r="F204" s="203"/>
      <c r="G204" s="204"/>
      <c r="N204" s="33"/>
      <c r="O204" s="33"/>
      <c r="P204" s="33"/>
    </row>
    <row r="205" spans="1:16">
      <c r="A205" s="18" t="s">
        <v>86</v>
      </c>
      <c r="B205" s="19">
        <v>6766</v>
      </c>
      <c r="C205" s="20" t="s">
        <v>1063</v>
      </c>
      <c r="D205" s="18" t="s">
        <v>535</v>
      </c>
      <c r="E205" s="87">
        <v>1</v>
      </c>
      <c r="F205" s="33">
        <f>O205*$L$4</f>
        <v>17.0046</v>
      </c>
      <c r="G205" s="46">
        <f>TRUNC(E205*F205,2)</f>
        <v>17</v>
      </c>
      <c r="N205" s="33">
        <v>1</v>
      </c>
      <c r="O205" s="33">
        <v>21.15</v>
      </c>
      <c r="P205" s="33">
        <v>21.15</v>
      </c>
    </row>
    <row r="206" spans="1:16">
      <c r="A206" s="213" t="s">
        <v>991</v>
      </c>
      <c r="B206" s="214"/>
      <c r="C206" s="214"/>
      <c r="D206" s="214"/>
      <c r="E206" s="214"/>
      <c r="F206" s="215"/>
      <c r="G206" s="48">
        <f>SUM(G205)</f>
        <v>17</v>
      </c>
      <c r="N206" s="33"/>
      <c r="O206" s="33"/>
      <c r="P206" s="33">
        <v>21.15</v>
      </c>
    </row>
    <row r="207" spans="1:16">
      <c r="A207" s="202" t="s">
        <v>884</v>
      </c>
      <c r="B207" s="203"/>
      <c r="C207" s="203"/>
      <c r="D207" s="203"/>
      <c r="E207" s="204"/>
      <c r="F207" s="22" t="s">
        <v>86</v>
      </c>
      <c r="G207" s="21">
        <v>13247</v>
      </c>
      <c r="I207" s="34">
        <f>VLOOKUP(G207,PLANILHA!$C$11:$G$435,5,FALSE)</f>
        <v>718.29359999999997</v>
      </c>
      <c r="N207" s="33"/>
      <c r="O207" s="33" t="s">
        <v>86</v>
      </c>
      <c r="P207" s="33">
        <v>13247</v>
      </c>
    </row>
    <row r="208" spans="1:16" ht="25.5">
      <c r="A208" s="202" t="s">
        <v>1002</v>
      </c>
      <c r="B208" s="204"/>
      <c r="C208" s="30" t="s">
        <v>1003</v>
      </c>
      <c r="D208" s="30" t="s">
        <v>1004</v>
      </c>
      <c r="E208" s="86" t="s">
        <v>993</v>
      </c>
      <c r="F208" s="31" t="s">
        <v>992</v>
      </c>
      <c r="G208" s="32" t="s">
        <v>991</v>
      </c>
      <c r="N208" s="33" t="s">
        <v>993</v>
      </c>
      <c r="O208" s="33" t="s">
        <v>992</v>
      </c>
      <c r="P208" s="33" t="s">
        <v>991</v>
      </c>
    </row>
    <row r="209" spans="1:16">
      <c r="A209" s="202" t="s">
        <v>1017</v>
      </c>
      <c r="B209" s="203"/>
      <c r="C209" s="203"/>
      <c r="D209" s="203"/>
      <c r="E209" s="203"/>
      <c r="F209" s="203"/>
      <c r="G209" s="204"/>
      <c r="N209" s="33"/>
      <c r="O209" s="33"/>
      <c r="P209" s="33"/>
    </row>
    <row r="210" spans="1:16" ht="25.5">
      <c r="A210" s="18" t="s">
        <v>86</v>
      </c>
      <c r="B210" s="19">
        <v>13247</v>
      </c>
      <c r="C210" s="20" t="s">
        <v>884</v>
      </c>
      <c r="D210" s="18" t="s">
        <v>1009</v>
      </c>
      <c r="E210" s="87">
        <v>1</v>
      </c>
      <c r="F210" s="33">
        <f>O210*$L$4</f>
        <v>680.69051999999999</v>
      </c>
      <c r="G210" s="46">
        <f>E210*F210</f>
        <v>680.69051999999999</v>
      </c>
      <c r="N210" s="33">
        <v>1</v>
      </c>
      <c r="O210" s="33">
        <v>846.63</v>
      </c>
      <c r="P210" s="33">
        <v>846.63</v>
      </c>
    </row>
    <row r="211" spans="1:16">
      <c r="A211" s="202" t="s">
        <v>1005</v>
      </c>
      <c r="B211" s="203"/>
      <c r="C211" s="203"/>
      <c r="D211" s="203"/>
      <c r="E211" s="203"/>
      <c r="F211" s="203"/>
      <c r="G211" s="204"/>
      <c r="N211" s="33"/>
      <c r="O211" s="33"/>
      <c r="P211" s="33"/>
    </row>
    <row r="212" spans="1:16" ht="25.5">
      <c r="A212" s="18" t="s">
        <v>1010</v>
      </c>
      <c r="B212" s="19">
        <v>88243</v>
      </c>
      <c r="C212" s="20" t="s">
        <v>1064</v>
      </c>
      <c r="D212" s="18" t="s">
        <v>1016</v>
      </c>
      <c r="E212" s="87">
        <v>1</v>
      </c>
      <c r="F212" s="33">
        <f>O212*$L$4</f>
        <v>13.31424</v>
      </c>
      <c r="G212" s="46">
        <f>E212*F212</f>
        <v>13.31424</v>
      </c>
      <c r="N212" s="33">
        <v>1</v>
      </c>
      <c r="O212" s="33">
        <v>16.559999999999999</v>
      </c>
      <c r="P212" s="33">
        <v>16.559999999999999</v>
      </c>
    </row>
    <row r="213" spans="1:16" ht="25.5">
      <c r="A213" s="18" t="s">
        <v>1010</v>
      </c>
      <c r="B213" s="19">
        <v>88266</v>
      </c>
      <c r="C213" s="20" t="s">
        <v>1065</v>
      </c>
      <c r="D213" s="18" t="s">
        <v>1016</v>
      </c>
      <c r="E213" s="87">
        <v>1</v>
      </c>
      <c r="F213" s="33">
        <f>O213*$L$4</f>
        <v>24.28884</v>
      </c>
      <c r="G213" s="46">
        <f>E213*F213</f>
        <v>24.28884</v>
      </c>
      <c r="N213" s="33">
        <v>1</v>
      </c>
      <c r="O213" s="33">
        <v>30.21</v>
      </c>
      <c r="P213" s="33">
        <v>30.21</v>
      </c>
    </row>
    <row r="214" spans="1:16">
      <c r="A214" s="213" t="s">
        <v>991</v>
      </c>
      <c r="B214" s="214"/>
      <c r="C214" s="214"/>
      <c r="D214" s="214"/>
      <c r="E214" s="214"/>
      <c r="F214" s="215"/>
      <c r="G214" s="48">
        <f>SUM(G210:G213)</f>
        <v>718.29360000000008</v>
      </c>
      <c r="N214" s="33"/>
      <c r="O214" s="33"/>
      <c r="P214" s="33">
        <v>893.4</v>
      </c>
    </row>
    <row r="215" spans="1:16">
      <c r="A215" s="202" t="s">
        <v>1066</v>
      </c>
      <c r="B215" s="203"/>
      <c r="C215" s="203"/>
      <c r="D215" s="203"/>
      <c r="E215" s="204"/>
      <c r="F215" s="22" t="s">
        <v>86</v>
      </c>
      <c r="G215" s="21">
        <v>4350</v>
      </c>
      <c r="I215" s="34">
        <f>PLANILHA!G379</f>
        <v>1424.93724</v>
      </c>
      <c r="N215" s="33"/>
      <c r="O215" s="33" t="s">
        <v>86</v>
      </c>
      <c r="P215" s="33">
        <v>4350</v>
      </c>
    </row>
    <row r="216" spans="1:16" ht="25.5">
      <c r="A216" s="202" t="s">
        <v>1002</v>
      </c>
      <c r="B216" s="204"/>
      <c r="C216" s="30" t="s">
        <v>1003</v>
      </c>
      <c r="D216" s="30" t="s">
        <v>1004</v>
      </c>
      <c r="E216" s="86" t="s">
        <v>993</v>
      </c>
      <c r="F216" s="31" t="s">
        <v>992</v>
      </c>
      <c r="G216" s="32" t="s">
        <v>991</v>
      </c>
      <c r="N216" s="33" t="s">
        <v>993</v>
      </c>
      <c r="O216" s="33" t="s">
        <v>992</v>
      </c>
      <c r="P216" s="33" t="s">
        <v>991</v>
      </c>
    </row>
    <row r="217" spans="1:16">
      <c r="A217" s="202" t="s">
        <v>1017</v>
      </c>
      <c r="B217" s="203"/>
      <c r="C217" s="203"/>
      <c r="D217" s="203"/>
      <c r="E217" s="203"/>
      <c r="F217" s="203"/>
      <c r="G217" s="204"/>
      <c r="N217" s="33"/>
      <c r="O217" s="33"/>
      <c r="P217" s="33"/>
    </row>
    <row r="218" spans="1:16">
      <c r="A218" s="18" t="s">
        <v>86</v>
      </c>
      <c r="B218" s="19">
        <v>4350</v>
      </c>
      <c r="C218" s="20" t="s">
        <v>1067</v>
      </c>
      <c r="D218" s="18" t="s">
        <v>1009</v>
      </c>
      <c r="E218" s="87">
        <v>1</v>
      </c>
      <c r="F218" s="33">
        <f>O218*$L$4</f>
        <v>1400.6484</v>
      </c>
      <c r="G218" s="46">
        <f>E218*F218</f>
        <v>1400.6484</v>
      </c>
      <c r="N218" s="33">
        <v>1</v>
      </c>
      <c r="O218" s="33">
        <v>1742.1</v>
      </c>
      <c r="P218" s="33">
        <v>1742.1</v>
      </c>
    </row>
    <row r="219" spans="1:16">
      <c r="A219" s="202" t="s">
        <v>1005</v>
      </c>
      <c r="B219" s="203"/>
      <c r="C219" s="203"/>
      <c r="D219" s="203"/>
      <c r="E219" s="203"/>
      <c r="F219" s="203"/>
      <c r="G219" s="204"/>
      <c r="N219" s="33"/>
      <c r="O219" s="33"/>
      <c r="P219" s="33"/>
    </row>
    <row r="220" spans="1:16" ht="25.5">
      <c r="A220" s="18" t="s">
        <v>1010</v>
      </c>
      <c r="B220" s="19">
        <v>88266</v>
      </c>
      <c r="C220" s="20" t="s">
        <v>1065</v>
      </c>
      <c r="D220" s="18" t="s">
        <v>1016</v>
      </c>
      <c r="E220" s="87">
        <v>1</v>
      </c>
      <c r="F220" s="33">
        <f>O220*$L$4</f>
        <v>24.28884</v>
      </c>
      <c r="G220" s="46">
        <f>E220*F220</f>
        <v>24.28884</v>
      </c>
      <c r="N220" s="33">
        <v>1</v>
      </c>
      <c r="O220" s="33">
        <v>30.21</v>
      </c>
      <c r="P220" s="33">
        <v>30.21</v>
      </c>
    </row>
    <row r="221" spans="1:16">
      <c r="A221" s="213" t="s">
        <v>991</v>
      </c>
      <c r="B221" s="214"/>
      <c r="C221" s="214"/>
      <c r="D221" s="214"/>
      <c r="E221" s="214"/>
      <c r="F221" s="215"/>
      <c r="G221" s="48">
        <f>SUM(G218:G220)</f>
        <v>1424.93724</v>
      </c>
      <c r="N221" s="33"/>
      <c r="O221" s="33"/>
      <c r="P221" s="33">
        <v>1772.31</v>
      </c>
    </row>
    <row r="222" spans="1:16">
      <c r="A222" s="202" t="s">
        <v>888</v>
      </c>
      <c r="B222" s="203"/>
      <c r="C222" s="203"/>
      <c r="D222" s="203"/>
      <c r="E222" s="204"/>
      <c r="F222" s="22" t="s">
        <v>86</v>
      </c>
      <c r="G222" s="21">
        <v>11752</v>
      </c>
      <c r="I222" s="34">
        <f>VLOOKUP(G222,PLANILHA!$C$11:$G$435,5,FALSE)</f>
        <v>7.7023200000000003</v>
      </c>
      <c r="N222" s="33"/>
      <c r="O222" s="33" t="s">
        <v>86</v>
      </c>
      <c r="P222" s="33">
        <v>11752</v>
      </c>
    </row>
    <row r="223" spans="1:16" ht="25.5">
      <c r="A223" s="202" t="s">
        <v>1002</v>
      </c>
      <c r="B223" s="204"/>
      <c r="C223" s="30" t="s">
        <v>1003</v>
      </c>
      <c r="D223" s="30" t="s">
        <v>1004</v>
      </c>
      <c r="E223" s="86" t="s">
        <v>993</v>
      </c>
      <c r="F223" s="31" t="s">
        <v>992</v>
      </c>
      <c r="G223" s="32" t="s">
        <v>991</v>
      </c>
      <c r="N223" s="33" t="s">
        <v>993</v>
      </c>
      <c r="O223" s="33" t="s">
        <v>992</v>
      </c>
      <c r="P223" s="33" t="s">
        <v>991</v>
      </c>
    </row>
    <row r="224" spans="1:16">
      <c r="A224" s="202" t="s">
        <v>1017</v>
      </c>
      <c r="B224" s="203"/>
      <c r="C224" s="203"/>
      <c r="D224" s="203"/>
      <c r="E224" s="203"/>
      <c r="F224" s="203"/>
      <c r="G224" s="204"/>
      <c r="N224" s="33"/>
      <c r="O224" s="33"/>
      <c r="P224" s="33"/>
    </row>
    <row r="225" spans="1:16">
      <c r="A225" s="18" t="s">
        <v>86</v>
      </c>
      <c r="B225" s="19">
        <v>12617</v>
      </c>
      <c r="C225" s="20" t="s">
        <v>1068</v>
      </c>
      <c r="D225" s="18" t="s">
        <v>538</v>
      </c>
      <c r="E225" s="87">
        <v>1.02</v>
      </c>
      <c r="F225" s="33">
        <f>O225*$L$4</f>
        <v>4.2933599999999998</v>
      </c>
      <c r="G225" s="46">
        <f>E225*F225</f>
        <v>4.3792271999999999</v>
      </c>
      <c r="N225" s="33">
        <v>1.02</v>
      </c>
      <c r="O225" s="33">
        <v>5.34</v>
      </c>
      <c r="P225" s="33">
        <v>5.44</v>
      </c>
    </row>
    <row r="226" spans="1:16">
      <c r="A226" s="202" t="s">
        <v>1005</v>
      </c>
      <c r="B226" s="203"/>
      <c r="C226" s="203"/>
      <c r="D226" s="203"/>
      <c r="E226" s="203"/>
      <c r="F226" s="203"/>
      <c r="G226" s="204"/>
      <c r="N226" s="33"/>
      <c r="O226" s="33"/>
      <c r="P226" s="33"/>
    </row>
    <row r="227" spans="1:16" ht="25.5">
      <c r="A227" s="18" t="s">
        <v>1010</v>
      </c>
      <c r="B227" s="19">
        <v>88316</v>
      </c>
      <c r="C227" s="20" t="s">
        <v>1021</v>
      </c>
      <c r="D227" s="18" t="s">
        <v>1016</v>
      </c>
      <c r="E227" s="87">
        <v>0.13</v>
      </c>
      <c r="F227" s="33">
        <f>O227*$L$4</f>
        <v>11.159520000000001</v>
      </c>
      <c r="G227" s="46">
        <f>TRUNC(E227*F227,2)</f>
        <v>1.45</v>
      </c>
      <c r="N227" s="33">
        <v>0.13</v>
      </c>
      <c r="O227" s="33">
        <v>13.88</v>
      </c>
      <c r="P227" s="33">
        <v>1.8</v>
      </c>
    </row>
    <row r="228" spans="1:16" ht="25.5">
      <c r="A228" s="18" t="s">
        <v>1010</v>
      </c>
      <c r="B228" s="19">
        <v>88264</v>
      </c>
      <c r="C228" s="20" t="s">
        <v>1043</v>
      </c>
      <c r="D228" s="18" t="s">
        <v>1016</v>
      </c>
      <c r="E228" s="87">
        <v>0.13</v>
      </c>
      <c r="F228" s="33">
        <f>O228*$L$4</f>
        <v>14.423760000000001</v>
      </c>
      <c r="G228" s="46">
        <f>TRUNC(E228*F228,2)</f>
        <v>1.87</v>
      </c>
      <c r="N228" s="33">
        <v>0.13</v>
      </c>
      <c r="O228" s="33">
        <v>17.940000000000001</v>
      </c>
      <c r="P228" s="33">
        <v>2.33</v>
      </c>
    </row>
    <row r="229" spans="1:16">
      <c r="A229" s="213" t="s">
        <v>991</v>
      </c>
      <c r="B229" s="214"/>
      <c r="C229" s="214"/>
      <c r="D229" s="214"/>
      <c r="E229" s="214"/>
      <c r="F229" s="215"/>
      <c r="G229" s="48">
        <f>SUM(G225:G228)</f>
        <v>7.6992272000000002</v>
      </c>
      <c r="N229" s="33"/>
      <c r="O229" s="33"/>
      <c r="P229" s="33">
        <v>9.58</v>
      </c>
    </row>
    <row r="230" spans="1:16">
      <c r="A230" s="202" t="s">
        <v>893</v>
      </c>
      <c r="B230" s="203"/>
      <c r="C230" s="203"/>
      <c r="D230" s="203"/>
      <c r="E230" s="204"/>
      <c r="F230" s="28" t="s">
        <v>74</v>
      </c>
      <c r="G230" s="29" t="s">
        <v>892</v>
      </c>
      <c r="I230" s="34">
        <f>VLOOKUP(G230,PLANILHA!$C$11:$G$435,5,FALSE)</f>
        <v>33.655439999999999</v>
      </c>
      <c r="N230" s="33"/>
      <c r="O230" s="33" t="s">
        <v>74</v>
      </c>
      <c r="P230" s="33" t="s">
        <v>892</v>
      </c>
    </row>
    <row r="231" spans="1:16" ht="25.5">
      <c r="A231" s="202" t="s">
        <v>1002</v>
      </c>
      <c r="B231" s="204"/>
      <c r="C231" s="30" t="s">
        <v>1003</v>
      </c>
      <c r="D231" s="30" t="s">
        <v>1004</v>
      </c>
      <c r="E231" s="86" t="s">
        <v>993</v>
      </c>
      <c r="F231" s="31" t="s">
        <v>992</v>
      </c>
      <c r="G231" s="32" t="s">
        <v>991</v>
      </c>
      <c r="N231" s="33" t="s">
        <v>993</v>
      </c>
      <c r="O231" s="33" t="s">
        <v>992</v>
      </c>
      <c r="P231" s="33" t="s">
        <v>991</v>
      </c>
    </row>
    <row r="232" spans="1:16">
      <c r="A232" s="202" t="s">
        <v>1017</v>
      </c>
      <c r="B232" s="203"/>
      <c r="C232" s="203"/>
      <c r="D232" s="203"/>
      <c r="E232" s="203"/>
      <c r="F232" s="203"/>
      <c r="G232" s="204"/>
      <c r="N232" s="33"/>
      <c r="O232" s="33"/>
      <c r="P232" s="33"/>
    </row>
    <row r="233" spans="1:16" ht="25.5">
      <c r="A233" s="18" t="s">
        <v>1010</v>
      </c>
      <c r="B233" s="19">
        <v>38091</v>
      </c>
      <c r="C233" s="20" t="s">
        <v>1069</v>
      </c>
      <c r="D233" s="18" t="s">
        <v>1009</v>
      </c>
      <c r="E233" s="87">
        <v>1</v>
      </c>
      <c r="F233" s="33">
        <v>1.91</v>
      </c>
      <c r="G233" s="46">
        <f>E233*F233</f>
        <v>1.91</v>
      </c>
      <c r="N233" s="33">
        <v>1</v>
      </c>
      <c r="O233" s="33">
        <v>2.37</v>
      </c>
      <c r="P233" s="33">
        <v>2.37</v>
      </c>
    </row>
    <row r="234" spans="1:16" ht="25.5">
      <c r="A234" s="18" t="s">
        <v>1010</v>
      </c>
      <c r="B234" s="19">
        <v>1872</v>
      </c>
      <c r="C234" s="20" t="s">
        <v>1070</v>
      </c>
      <c r="D234" s="18" t="s">
        <v>1009</v>
      </c>
      <c r="E234" s="87">
        <v>1</v>
      </c>
      <c r="F234" s="33">
        <f>O234*$L$4</f>
        <v>1.77684</v>
      </c>
      <c r="G234" s="46">
        <f t="shared" ref="G234:G238" si="3">E234*F234</f>
        <v>1.77684</v>
      </c>
      <c r="N234" s="33">
        <v>1</v>
      </c>
      <c r="O234" s="33">
        <v>2.21</v>
      </c>
      <c r="P234" s="33">
        <v>2.21</v>
      </c>
    </row>
    <row r="235" spans="1:16" ht="25.5">
      <c r="A235" s="18" t="s">
        <v>86</v>
      </c>
      <c r="B235" s="19">
        <v>10243</v>
      </c>
      <c r="C235" s="20" t="s">
        <v>1071</v>
      </c>
      <c r="D235" s="18" t="s">
        <v>1009</v>
      </c>
      <c r="E235" s="87">
        <v>1</v>
      </c>
      <c r="F235" s="33">
        <f>O235*$L$4</f>
        <v>12.06</v>
      </c>
      <c r="G235" s="46">
        <f t="shared" si="3"/>
        <v>12.06</v>
      </c>
      <c r="N235" s="33">
        <v>1</v>
      </c>
      <c r="O235" s="33">
        <v>15</v>
      </c>
      <c r="P235" s="33">
        <v>15</v>
      </c>
    </row>
    <row r="236" spans="1:16">
      <c r="A236" s="202" t="s">
        <v>1005</v>
      </c>
      <c r="B236" s="203"/>
      <c r="C236" s="203"/>
      <c r="D236" s="203"/>
      <c r="E236" s="203"/>
      <c r="F236" s="203"/>
      <c r="G236" s="204"/>
      <c r="N236" s="33"/>
      <c r="O236" s="33"/>
      <c r="P236" s="33"/>
    </row>
    <row r="237" spans="1:16" ht="25.5">
      <c r="A237" s="18" t="s">
        <v>1010</v>
      </c>
      <c r="B237" s="19">
        <v>88316</v>
      </c>
      <c r="C237" s="20" t="s">
        <v>1021</v>
      </c>
      <c r="D237" s="18" t="s">
        <v>1016</v>
      </c>
      <c r="E237" s="87">
        <v>0.7</v>
      </c>
      <c r="F237" s="33">
        <f>O237*$L$4</f>
        <v>11.159520000000001</v>
      </c>
      <c r="G237" s="46">
        <f t="shared" si="3"/>
        <v>7.8116639999999995</v>
      </c>
      <c r="N237" s="33">
        <v>0.7</v>
      </c>
      <c r="O237" s="33">
        <v>13.88</v>
      </c>
      <c r="P237" s="33">
        <v>9.7100000000000009</v>
      </c>
    </row>
    <row r="238" spans="1:16" ht="25.5">
      <c r="A238" s="18" t="s">
        <v>1010</v>
      </c>
      <c r="B238" s="19">
        <v>88264</v>
      </c>
      <c r="C238" s="20" t="s">
        <v>1043</v>
      </c>
      <c r="D238" s="18" t="s">
        <v>1016</v>
      </c>
      <c r="E238" s="87">
        <v>0.7</v>
      </c>
      <c r="F238" s="33">
        <f>O238*$L$4</f>
        <v>14.423760000000001</v>
      </c>
      <c r="G238" s="46">
        <f t="shared" si="3"/>
        <v>10.096632</v>
      </c>
      <c r="N238" s="33">
        <v>0.7</v>
      </c>
      <c r="O238" s="33">
        <v>17.940000000000001</v>
      </c>
      <c r="P238" s="33">
        <v>12.55</v>
      </c>
    </row>
    <row r="239" spans="1:16">
      <c r="A239" s="213" t="s">
        <v>991</v>
      </c>
      <c r="B239" s="214"/>
      <c r="C239" s="214"/>
      <c r="D239" s="214"/>
      <c r="E239" s="214"/>
      <c r="F239" s="215"/>
      <c r="G239" s="48">
        <f>SUM(G233:G238)</f>
        <v>33.655135999999999</v>
      </c>
      <c r="N239" s="33"/>
      <c r="O239" s="33"/>
      <c r="P239" s="33">
        <v>41.86</v>
      </c>
    </row>
    <row r="240" spans="1:16">
      <c r="A240" s="225" t="s">
        <v>1072</v>
      </c>
      <c r="B240" s="226"/>
      <c r="C240" s="226"/>
      <c r="D240" s="226"/>
      <c r="E240" s="227"/>
      <c r="F240" s="28" t="s">
        <v>74</v>
      </c>
      <c r="G240" s="29" t="s">
        <v>254</v>
      </c>
      <c r="I240" s="34">
        <f>VLOOKUP(G240,PLANILHA!$C$11:$G$435,5,FALSE)</f>
        <v>98.457840000000004</v>
      </c>
      <c r="N240" s="33"/>
      <c r="O240" s="33" t="s">
        <v>74</v>
      </c>
      <c r="P240" s="33" t="s">
        <v>254</v>
      </c>
    </row>
    <row r="241" spans="1:16" ht="25.5">
      <c r="A241" s="202" t="s">
        <v>1002</v>
      </c>
      <c r="B241" s="204"/>
      <c r="C241" s="30" t="s">
        <v>1003</v>
      </c>
      <c r="D241" s="30" t="s">
        <v>1004</v>
      </c>
      <c r="E241" s="86" t="s">
        <v>993</v>
      </c>
      <c r="F241" s="31" t="s">
        <v>992</v>
      </c>
      <c r="G241" s="32" t="s">
        <v>991</v>
      </c>
      <c r="N241" s="33" t="s">
        <v>993</v>
      </c>
      <c r="O241" s="33" t="s">
        <v>992</v>
      </c>
      <c r="P241" s="33" t="s">
        <v>991</v>
      </c>
    </row>
    <row r="242" spans="1:16">
      <c r="A242" s="202" t="s">
        <v>1017</v>
      </c>
      <c r="B242" s="203"/>
      <c r="C242" s="203"/>
      <c r="D242" s="203"/>
      <c r="E242" s="203"/>
      <c r="F242" s="203"/>
      <c r="G242" s="204"/>
      <c r="N242" s="33"/>
      <c r="O242" s="33"/>
      <c r="P242" s="33"/>
    </row>
    <row r="243" spans="1:16">
      <c r="A243" s="18" t="s">
        <v>1010</v>
      </c>
      <c r="B243" s="19">
        <v>43059</v>
      </c>
      <c r="C243" s="20" t="s">
        <v>1073</v>
      </c>
      <c r="D243" s="18" t="s">
        <v>522</v>
      </c>
      <c r="E243" s="88">
        <v>0.47099999999999997</v>
      </c>
      <c r="F243" s="33">
        <v>7.6</v>
      </c>
      <c r="G243" s="46">
        <f t="shared" ref="G243:G249" si="4">E243*F243</f>
        <v>3.5795999999999997</v>
      </c>
      <c r="N243" s="33">
        <v>0.47099999999999997</v>
      </c>
      <c r="O243" s="33">
        <v>9.44</v>
      </c>
      <c r="P243" s="33">
        <v>4.4400000000000004</v>
      </c>
    </row>
    <row r="244" spans="1:16" ht="38.25">
      <c r="A244" s="18" t="s">
        <v>1010</v>
      </c>
      <c r="B244" s="19">
        <v>3736</v>
      </c>
      <c r="C244" s="20" t="s">
        <v>1074</v>
      </c>
      <c r="D244" s="18" t="s">
        <v>517</v>
      </c>
      <c r="E244" s="88">
        <v>1</v>
      </c>
      <c r="F244" s="33">
        <f t="shared" ref="F244:F249" si="5">O244*$L$4</f>
        <v>66.33</v>
      </c>
      <c r="G244" s="46">
        <f t="shared" si="4"/>
        <v>66.33</v>
      </c>
      <c r="N244" s="33">
        <v>1</v>
      </c>
      <c r="O244" s="33">
        <v>82.5</v>
      </c>
      <c r="P244" s="33">
        <v>82.5</v>
      </c>
    </row>
    <row r="245" spans="1:16" ht="38.25">
      <c r="A245" s="18" t="s">
        <v>1010</v>
      </c>
      <c r="B245" s="19">
        <v>4491</v>
      </c>
      <c r="C245" s="20" t="s">
        <v>1075</v>
      </c>
      <c r="D245" s="18" t="s">
        <v>538</v>
      </c>
      <c r="E245" s="88">
        <v>0.28999999999999998</v>
      </c>
      <c r="F245" s="33">
        <f t="shared" si="5"/>
        <v>5.3626800000000001</v>
      </c>
      <c r="G245" s="46">
        <f t="shared" si="4"/>
        <v>1.5551771999999999</v>
      </c>
      <c r="N245" s="33">
        <v>0.28999999999999998</v>
      </c>
      <c r="O245" s="33">
        <v>6.67</v>
      </c>
      <c r="P245" s="33">
        <v>1.93</v>
      </c>
    </row>
    <row r="246" spans="1:16" ht="25.5">
      <c r="A246" s="18" t="s">
        <v>1010</v>
      </c>
      <c r="B246" s="19">
        <v>5061</v>
      </c>
      <c r="C246" s="20" t="s">
        <v>1076</v>
      </c>
      <c r="D246" s="18" t="s">
        <v>522</v>
      </c>
      <c r="E246" s="88">
        <v>0.03</v>
      </c>
      <c r="F246" s="33">
        <f t="shared" si="5"/>
        <v>15.276000000000002</v>
      </c>
      <c r="G246" s="46">
        <f t="shared" si="4"/>
        <v>0.45828000000000002</v>
      </c>
      <c r="N246" s="33">
        <v>0.03</v>
      </c>
      <c r="O246" s="33">
        <v>19</v>
      </c>
      <c r="P246" s="33">
        <v>0.56999999999999995</v>
      </c>
    </row>
    <row r="247" spans="1:16" ht="38.25">
      <c r="A247" s="18" t="s">
        <v>1010</v>
      </c>
      <c r="B247" s="19">
        <v>6189</v>
      </c>
      <c r="C247" s="20" t="s">
        <v>1077</v>
      </c>
      <c r="D247" s="18" t="s">
        <v>538</v>
      </c>
      <c r="E247" s="88">
        <v>0.17</v>
      </c>
      <c r="F247" s="33">
        <f t="shared" si="5"/>
        <v>15.750360000000001</v>
      </c>
      <c r="G247" s="46">
        <f t="shared" si="4"/>
        <v>2.6775612000000004</v>
      </c>
      <c r="N247" s="33">
        <v>0.17</v>
      </c>
      <c r="O247" s="33">
        <v>19.59</v>
      </c>
      <c r="P247" s="33">
        <v>3.33</v>
      </c>
    </row>
    <row r="248" spans="1:16" ht="38.25">
      <c r="A248" s="18" t="s">
        <v>1010</v>
      </c>
      <c r="B248" s="19">
        <v>92874</v>
      </c>
      <c r="C248" s="20" t="s">
        <v>1078</v>
      </c>
      <c r="D248" s="18" t="s">
        <v>515</v>
      </c>
      <c r="E248" s="88">
        <v>3.3000000000000002E-2</v>
      </c>
      <c r="F248" s="33">
        <f t="shared" si="5"/>
        <v>19.086960000000001</v>
      </c>
      <c r="G248" s="46">
        <f t="shared" si="4"/>
        <v>0.6298696800000001</v>
      </c>
      <c r="N248" s="33">
        <v>3.3000000000000002E-2</v>
      </c>
      <c r="O248" s="33">
        <v>23.74</v>
      </c>
      <c r="P248" s="33">
        <v>0.78</v>
      </c>
    </row>
    <row r="249" spans="1:16" ht="38.25">
      <c r="A249" s="18" t="s">
        <v>1010</v>
      </c>
      <c r="B249" s="19">
        <v>94970</v>
      </c>
      <c r="C249" s="20" t="s">
        <v>1079</v>
      </c>
      <c r="D249" s="18" t="s">
        <v>515</v>
      </c>
      <c r="E249" s="88">
        <v>3.3000000000000002E-2</v>
      </c>
      <c r="F249" s="33">
        <f t="shared" si="5"/>
        <v>303.93612000000002</v>
      </c>
      <c r="G249" s="46">
        <f t="shared" si="4"/>
        <v>10.02989196</v>
      </c>
      <c r="N249" s="33">
        <v>3.3000000000000002E-2</v>
      </c>
      <c r="O249" s="33">
        <v>378.03</v>
      </c>
      <c r="P249" s="33">
        <v>12.47</v>
      </c>
    </row>
    <row r="250" spans="1:16">
      <c r="A250" s="203" t="s">
        <v>1005</v>
      </c>
      <c r="B250" s="203"/>
      <c r="C250" s="203"/>
      <c r="D250" s="203"/>
      <c r="E250" s="203"/>
      <c r="F250" s="203"/>
      <c r="G250" s="204"/>
      <c r="N250" s="33"/>
      <c r="O250" s="33"/>
      <c r="P250" s="33"/>
    </row>
    <row r="251" spans="1:16" ht="25.5">
      <c r="A251" s="18" t="s">
        <v>1010</v>
      </c>
      <c r="B251" s="19">
        <v>88239</v>
      </c>
      <c r="C251" s="20" t="s">
        <v>1080</v>
      </c>
      <c r="D251" s="18" t="s">
        <v>1016</v>
      </c>
      <c r="E251" s="88">
        <v>0.16</v>
      </c>
      <c r="F251" s="33">
        <f>O251*$L$4</f>
        <v>11.939400000000001</v>
      </c>
      <c r="G251" s="46">
        <f>E251*F251</f>
        <v>1.9103040000000002</v>
      </c>
      <c r="N251" s="33">
        <v>0.16</v>
      </c>
      <c r="O251" s="33">
        <v>14.85</v>
      </c>
      <c r="P251" s="33">
        <v>2.37</v>
      </c>
    </row>
    <row r="252" spans="1:16" ht="25.5">
      <c r="A252" s="18" t="s">
        <v>1010</v>
      </c>
      <c r="B252" s="19">
        <v>88262</v>
      </c>
      <c r="C252" s="20" t="s">
        <v>1020</v>
      </c>
      <c r="D252" s="18" t="s">
        <v>1016</v>
      </c>
      <c r="E252" s="88">
        <v>0.16</v>
      </c>
      <c r="F252" s="33">
        <f>O252*$L$4</f>
        <v>14.150400000000001</v>
      </c>
      <c r="G252" s="46">
        <f t="shared" ref="G252:G254" si="6">E252*F252</f>
        <v>2.2640640000000003</v>
      </c>
      <c r="N252" s="33">
        <v>0.16</v>
      </c>
      <c r="O252" s="33">
        <v>17.600000000000001</v>
      </c>
      <c r="P252" s="33">
        <v>2.81</v>
      </c>
    </row>
    <row r="253" spans="1:16" ht="25.5">
      <c r="A253" s="18" t="s">
        <v>1010</v>
      </c>
      <c r="B253" s="19">
        <v>88309</v>
      </c>
      <c r="C253" s="20" t="s">
        <v>1023</v>
      </c>
      <c r="D253" s="18" t="s">
        <v>1016</v>
      </c>
      <c r="E253" s="88">
        <v>0.35</v>
      </c>
      <c r="F253" s="33">
        <f>O253*$L$4</f>
        <v>14.30316</v>
      </c>
      <c r="G253" s="46">
        <f t="shared" si="6"/>
        <v>5.0061059999999999</v>
      </c>
      <c r="N253" s="33">
        <v>0.35</v>
      </c>
      <c r="O253" s="33">
        <v>17.79</v>
      </c>
      <c r="P253" s="33">
        <v>6.22</v>
      </c>
    </row>
    <row r="254" spans="1:16" ht="25.5">
      <c r="A254" s="18" t="s">
        <v>1010</v>
      </c>
      <c r="B254" s="19">
        <v>88316</v>
      </c>
      <c r="C254" s="20" t="s">
        <v>1021</v>
      </c>
      <c r="D254" s="18" t="s">
        <v>1016</v>
      </c>
      <c r="E254" s="88">
        <v>0.36</v>
      </c>
      <c r="F254" s="33">
        <f>O254*$L$4</f>
        <v>11.159520000000001</v>
      </c>
      <c r="G254" s="46">
        <f t="shared" si="6"/>
        <v>4.0174272000000002</v>
      </c>
      <c r="N254" s="33">
        <v>0.36</v>
      </c>
      <c r="O254" s="33">
        <v>13.88</v>
      </c>
      <c r="P254" s="33">
        <v>4.99</v>
      </c>
    </row>
    <row r="255" spans="1:16">
      <c r="A255" s="213" t="s">
        <v>991</v>
      </c>
      <c r="B255" s="214"/>
      <c r="C255" s="214"/>
      <c r="D255" s="214"/>
      <c r="E255" s="214"/>
      <c r="F255" s="215"/>
      <c r="G255" s="48">
        <f>SUM(G243:G254)</f>
        <v>98.458281240000005</v>
      </c>
      <c r="N255" s="33"/>
      <c r="O255" s="33"/>
      <c r="P255" s="33">
        <v>122.46</v>
      </c>
    </row>
    <row r="256" spans="1:16">
      <c r="A256" s="202" t="s">
        <v>784</v>
      </c>
      <c r="B256" s="203"/>
      <c r="C256" s="203"/>
      <c r="D256" s="203"/>
      <c r="E256" s="204"/>
      <c r="F256" s="22" t="s">
        <v>86</v>
      </c>
      <c r="G256" s="21">
        <v>8439</v>
      </c>
      <c r="I256" s="34">
        <f>VLOOKUP(G256,PLANILHA!$C$11:$G$435,5,FALSE)</f>
        <v>570.27719999999999</v>
      </c>
      <c r="N256" s="33"/>
      <c r="O256" s="33" t="s">
        <v>86</v>
      </c>
      <c r="P256" s="33">
        <v>8439</v>
      </c>
    </row>
    <row r="257" spans="1:16" ht="25.5">
      <c r="A257" s="202" t="s">
        <v>1002</v>
      </c>
      <c r="B257" s="204"/>
      <c r="C257" s="30" t="s">
        <v>1003</v>
      </c>
      <c r="D257" s="30" t="s">
        <v>1004</v>
      </c>
      <c r="E257" s="86" t="s">
        <v>993</v>
      </c>
      <c r="F257" s="31" t="s">
        <v>992</v>
      </c>
      <c r="G257" s="32" t="s">
        <v>991</v>
      </c>
      <c r="N257" s="33" t="s">
        <v>993</v>
      </c>
      <c r="O257" s="33" t="s">
        <v>992</v>
      </c>
      <c r="P257" s="33" t="s">
        <v>991</v>
      </c>
    </row>
    <row r="258" spans="1:16">
      <c r="A258" s="202" t="s">
        <v>1017</v>
      </c>
      <c r="B258" s="203"/>
      <c r="C258" s="203"/>
      <c r="D258" s="203"/>
      <c r="E258" s="203"/>
      <c r="F258" s="203"/>
      <c r="G258" s="204"/>
      <c r="N258" s="33"/>
      <c r="O258" s="33"/>
      <c r="P258" s="33"/>
    </row>
    <row r="259" spans="1:16">
      <c r="A259" s="18" t="s">
        <v>86</v>
      </c>
      <c r="B259" s="19">
        <v>8782</v>
      </c>
      <c r="C259" s="20" t="s">
        <v>1081</v>
      </c>
      <c r="D259" s="18" t="s">
        <v>1082</v>
      </c>
      <c r="E259" s="87">
        <v>1</v>
      </c>
      <c r="F259" s="33">
        <f>O259*$L$4</f>
        <v>519.11063999999999</v>
      </c>
      <c r="G259" s="46">
        <f>E259*F259</f>
        <v>519.11063999999999</v>
      </c>
      <c r="N259" s="33">
        <v>1</v>
      </c>
      <c r="O259" s="33">
        <v>645.66</v>
      </c>
      <c r="P259" s="33">
        <v>645.66</v>
      </c>
    </row>
    <row r="260" spans="1:16">
      <c r="A260" s="202" t="s">
        <v>1005</v>
      </c>
      <c r="B260" s="203"/>
      <c r="C260" s="203"/>
      <c r="D260" s="203"/>
      <c r="E260" s="203"/>
      <c r="F260" s="203"/>
      <c r="G260" s="204"/>
      <c r="N260" s="33"/>
      <c r="O260" s="33"/>
      <c r="P260" s="33"/>
    </row>
    <row r="261" spans="1:16" ht="25.5">
      <c r="A261" s="18" t="s">
        <v>1010</v>
      </c>
      <c r="B261" s="19">
        <v>88316</v>
      </c>
      <c r="C261" s="20" t="s">
        <v>1021</v>
      </c>
      <c r="D261" s="18" t="s">
        <v>1016</v>
      </c>
      <c r="E261" s="87">
        <v>2</v>
      </c>
      <c r="F261" s="33">
        <f>O261*$L$4</f>
        <v>11.159520000000001</v>
      </c>
      <c r="G261" s="46">
        <f>E261*F261</f>
        <v>22.319040000000001</v>
      </c>
      <c r="N261" s="33">
        <v>2</v>
      </c>
      <c r="O261" s="33">
        <v>13.88</v>
      </c>
      <c r="P261" s="33">
        <v>27.76</v>
      </c>
    </row>
    <row r="262" spans="1:16" ht="25.5">
      <c r="A262" s="18" t="s">
        <v>1010</v>
      </c>
      <c r="B262" s="19">
        <v>88264</v>
      </c>
      <c r="C262" s="20" t="s">
        <v>1043</v>
      </c>
      <c r="D262" s="18" t="s">
        <v>1016</v>
      </c>
      <c r="E262" s="87">
        <v>2</v>
      </c>
      <c r="F262" s="33">
        <f>O262*$L$4</f>
        <v>14.423760000000001</v>
      </c>
      <c r="G262" s="46">
        <f>E262*F262</f>
        <v>28.847520000000003</v>
      </c>
      <c r="N262" s="33">
        <v>2</v>
      </c>
      <c r="O262" s="33">
        <v>17.940000000000001</v>
      </c>
      <c r="P262" s="33">
        <v>35.880000000000003</v>
      </c>
    </row>
    <row r="263" spans="1:16">
      <c r="A263" s="213" t="s">
        <v>991</v>
      </c>
      <c r="B263" s="214"/>
      <c r="C263" s="214"/>
      <c r="D263" s="214"/>
      <c r="E263" s="214"/>
      <c r="F263" s="215"/>
      <c r="G263" s="48">
        <f>SUM(G259:G262)</f>
        <v>570.27719999999999</v>
      </c>
      <c r="N263" s="33"/>
      <c r="O263" s="33"/>
      <c r="P263" s="33">
        <v>709.3</v>
      </c>
    </row>
    <row r="264" spans="1:16">
      <c r="A264" s="202" t="s">
        <v>1083</v>
      </c>
      <c r="B264" s="203"/>
      <c r="C264" s="203"/>
      <c r="D264" s="203"/>
      <c r="E264" s="204"/>
      <c r="F264" s="22" t="s">
        <v>86</v>
      </c>
      <c r="G264" s="21">
        <v>11242</v>
      </c>
      <c r="I264" s="34">
        <f>VLOOKUP(G264,PLANILHA!$C$11:$G$435,5,FALSE)</f>
        <v>4.2129600000000007</v>
      </c>
      <c r="N264" s="33"/>
      <c r="O264" s="33" t="s">
        <v>86</v>
      </c>
      <c r="P264" s="33">
        <v>11242</v>
      </c>
    </row>
    <row r="265" spans="1:16" ht="25.5">
      <c r="A265" s="202" t="s">
        <v>1002</v>
      </c>
      <c r="B265" s="204"/>
      <c r="C265" s="30" t="s">
        <v>1003</v>
      </c>
      <c r="D265" s="30" t="s">
        <v>1004</v>
      </c>
      <c r="E265" s="86" t="s">
        <v>993</v>
      </c>
      <c r="F265" s="31" t="s">
        <v>992</v>
      </c>
      <c r="G265" s="32" t="s">
        <v>991</v>
      </c>
      <c r="N265" s="33" t="s">
        <v>993</v>
      </c>
      <c r="O265" s="33" t="s">
        <v>992</v>
      </c>
      <c r="P265" s="33" t="s">
        <v>991</v>
      </c>
    </row>
    <row r="266" spans="1:16">
      <c r="A266" s="202" t="s">
        <v>1017</v>
      </c>
      <c r="B266" s="203"/>
      <c r="C266" s="203"/>
      <c r="D266" s="203"/>
      <c r="E266" s="203"/>
      <c r="F266" s="203"/>
      <c r="G266" s="204"/>
      <c r="N266" s="33"/>
      <c r="O266" s="33"/>
      <c r="P266" s="33"/>
    </row>
    <row r="267" spans="1:16">
      <c r="A267" s="18" t="s">
        <v>1010</v>
      </c>
      <c r="B267" s="19">
        <v>39603</v>
      </c>
      <c r="C267" s="20" t="s">
        <v>1084</v>
      </c>
      <c r="D267" s="18" t="s">
        <v>535</v>
      </c>
      <c r="E267" s="88">
        <v>1</v>
      </c>
      <c r="F267" s="33">
        <f>O267*$L$4</f>
        <v>1.6562400000000002</v>
      </c>
      <c r="G267" s="46">
        <f>E267*F267</f>
        <v>1.6562400000000002</v>
      </c>
      <c r="N267" s="33">
        <v>1</v>
      </c>
      <c r="O267" s="33">
        <v>2.06</v>
      </c>
      <c r="P267" s="33">
        <v>2.06</v>
      </c>
    </row>
    <row r="268" spans="1:16">
      <c r="A268" s="202" t="s">
        <v>1005</v>
      </c>
      <c r="B268" s="203"/>
      <c r="C268" s="203"/>
      <c r="D268" s="203"/>
      <c r="E268" s="203"/>
      <c r="F268" s="203"/>
      <c r="G268" s="204"/>
      <c r="N268" s="33"/>
      <c r="O268" s="33"/>
      <c r="P268" s="33"/>
    </row>
    <row r="269" spans="1:16" ht="25.5">
      <c r="A269" s="18" t="s">
        <v>1010</v>
      </c>
      <c r="B269" s="19">
        <v>88264</v>
      </c>
      <c r="C269" s="20" t="s">
        <v>1043</v>
      </c>
      <c r="D269" s="18" t="s">
        <v>1016</v>
      </c>
      <c r="E269" s="88">
        <v>0.1</v>
      </c>
      <c r="F269" s="33">
        <f>O269*$L$4</f>
        <v>14.423760000000001</v>
      </c>
      <c r="G269" s="46">
        <f>TRUNC(E269*F269,2)</f>
        <v>1.44</v>
      </c>
      <c r="N269" s="33">
        <v>0.1</v>
      </c>
      <c r="O269" s="33">
        <v>17.940000000000001</v>
      </c>
      <c r="P269" s="33">
        <v>1.79</v>
      </c>
    </row>
    <row r="270" spans="1:16" ht="25.5">
      <c r="A270" s="18" t="s">
        <v>1010</v>
      </c>
      <c r="B270" s="19">
        <v>88316</v>
      </c>
      <c r="C270" s="20" t="s">
        <v>1021</v>
      </c>
      <c r="D270" s="18" t="s">
        <v>1016</v>
      </c>
      <c r="E270" s="88">
        <v>0.1</v>
      </c>
      <c r="F270" s="33">
        <f>O270*$L$4</f>
        <v>11.159520000000001</v>
      </c>
      <c r="G270" s="46">
        <f>TRUNC(E270*F270,2)</f>
        <v>1.1100000000000001</v>
      </c>
      <c r="N270" s="33">
        <v>0.1</v>
      </c>
      <c r="O270" s="33">
        <v>13.88</v>
      </c>
      <c r="P270" s="33">
        <v>1.38</v>
      </c>
    </row>
    <row r="271" spans="1:16">
      <c r="A271" s="213" t="s">
        <v>991</v>
      </c>
      <c r="B271" s="214"/>
      <c r="C271" s="214"/>
      <c r="D271" s="214"/>
      <c r="E271" s="214"/>
      <c r="F271" s="215"/>
      <c r="G271" s="48">
        <f>SUM(G267:G270)</f>
        <v>4.2062400000000002</v>
      </c>
      <c r="N271" s="33"/>
      <c r="O271" s="33"/>
      <c r="P271" s="33">
        <v>5.24</v>
      </c>
    </row>
    <row r="272" spans="1:16">
      <c r="A272" s="202" t="s">
        <v>1085</v>
      </c>
      <c r="B272" s="203"/>
      <c r="C272" s="203"/>
      <c r="D272" s="203"/>
      <c r="E272" s="204"/>
      <c r="F272" s="22" t="s">
        <v>86</v>
      </c>
      <c r="G272" s="21">
        <v>11234</v>
      </c>
      <c r="I272" s="34">
        <f>VLOOKUP(G272,PLANILHA!$C$11:$G$435,5,FALSE)</f>
        <v>76.669440000000009</v>
      </c>
      <c r="N272" s="33"/>
      <c r="O272" s="33" t="s">
        <v>86</v>
      </c>
      <c r="P272" s="33">
        <v>11234</v>
      </c>
    </row>
    <row r="273" spans="1:16" ht="25.5">
      <c r="A273" s="202" t="s">
        <v>1002</v>
      </c>
      <c r="B273" s="204"/>
      <c r="C273" s="30" t="s">
        <v>1003</v>
      </c>
      <c r="D273" s="30" t="s">
        <v>1004</v>
      </c>
      <c r="E273" s="86" t="s">
        <v>993</v>
      </c>
      <c r="F273" s="31" t="s">
        <v>992</v>
      </c>
      <c r="G273" s="32" t="s">
        <v>991</v>
      </c>
      <c r="N273" s="33" t="s">
        <v>993</v>
      </c>
      <c r="O273" s="33" t="s">
        <v>992</v>
      </c>
      <c r="P273" s="33" t="s">
        <v>991</v>
      </c>
    </row>
    <row r="274" spans="1:16">
      <c r="A274" s="202" t="s">
        <v>1017</v>
      </c>
      <c r="B274" s="203"/>
      <c r="C274" s="203"/>
      <c r="D274" s="203"/>
      <c r="E274" s="203"/>
      <c r="F274" s="203"/>
      <c r="G274" s="204"/>
      <c r="N274" s="33"/>
      <c r="O274" s="33"/>
      <c r="P274" s="33"/>
    </row>
    <row r="275" spans="1:16">
      <c r="A275" s="18" t="s">
        <v>86</v>
      </c>
      <c r="B275" s="19">
        <v>12113</v>
      </c>
      <c r="C275" s="20" t="s">
        <v>1086</v>
      </c>
      <c r="D275" s="18" t="s">
        <v>1009</v>
      </c>
      <c r="E275" s="87">
        <v>2</v>
      </c>
      <c r="F275" s="33">
        <f>O275*$L$4</f>
        <v>28.542000000000002</v>
      </c>
      <c r="G275" s="46">
        <f>E275*F275</f>
        <v>57.084000000000003</v>
      </c>
      <c r="N275" s="33">
        <v>2</v>
      </c>
      <c r="O275" s="33">
        <v>35.5</v>
      </c>
      <c r="P275" s="33">
        <v>71</v>
      </c>
    </row>
    <row r="276" spans="1:16" ht="25.5">
      <c r="A276" s="18" t="s">
        <v>1010</v>
      </c>
      <c r="B276" s="19">
        <v>1872</v>
      </c>
      <c r="C276" s="20" t="s">
        <v>1070</v>
      </c>
      <c r="D276" s="18" t="s">
        <v>1009</v>
      </c>
      <c r="E276" s="87">
        <v>1</v>
      </c>
      <c r="F276" s="33">
        <f>O276*$L$4</f>
        <v>1.77684</v>
      </c>
      <c r="G276" s="46">
        <f>E276*F276</f>
        <v>1.77684</v>
      </c>
      <c r="N276" s="33">
        <v>1</v>
      </c>
      <c r="O276" s="33">
        <v>2.21</v>
      </c>
      <c r="P276" s="33">
        <v>2.21</v>
      </c>
    </row>
    <row r="277" spans="1:16" ht="25.5">
      <c r="A277" s="18" t="s">
        <v>86</v>
      </c>
      <c r="B277" s="19">
        <v>12114</v>
      </c>
      <c r="C277" s="20" t="s">
        <v>1087</v>
      </c>
      <c r="D277" s="18" t="s">
        <v>1009</v>
      </c>
      <c r="E277" s="87">
        <v>1</v>
      </c>
      <c r="F277" s="33">
        <f>O277*$L$4</f>
        <v>1.8090000000000002</v>
      </c>
      <c r="G277" s="46">
        <f>E277*F277</f>
        <v>1.8090000000000002</v>
      </c>
      <c r="N277" s="33">
        <v>1</v>
      </c>
      <c r="O277" s="33">
        <v>2.25</v>
      </c>
      <c r="P277" s="33">
        <v>2.25</v>
      </c>
    </row>
    <row r="278" spans="1:16">
      <c r="A278" s="202" t="s">
        <v>1005</v>
      </c>
      <c r="B278" s="203"/>
      <c r="C278" s="203"/>
      <c r="D278" s="203"/>
      <c r="E278" s="203"/>
      <c r="F278" s="203"/>
      <c r="G278" s="204"/>
      <c r="N278" s="33"/>
      <c r="O278" s="33"/>
      <c r="P278" s="33"/>
    </row>
    <row r="279" spans="1:16" ht="25.5">
      <c r="A279" s="18" t="s">
        <v>1010</v>
      </c>
      <c r="B279" s="19">
        <v>88316</v>
      </c>
      <c r="C279" s="20" t="s">
        <v>1021</v>
      </c>
      <c r="D279" s="18" t="s">
        <v>1016</v>
      </c>
      <c r="E279" s="87">
        <v>0.4</v>
      </c>
      <c r="F279" s="33">
        <f>O279*$L$4</f>
        <v>11.159520000000001</v>
      </c>
      <c r="G279" s="46">
        <f>E279*F279</f>
        <v>4.4638080000000002</v>
      </c>
      <c r="N279" s="33">
        <v>0.4</v>
      </c>
      <c r="O279" s="33">
        <v>13.88</v>
      </c>
      <c r="P279" s="33">
        <v>5.55</v>
      </c>
    </row>
    <row r="280" spans="1:16" ht="25.5">
      <c r="A280" s="18" t="s">
        <v>1010</v>
      </c>
      <c r="B280" s="19">
        <v>88264</v>
      </c>
      <c r="C280" s="20" t="s">
        <v>1043</v>
      </c>
      <c r="D280" s="18" t="s">
        <v>1016</v>
      </c>
      <c r="E280" s="87">
        <v>0.8</v>
      </c>
      <c r="F280" s="33">
        <f>O280*$L$4</f>
        <v>14.423760000000001</v>
      </c>
      <c r="G280" s="46">
        <f>E280*F280</f>
        <v>11.539008000000003</v>
      </c>
      <c r="N280" s="33">
        <v>0.8</v>
      </c>
      <c r="O280" s="33">
        <v>17.940000000000001</v>
      </c>
      <c r="P280" s="33">
        <v>14.35</v>
      </c>
    </row>
    <row r="281" spans="1:16">
      <c r="A281" s="213" t="s">
        <v>991</v>
      </c>
      <c r="B281" s="214"/>
      <c r="C281" s="214"/>
      <c r="D281" s="214"/>
      <c r="E281" s="214"/>
      <c r="F281" s="215"/>
      <c r="G281" s="48">
        <f>SUM(G275:G280)</f>
        <v>76.672655999999989</v>
      </c>
      <c r="N281" s="33"/>
      <c r="O281" s="33"/>
      <c r="P281" s="33">
        <v>95.36</v>
      </c>
    </row>
    <row r="282" spans="1:16">
      <c r="A282" s="202" t="s">
        <v>793</v>
      </c>
      <c r="B282" s="203"/>
      <c r="C282" s="203"/>
      <c r="D282" s="203"/>
      <c r="E282" s="204"/>
      <c r="F282" s="22" t="s">
        <v>86</v>
      </c>
      <c r="G282" s="21">
        <v>11214</v>
      </c>
      <c r="I282" s="34">
        <f>VLOOKUP(G282,PLANILHA!$C$11:$G$435,5,FALSE)</f>
        <v>44.895360000000004</v>
      </c>
      <c r="N282" s="33"/>
      <c r="O282" s="33" t="s">
        <v>86</v>
      </c>
      <c r="P282" s="33">
        <v>11214</v>
      </c>
    </row>
    <row r="283" spans="1:16" ht="25.5">
      <c r="A283" s="202" t="s">
        <v>1002</v>
      </c>
      <c r="B283" s="204"/>
      <c r="C283" s="30" t="s">
        <v>1003</v>
      </c>
      <c r="D283" s="30" t="s">
        <v>1004</v>
      </c>
      <c r="E283" s="86" t="s">
        <v>993</v>
      </c>
      <c r="F283" s="31" t="s">
        <v>992</v>
      </c>
      <c r="G283" s="32" t="s">
        <v>991</v>
      </c>
      <c r="N283" s="33" t="s">
        <v>993</v>
      </c>
      <c r="O283" s="33" t="s">
        <v>992</v>
      </c>
      <c r="P283" s="33" t="s">
        <v>991</v>
      </c>
    </row>
    <row r="284" spans="1:16">
      <c r="A284" s="202" t="s">
        <v>1017</v>
      </c>
      <c r="B284" s="203"/>
      <c r="C284" s="203"/>
      <c r="D284" s="203"/>
      <c r="E284" s="203"/>
      <c r="F284" s="203"/>
      <c r="G284" s="204"/>
      <c r="N284" s="33"/>
      <c r="O284" s="33"/>
      <c r="P284" s="33"/>
    </row>
    <row r="285" spans="1:16">
      <c r="A285" s="18" t="s">
        <v>86</v>
      </c>
      <c r="B285" s="19">
        <v>12099</v>
      </c>
      <c r="C285" s="20" t="s">
        <v>1088</v>
      </c>
      <c r="D285" s="18" t="s">
        <v>1009</v>
      </c>
      <c r="E285" s="87">
        <v>1</v>
      </c>
      <c r="F285" s="33">
        <v>25.21</v>
      </c>
      <c r="G285" s="46">
        <f>E285*F285</f>
        <v>25.21</v>
      </c>
      <c r="N285" s="33">
        <v>1</v>
      </c>
      <c r="O285" s="33">
        <v>31.35</v>
      </c>
      <c r="P285" s="33">
        <v>31.35</v>
      </c>
    </row>
    <row r="286" spans="1:16" ht="25.5">
      <c r="A286" s="18" t="s">
        <v>1010</v>
      </c>
      <c r="B286" s="19">
        <v>1872</v>
      </c>
      <c r="C286" s="20" t="s">
        <v>1070</v>
      </c>
      <c r="D286" s="18" t="s">
        <v>1009</v>
      </c>
      <c r="E286" s="87">
        <v>1</v>
      </c>
      <c r="F286" s="33">
        <f>O286*$L$4</f>
        <v>1.77684</v>
      </c>
      <c r="G286" s="46">
        <f>E286*F286</f>
        <v>1.77684</v>
      </c>
      <c r="N286" s="33">
        <v>1</v>
      </c>
      <c r="O286" s="33">
        <v>2.21</v>
      </c>
      <c r="P286" s="33">
        <v>2.21</v>
      </c>
    </row>
    <row r="287" spans="1:16">
      <c r="A287" s="202" t="s">
        <v>1005</v>
      </c>
      <c r="B287" s="203"/>
      <c r="C287" s="203"/>
      <c r="D287" s="203"/>
      <c r="E287" s="203"/>
      <c r="F287" s="203"/>
      <c r="G287" s="204"/>
      <c r="N287" s="33"/>
      <c r="O287" s="33"/>
      <c r="P287" s="33"/>
    </row>
    <row r="288" spans="1:16" ht="25.5">
      <c r="A288" s="18" t="s">
        <v>1010</v>
      </c>
      <c r="B288" s="19">
        <v>88316</v>
      </c>
      <c r="C288" s="20" t="s">
        <v>1021</v>
      </c>
      <c r="D288" s="18" t="s">
        <v>1016</v>
      </c>
      <c r="E288" s="87">
        <v>0.7</v>
      </c>
      <c r="F288" s="33">
        <f>O288*$L$4</f>
        <v>11.159520000000001</v>
      </c>
      <c r="G288" s="46">
        <f>E288*F288</f>
        <v>7.8116639999999995</v>
      </c>
      <c r="N288" s="33">
        <v>0.7</v>
      </c>
      <c r="O288" s="33">
        <v>13.88</v>
      </c>
      <c r="P288" s="33">
        <v>9.7100000000000009</v>
      </c>
    </row>
    <row r="289" spans="1:16" ht="25.5">
      <c r="A289" s="18" t="s">
        <v>1010</v>
      </c>
      <c r="B289" s="19">
        <v>88264</v>
      </c>
      <c r="C289" s="20" t="s">
        <v>1043</v>
      </c>
      <c r="D289" s="18" t="s">
        <v>1016</v>
      </c>
      <c r="E289" s="87">
        <v>0.7</v>
      </c>
      <c r="F289" s="33">
        <f>O289*$L$4</f>
        <v>14.423760000000001</v>
      </c>
      <c r="G289" s="46">
        <f>E289*F289</f>
        <v>10.096632</v>
      </c>
      <c r="N289" s="33">
        <v>0.7</v>
      </c>
      <c r="O289" s="33">
        <v>17.940000000000001</v>
      </c>
      <c r="P289" s="33">
        <v>12.55</v>
      </c>
    </row>
    <row r="290" spans="1:16">
      <c r="A290" s="213" t="s">
        <v>991</v>
      </c>
      <c r="B290" s="214"/>
      <c r="C290" s="214"/>
      <c r="D290" s="214"/>
      <c r="E290" s="214"/>
      <c r="F290" s="215"/>
      <c r="G290" s="48">
        <f>SUM(G285:G289)</f>
        <v>44.895136000000001</v>
      </c>
      <c r="N290" s="33"/>
      <c r="O290" s="33"/>
      <c r="P290" s="33">
        <v>55.84</v>
      </c>
    </row>
    <row r="291" spans="1:16">
      <c r="A291" s="225" t="s">
        <v>1089</v>
      </c>
      <c r="B291" s="226"/>
      <c r="C291" s="226"/>
      <c r="D291" s="226"/>
      <c r="E291" s="227"/>
      <c r="F291" s="22" t="s">
        <v>86</v>
      </c>
      <c r="G291" s="21">
        <v>8362</v>
      </c>
      <c r="I291" s="34">
        <f>VLOOKUP(G291,PLANILHA!$C$11:$G$435,5,FALSE)</f>
        <v>15.50916</v>
      </c>
      <c r="N291" s="33"/>
      <c r="O291" s="33" t="s">
        <v>86</v>
      </c>
      <c r="P291" s="33">
        <v>8362</v>
      </c>
    </row>
    <row r="292" spans="1:16" ht="25.5">
      <c r="A292" s="202" t="s">
        <v>1002</v>
      </c>
      <c r="B292" s="204"/>
      <c r="C292" s="30" t="s">
        <v>1003</v>
      </c>
      <c r="D292" s="30" t="s">
        <v>1004</v>
      </c>
      <c r="E292" s="86" t="s">
        <v>993</v>
      </c>
      <c r="F292" s="31" t="s">
        <v>992</v>
      </c>
      <c r="G292" s="32" t="s">
        <v>991</v>
      </c>
      <c r="N292" s="33" t="s">
        <v>993</v>
      </c>
      <c r="O292" s="33" t="s">
        <v>992</v>
      </c>
      <c r="P292" s="33" t="s">
        <v>991</v>
      </c>
    </row>
    <row r="293" spans="1:16">
      <c r="A293" s="202" t="s">
        <v>1017</v>
      </c>
      <c r="B293" s="203"/>
      <c r="C293" s="203"/>
      <c r="D293" s="203"/>
      <c r="E293" s="203"/>
      <c r="F293" s="203"/>
      <c r="G293" s="204"/>
      <c r="N293" s="33"/>
      <c r="O293" s="33"/>
      <c r="P293" s="33"/>
    </row>
    <row r="294" spans="1:16">
      <c r="A294" s="18" t="s">
        <v>86</v>
      </c>
      <c r="B294" s="19">
        <v>1089</v>
      </c>
      <c r="C294" s="20" t="s">
        <v>1090</v>
      </c>
      <c r="D294" s="18" t="s">
        <v>1061</v>
      </c>
      <c r="E294" s="87">
        <v>1</v>
      </c>
      <c r="F294" s="33">
        <f>O294*$L$4</f>
        <v>12.6228</v>
      </c>
      <c r="G294" s="46">
        <f>E294*F294</f>
        <v>12.6228</v>
      </c>
      <c r="N294" s="33">
        <v>1</v>
      </c>
      <c r="O294" s="33">
        <v>15.7</v>
      </c>
      <c r="P294" s="33">
        <v>15.7</v>
      </c>
    </row>
    <row r="295" spans="1:16">
      <c r="A295" s="202" t="s">
        <v>1005</v>
      </c>
      <c r="B295" s="203"/>
      <c r="C295" s="203"/>
      <c r="D295" s="203"/>
      <c r="E295" s="203"/>
      <c r="F295" s="203"/>
      <c r="G295" s="204"/>
      <c r="N295" s="33"/>
      <c r="O295" s="33"/>
      <c r="P295" s="33"/>
    </row>
    <row r="296" spans="1:16" ht="25.5">
      <c r="A296" s="18" t="s">
        <v>1010</v>
      </c>
      <c r="B296" s="19">
        <v>88264</v>
      </c>
      <c r="C296" s="20" t="s">
        <v>1043</v>
      </c>
      <c r="D296" s="18" t="s">
        <v>1016</v>
      </c>
      <c r="E296" s="87">
        <v>0.2</v>
      </c>
      <c r="F296" s="33">
        <f>O296*$L$4</f>
        <v>14.423760000000001</v>
      </c>
      <c r="G296" s="46">
        <f>E296*F296</f>
        <v>2.8847520000000006</v>
      </c>
      <c r="N296" s="33">
        <v>0.2</v>
      </c>
      <c r="O296" s="33">
        <v>17.940000000000001</v>
      </c>
      <c r="P296" s="33">
        <v>3.58</v>
      </c>
    </row>
    <row r="297" spans="1:16">
      <c r="A297" s="213" t="s">
        <v>991</v>
      </c>
      <c r="B297" s="214"/>
      <c r="C297" s="214"/>
      <c r="D297" s="214"/>
      <c r="E297" s="214"/>
      <c r="F297" s="215"/>
      <c r="G297" s="48">
        <f>SUM(G294:G296)</f>
        <v>15.507552</v>
      </c>
      <c r="N297" s="33"/>
      <c r="O297" s="33"/>
      <c r="P297" s="33">
        <v>19.29</v>
      </c>
    </row>
    <row r="298" spans="1:16">
      <c r="A298" s="202" t="s">
        <v>1091</v>
      </c>
      <c r="B298" s="203"/>
      <c r="C298" s="203"/>
      <c r="D298" s="203"/>
      <c r="E298" s="204"/>
      <c r="F298" s="22" t="s">
        <v>86</v>
      </c>
      <c r="G298" s="21">
        <v>755</v>
      </c>
      <c r="I298" s="34">
        <f>VLOOKUP(G298,PLANILHA!$C$11:$G$435,5,FALSE)</f>
        <v>641.88948000000005</v>
      </c>
      <c r="N298" s="33"/>
      <c r="O298" s="33" t="s">
        <v>86</v>
      </c>
      <c r="P298" s="33">
        <v>755</v>
      </c>
    </row>
    <row r="299" spans="1:16" ht="25.5">
      <c r="A299" s="202" t="s">
        <v>1002</v>
      </c>
      <c r="B299" s="204"/>
      <c r="C299" s="30" t="s">
        <v>1003</v>
      </c>
      <c r="D299" s="30" t="s">
        <v>1004</v>
      </c>
      <c r="E299" s="86" t="s">
        <v>993</v>
      </c>
      <c r="F299" s="31" t="s">
        <v>992</v>
      </c>
      <c r="G299" s="32" t="s">
        <v>991</v>
      </c>
      <c r="N299" s="33" t="s">
        <v>993</v>
      </c>
      <c r="O299" s="33" t="s">
        <v>992</v>
      </c>
      <c r="P299" s="33" t="s">
        <v>991</v>
      </c>
    </row>
    <row r="300" spans="1:16">
      <c r="A300" s="202" t="s">
        <v>1017</v>
      </c>
      <c r="B300" s="203"/>
      <c r="C300" s="203"/>
      <c r="D300" s="203"/>
      <c r="E300" s="203"/>
      <c r="F300" s="203"/>
      <c r="G300" s="204"/>
      <c r="N300" s="33"/>
      <c r="O300" s="33"/>
      <c r="P300" s="33"/>
    </row>
    <row r="301" spans="1:16" ht="25.5">
      <c r="A301" s="18" t="s">
        <v>86</v>
      </c>
      <c r="B301" s="19">
        <v>1649</v>
      </c>
      <c r="C301" s="20" t="s">
        <v>1092</v>
      </c>
      <c r="D301" s="18" t="s">
        <v>1009</v>
      </c>
      <c r="E301" s="87">
        <v>1</v>
      </c>
      <c r="F301" s="33">
        <f>O301*$L$4</f>
        <v>634.18716000000006</v>
      </c>
      <c r="G301" s="46">
        <f>E301*F301</f>
        <v>634.18716000000006</v>
      </c>
      <c r="N301" s="33">
        <v>1</v>
      </c>
      <c r="O301" s="33">
        <v>788.79</v>
      </c>
      <c r="P301" s="33">
        <v>788.79</v>
      </c>
    </row>
    <row r="302" spans="1:16">
      <c r="A302" s="202" t="s">
        <v>1005</v>
      </c>
      <c r="B302" s="203"/>
      <c r="C302" s="203"/>
      <c r="D302" s="203"/>
      <c r="E302" s="203"/>
      <c r="F302" s="203"/>
      <c r="G302" s="204"/>
      <c r="N302" s="33"/>
      <c r="O302" s="33"/>
      <c r="P302" s="33"/>
    </row>
    <row r="303" spans="1:16" ht="25.5">
      <c r="A303" s="18" t="s">
        <v>1010</v>
      </c>
      <c r="B303" s="19">
        <v>88247</v>
      </c>
      <c r="C303" s="20" t="s">
        <v>1042</v>
      </c>
      <c r="D303" s="18" t="s">
        <v>1016</v>
      </c>
      <c r="E303" s="87">
        <v>0.3</v>
      </c>
      <c r="F303" s="33">
        <f>O303*$L$4</f>
        <v>11.264040000000001</v>
      </c>
      <c r="G303" s="46">
        <f>E303*F303</f>
        <v>3.3792120000000003</v>
      </c>
      <c r="N303" s="33">
        <v>0.3</v>
      </c>
      <c r="O303" s="33">
        <v>14.01</v>
      </c>
      <c r="P303" s="33">
        <v>4.2</v>
      </c>
    </row>
    <row r="304" spans="1:16" ht="25.5">
      <c r="A304" s="18" t="s">
        <v>1010</v>
      </c>
      <c r="B304" s="19">
        <v>88264</v>
      </c>
      <c r="C304" s="20" t="s">
        <v>1043</v>
      </c>
      <c r="D304" s="18" t="s">
        <v>1016</v>
      </c>
      <c r="E304" s="87">
        <v>0.3</v>
      </c>
      <c r="F304" s="33">
        <f>O304*$L$4</f>
        <v>14.423760000000001</v>
      </c>
      <c r="G304" s="46">
        <f>TRUNC(E304*F304,2)</f>
        <v>4.32</v>
      </c>
      <c r="N304" s="33">
        <v>0.3</v>
      </c>
      <c r="O304" s="33">
        <v>17.940000000000001</v>
      </c>
      <c r="P304" s="33">
        <v>5.38</v>
      </c>
    </row>
    <row r="305" spans="1:16">
      <c r="A305" s="213" t="s">
        <v>991</v>
      </c>
      <c r="B305" s="214"/>
      <c r="C305" s="214"/>
      <c r="D305" s="214"/>
      <c r="E305" s="214"/>
      <c r="F305" s="215"/>
      <c r="G305" s="48">
        <f>SUM(G301:G304)</f>
        <v>641.88637200000016</v>
      </c>
      <c r="N305" s="33"/>
      <c r="O305" s="33"/>
      <c r="P305" s="33">
        <v>798.37</v>
      </c>
    </row>
    <row r="306" spans="1:16">
      <c r="A306" s="202" t="s">
        <v>1093</v>
      </c>
      <c r="B306" s="203"/>
      <c r="C306" s="203"/>
      <c r="D306" s="203"/>
      <c r="E306" s="204"/>
      <c r="F306" s="22" t="s">
        <v>86</v>
      </c>
      <c r="G306" s="21">
        <v>10727</v>
      </c>
      <c r="I306" s="34">
        <f>VLOOKUP(G306,PLANILHA!$C$11:$G$435,5,FALSE)</f>
        <v>252.07007999999999</v>
      </c>
      <c r="N306" s="33"/>
      <c r="O306" s="33" t="s">
        <v>86</v>
      </c>
      <c r="P306" s="33">
        <v>10727</v>
      </c>
    </row>
    <row r="307" spans="1:16" ht="25.5">
      <c r="A307" s="202" t="s">
        <v>1002</v>
      </c>
      <c r="B307" s="204"/>
      <c r="C307" s="30" t="s">
        <v>1003</v>
      </c>
      <c r="D307" s="30" t="s">
        <v>1004</v>
      </c>
      <c r="E307" s="86" t="s">
        <v>993</v>
      </c>
      <c r="F307" s="31" t="s">
        <v>992</v>
      </c>
      <c r="G307" s="32" t="s">
        <v>991</v>
      </c>
      <c r="N307" s="33" t="s">
        <v>993</v>
      </c>
      <c r="O307" s="33" t="s">
        <v>992</v>
      </c>
      <c r="P307" s="33" t="s">
        <v>991</v>
      </c>
    </row>
    <row r="308" spans="1:16">
      <c r="A308" s="202" t="s">
        <v>1017</v>
      </c>
      <c r="B308" s="203"/>
      <c r="C308" s="203"/>
      <c r="D308" s="203"/>
      <c r="E308" s="203"/>
      <c r="F308" s="203"/>
      <c r="G308" s="204"/>
      <c r="N308" s="33"/>
      <c r="O308" s="33"/>
      <c r="P308" s="33"/>
    </row>
    <row r="309" spans="1:16">
      <c r="A309" s="18" t="s">
        <v>86</v>
      </c>
      <c r="B309" s="19">
        <v>11482</v>
      </c>
      <c r="C309" s="20" t="s">
        <v>1094</v>
      </c>
      <c r="D309" s="18" t="s">
        <v>535</v>
      </c>
      <c r="E309" s="87">
        <v>1</v>
      </c>
      <c r="F309" s="33">
        <f>O309*$L$4</f>
        <v>237.64632</v>
      </c>
      <c r="G309" s="46">
        <f>E309*F309</f>
        <v>237.64632</v>
      </c>
      <c r="N309" s="33">
        <v>1</v>
      </c>
      <c r="O309" s="33">
        <v>295.58</v>
      </c>
      <c r="P309" s="33">
        <v>295.58</v>
      </c>
    </row>
    <row r="310" spans="1:16">
      <c r="A310" s="202" t="s">
        <v>1005</v>
      </c>
      <c r="B310" s="203"/>
      <c r="C310" s="203"/>
      <c r="D310" s="203"/>
      <c r="E310" s="203"/>
      <c r="F310" s="203"/>
      <c r="G310" s="204"/>
      <c r="N310" s="33"/>
      <c r="O310" s="33"/>
      <c r="P310" s="33"/>
    </row>
    <row r="311" spans="1:16" ht="25.5">
      <c r="A311" s="18" t="s">
        <v>1010</v>
      </c>
      <c r="B311" s="19">
        <v>88264</v>
      </c>
      <c r="C311" s="20" t="s">
        <v>1043</v>
      </c>
      <c r="D311" s="18" t="s">
        <v>1016</v>
      </c>
      <c r="E311" s="87">
        <v>1</v>
      </c>
      <c r="F311" s="33">
        <f>O311*$L$4</f>
        <v>14.423760000000001</v>
      </c>
      <c r="G311" s="46">
        <f>TRUNC(E311*F311,2)</f>
        <v>14.42</v>
      </c>
      <c r="N311" s="33">
        <v>1</v>
      </c>
      <c r="O311" s="33">
        <v>17.940000000000001</v>
      </c>
      <c r="P311" s="33">
        <v>17.940000000000001</v>
      </c>
    </row>
    <row r="312" spans="1:16">
      <c r="A312" s="213" t="s">
        <v>991</v>
      </c>
      <c r="B312" s="214"/>
      <c r="C312" s="214"/>
      <c r="D312" s="214"/>
      <c r="E312" s="214"/>
      <c r="F312" s="215"/>
      <c r="G312" s="48">
        <f>SUM(G309:G311)</f>
        <v>252.06631999999999</v>
      </c>
      <c r="N312" s="33"/>
      <c r="O312" s="33"/>
      <c r="P312" s="33">
        <v>313.52</v>
      </c>
    </row>
    <row r="313" spans="1:16">
      <c r="A313" s="202" t="s">
        <v>805</v>
      </c>
      <c r="B313" s="203"/>
      <c r="C313" s="203"/>
      <c r="D313" s="203"/>
      <c r="E313" s="204"/>
      <c r="F313" s="22" t="s">
        <v>86</v>
      </c>
      <c r="G313" s="21">
        <v>11420</v>
      </c>
      <c r="I313" s="34">
        <f>VLOOKUP(G313,PLANILHA!$C$11:$G$435,5,FALSE)</f>
        <v>11.030880000000002</v>
      </c>
      <c r="N313" s="33"/>
      <c r="O313" s="33" t="s">
        <v>86</v>
      </c>
      <c r="P313" s="33">
        <v>11420</v>
      </c>
    </row>
    <row r="314" spans="1:16" ht="25.5">
      <c r="A314" s="202" t="s">
        <v>1002</v>
      </c>
      <c r="B314" s="204"/>
      <c r="C314" s="30" t="s">
        <v>1003</v>
      </c>
      <c r="D314" s="30" t="s">
        <v>1004</v>
      </c>
      <c r="E314" s="86" t="s">
        <v>993</v>
      </c>
      <c r="F314" s="31" t="s">
        <v>992</v>
      </c>
      <c r="G314" s="32" t="s">
        <v>991</v>
      </c>
      <c r="N314" s="33" t="s">
        <v>993</v>
      </c>
      <c r="O314" s="33" t="s">
        <v>992</v>
      </c>
      <c r="P314" s="33" t="s">
        <v>991</v>
      </c>
    </row>
    <row r="315" spans="1:16">
      <c r="A315" s="202" t="s">
        <v>1017</v>
      </c>
      <c r="B315" s="203"/>
      <c r="C315" s="203"/>
      <c r="D315" s="203"/>
      <c r="E315" s="203"/>
      <c r="F315" s="203"/>
      <c r="G315" s="204"/>
      <c r="N315" s="33"/>
      <c r="O315" s="33"/>
      <c r="P315" s="33"/>
    </row>
    <row r="316" spans="1:16">
      <c r="A316" s="18" t="s">
        <v>86</v>
      </c>
      <c r="B316" s="19">
        <v>11980</v>
      </c>
      <c r="C316" s="20" t="s">
        <v>1095</v>
      </c>
      <c r="D316" s="18" t="s">
        <v>1009</v>
      </c>
      <c r="E316" s="87">
        <v>1</v>
      </c>
      <c r="F316" s="33">
        <f>O316*$L$4</f>
        <v>5.9093999999999998</v>
      </c>
      <c r="G316" s="46">
        <f>E316*F316</f>
        <v>5.9093999999999998</v>
      </c>
      <c r="N316" s="33">
        <v>1</v>
      </c>
      <c r="O316" s="33">
        <v>7.35</v>
      </c>
      <c r="P316" s="33">
        <v>7.35</v>
      </c>
    </row>
    <row r="317" spans="1:16">
      <c r="A317" s="202" t="s">
        <v>1005</v>
      </c>
      <c r="B317" s="203"/>
      <c r="C317" s="203"/>
      <c r="D317" s="203"/>
      <c r="E317" s="203"/>
      <c r="F317" s="203"/>
      <c r="G317" s="204"/>
      <c r="N317" s="33"/>
      <c r="O317" s="33"/>
      <c r="P317" s="33"/>
    </row>
    <row r="318" spans="1:16" ht="25.5">
      <c r="A318" s="18" t="s">
        <v>1010</v>
      </c>
      <c r="B318" s="19">
        <v>88316</v>
      </c>
      <c r="C318" s="20" t="s">
        <v>1021</v>
      </c>
      <c r="D318" s="18" t="s">
        <v>1016</v>
      </c>
      <c r="E318" s="87">
        <v>0.2</v>
      </c>
      <c r="F318" s="33">
        <f>O318*$L$4</f>
        <v>11.159520000000001</v>
      </c>
      <c r="G318" s="46">
        <f>E318*F318</f>
        <v>2.2319040000000001</v>
      </c>
      <c r="N318" s="33">
        <v>0.2</v>
      </c>
      <c r="O318" s="33">
        <v>13.88</v>
      </c>
      <c r="P318" s="33">
        <v>2.77</v>
      </c>
    </row>
    <row r="319" spans="1:16" ht="25.5">
      <c r="A319" s="18" t="s">
        <v>1010</v>
      </c>
      <c r="B319" s="19">
        <v>88264</v>
      </c>
      <c r="C319" s="20" t="s">
        <v>1043</v>
      </c>
      <c r="D319" s="18" t="s">
        <v>1016</v>
      </c>
      <c r="E319" s="87">
        <v>0.2</v>
      </c>
      <c r="F319" s="33">
        <f>O319*$L$4</f>
        <v>14.423760000000001</v>
      </c>
      <c r="G319" s="46">
        <f>E319*F319</f>
        <v>2.8847520000000006</v>
      </c>
      <c r="N319" s="33">
        <v>0.2</v>
      </c>
      <c r="O319" s="33">
        <v>17.940000000000001</v>
      </c>
      <c r="P319" s="33">
        <v>3.58</v>
      </c>
    </row>
    <row r="320" spans="1:16">
      <c r="A320" s="213" t="s">
        <v>991</v>
      </c>
      <c r="B320" s="214"/>
      <c r="C320" s="214"/>
      <c r="D320" s="214"/>
      <c r="E320" s="214"/>
      <c r="F320" s="215"/>
      <c r="G320" s="48">
        <f>SUM(G316:G319)</f>
        <v>11.026056000000001</v>
      </c>
      <c r="N320" s="33"/>
      <c r="O320" s="33"/>
      <c r="P320" s="33">
        <v>13.72</v>
      </c>
    </row>
    <row r="321" spans="1:16" s="79" customFormat="1">
      <c r="A321" s="228" t="s">
        <v>1096</v>
      </c>
      <c r="B321" s="229"/>
      <c r="C321" s="229"/>
      <c r="D321" s="229"/>
      <c r="E321" s="230"/>
      <c r="F321" s="77" t="s">
        <v>86</v>
      </c>
      <c r="G321" s="78">
        <v>12397</v>
      </c>
      <c r="I321" s="80" t="e">
        <f>VLOOKUP(G321,PLANILHA!$C$11:$G$435,5,FALSE)</f>
        <v>#N/A</v>
      </c>
      <c r="J321" s="81"/>
      <c r="K321" s="75"/>
      <c r="N321" s="82"/>
      <c r="O321" s="82" t="s">
        <v>86</v>
      </c>
      <c r="P321" s="82">
        <v>12397</v>
      </c>
    </row>
    <row r="322" spans="1:16" ht="25.5">
      <c r="A322" s="202" t="s">
        <v>1002</v>
      </c>
      <c r="B322" s="204"/>
      <c r="C322" s="30" t="s">
        <v>1003</v>
      </c>
      <c r="D322" s="30" t="s">
        <v>1004</v>
      </c>
      <c r="E322" s="86" t="s">
        <v>993</v>
      </c>
      <c r="F322" s="31" t="s">
        <v>992</v>
      </c>
      <c r="G322" s="32" t="s">
        <v>991</v>
      </c>
      <c r="N322" s="33" t="s">
        <v>993</v>
      </c>
      <c r="O322" s="33" t="s">
        <v>992</v>
      </c>
      <c r="P322" s="33" t="s">
        <v>991</v>
      </c>
    </row>
    <row r="323" spans="1:16">
      <c r="A323" s="202" t="s">
        <v>1017</v>
      </c>
      <c r="B323" s="203"/>
      <c r="C323" s="203"/>
      <c r="D323" s="203"/>
      <c r="E323" s="203"/>
      <c r="F323" s="203"/>
      <c r="G323" s="204"/>
      <c r="N323" s="33"/>
      <c r="O323" s="33"/>
      <c r="P323" s="33"/>
    </row>
    <row r="324" spans="1:16" ht="25.5">
      <c r="A324" s="18" t="s">
        <v>1010</v>
      </c>
      <c r="B324" s="19">
        <v>1872</v>
      </c>
      <c r="C324" s="20" t="s">
        <v>1070</v>
      </c>
      <c r="D324" s="18" t="s">
        <v>1009</v>
      </c>
      <c r="E324" s="87">
        <v>1</v>
      </c>
      <c r="F324" s="33">
        <f>O324*$L$4</f>
        <v>1.77684</v>
      </c>
      <c r="G324" s="46">
        <f>TRUNC(E324*F324,2)</f>
        <v>1.77</v>
      </c>
      <c r="N324" s="33">
        <v>1</v>
      </c>
      <c r="O324" s="33">
        <v>2.21</v>
      </c>
      <c r="P324" s="33">
        <v>2.21</v>
      </c>
    </row>
    <row r="325" spans="1:16">
      <c r="A325" s="18" t="s">
        <v>86</v>
      </c>
      <c r="B325" s="19">
        <v>13693</v>
      </c>
      <c r="C325" s="20" t="s">
        <v>1097</v>
      </c>
      <c r="D325" s="18" t="s">
        <v>1009</v>
      </c>
      <c r="E325" s="87">
        <v>1</v>
      </c>
      <c r="F325" s="33">
        <f>O325*$L$4</f>
        <v>27.054600000000001</v>
      </c>
      <c r="G325" s="46">
        <f>TRUNC(E325*F325,2)</f>
        <v>27.05</v>
      </c>
      <c r="N325" s="33">
        <v>1</v>
      </c>
      <c r="O325" s="33">
        <v>33.65</v>
      </c>
      <c r="P325" s="33">
        <v>33.65</v>
      </c>
    </row>
    <row r="326" spans="1:16">
      <c r="A326" s="202" t="s">
        <v>1005</v>
      </c>
      <c r="B326" s="203"/>
      <c r="C326" s="203"/>
      <c r="D326" s="203"/>
      <c r="E326" s="203"/>
      <c r="F326" s="203"/>
      <c r="G326" s="204"/>
      <c r="N326" s="33"/>
      <c r="O326" s="33"/>
      <c r="P326" s="33"/>
    </row>
    <row r="327" spans="1:16" ht="25.5">
      <c r="A327" s="18" t="s">
        <v>1010</v>
      </c>
      <c r="B327" s="19">
        <v>88316</v>
      </c>
      <c r="C327" s="20" t="s">
        <v>1021</v>
      </c>
      <c r="D327" s="18" t="s">
        <v>1016</v>
      </c>
      <c r="E327" s="87">
        <v>0.7</v>
      </c>
      <c r="F327" s="33">
        <f>O327*$L$4</f>
        <v>11.159520000000001</v>
      </c>
      <c r="G327" s="46">
        <f>TRUNC(E327*F327,2)</f>
        <v>7.81</v>
      </c>
      <c r="N327" s="33">
        <v>0.7</v>
      </c>
      <c r="O327" s="33">
        <v>13.88</v>
      </c>
      <c r="P327" s="33">
        <v>9.7100000000000009</v>
      </c>
    </row>
    <row r="328" spans="1:16" ht="25.5">
      <c r="A328" s="18" t="s">
        <v>1010</v>
      </c>
      <c r="B328" s="19">
        <v>88264</v>
      </c>
      <c r="C328" s="20" t="s">
        <v>1043</v>
      </c>
      <c r="D328" s="18" t="s">
        <v>1016</v>
      </c>
      <c r="E328" s="87">
        <v>0.7</v>
      </c>
      <c r="F328" s="33">
        <f>O328*$L$4</f>
        <v>14.423760000000001</v>
      </c>
      <c r="G328" s="46">
        <f>TRUNC(E328*F328,2)</f>
        <v>10.09</v>
      </c>
      <c r="N328" s="33">
        <v>0.7</v>
      </c>
      <c r="O328" s="33">
        <v>17.940000000000001</v>
      </c>
      <c r="P328" s="33">
        <v>12.55</v>
      </c>
    </row>
    <row r="329" spans="1:16">
      <c r="A329" s="213" t="s">
        <v>991</v>
      </c>
      <c r="B329" s="214"/>
      <c r="C329" s="214"/>
      <c r="D329" s="214"/>
      <c r="E329" s="214"/>
      <c r="F329" s="215"/>
      <c r="G329" s="48">
        <f>SUM(G324:G328)</f>
        <v>46.72</v>
      </c>
      <c r="N329" s="33"/>
      <c r="O329" s="33"/>
      <c r="P329" s="33">
        <v>58.14</v>
      </c>
    </row>
    <row r="330" spans="1:16">
      <c r="A330" s="202" t="s">
        <v>1098</v>
      </c>
      <c r="B330" s="203"/>
      <c r="C330" s="203"/>
      <c r="D330" s="203"/>
      <c r="E330" s="204"/>
      <c r="F330" s="22" t="s">
        <v>86</v>
      </c>
      <c r="G330" s="21">
        <v>11750</v>
      </c>
      <c r="I330" s="34">
        <f>VLOOKUP(G330,PLANILHA!$C$11:$G$435,5,FALSE)</f>
        <v>4.1325599999999998</v>
      </c>
      <c r="N330" s="33"/>
      <c r="O330" s="33" t="s">
        <v>86</v>
      </c>
      <c r="P330" s="33">
        <v>11750</v>
      </c>
    </row>
    <row r="331" spans="1:16" ht="25.5">
      <c r="A331" s="202" t="s">
        <v>1002</v>
      </c>
      <c r="B331" s="204"/>
      <c r="C331" s="30" t="s">
        <v>1003</v>
      </c>
      <c r="D331" s="30" t="s">
        <v>1004</v>
      </c>
      <c r="E331" s="86" t="s">
        <v>993</v>
      </c>
      <c r="F331" s="31" t="s">
        <v>992</v>
      </c>
      <c r="G331" s="32" t="s">
        <v>991</v>
      </c>
      <c r="N331" s="33" t="s">
        <v>993</v>
      </c>
      <c r="O331" s="33" t="s">
        <v>992</v>
      </c>
      <c r="P331" s="33" t="s">
        <v>991</v>
      </c>
    </row>
    <row r="332" spans="1:16">
      <c r="A332" s="202" t="s">
        <v>1017</v>
      </c>
      <c r="B332" s="203"/>
      <c r="C332" s="203"/>
      <c r="D332" s="203"/>
      <c r="E332" s="203"/>
      <c r="F332" s="203"/>
      <c r="G332" s="204"/>
      <c r="N332" s="33"/>
      <c r="O332" s="33"/>
      <c r="P332" s="33"/>
    </row>
    <row r="333" spans="1:16">
      <c r="A333" s="18" t="s">
        <v>86</v>
      </c>
      <c r="B333" s="19">
        <v>12616</v>
      </c>
      <c r="C333" s="20" t="s">
        <v>1098</v>
      </c>
      <c r="D333" s="18" t="s">
        <v>538</v>
      </c>
      <c r="E333" s="87">
        <v>1.02</v>
      </c>
      <c r="F333" s="33">
        <f>O333*$L$4</f>
        <v>1.2864000000000002</v>
      </c>
      <c r="G333" s="46">
        <f>E333*F333</f>
        <v>1.3121280000000002</v>
      </c>
      <c r="N333" s="33">
        <v>1.02</v>
      </c>
      <c r="O333" s="33">
        <v>1.6</v>
      </c>
      <c r="P333" s="33">
        <v>1.63</v>
      </c>
    </row>
    <row r="334" spans="1:16">
      <c r="A334" s="202" t="s">
        <v>1005</v>
      </c>
      <c r="B334" s="203"/>
      <c r="C334" s="203"/>
      <c r="D334" s="203"/>
      <c r="E334" s="203"/>
      <c r="F334" s="203"/>
      <c r="G334" s="204"/>
      <c r="N334" s="33"/>
      <c r="O334" s="33"/>
      <c r="P334" s="33"/>
    </row>
    <row r="335" spans="1:16" ht="25.5">
      <c r="A335" s="18" t="s">
        <v>1010</v>
      </c>
      <c r="B335" s="19">
        <v>88247</v>
      </c>
      <c r="C335" s="20" t="s">
        <v>1042</v>
      </c>
      <c r="D335" s="18" t="s">
        <v>1016</v>
      </c>
      <c r="E335" s="87">
        <v>0.11</v>
      </c>
      <c r="F335" s="33">
        <f>O335*$L$4</f>
        <v>11.264040000000001</v>
      </c>
      <c r="G335" s="46">
        <f>E335*F335</f>
        <v>1.2390444000000003</v>
      </c>
      <c r="N335" s="33">
        <v>0.11</v>
      </c>
      <c r="O335" s="33">
        <v>14.01</v>
      </c>
      <c r="P335" s="33">
        <v>1.54</v>
      </c>
    </row>
    <row r="336" spans="1:16" ht="25.5">
      <c r="A336" s="18" t="s">
        <v>1010</v>
      </c>
      <c r="B336" s="19">
        <v>88264</v>
      </c>
      <c r="C336" s="20" t="s">
        <v>1043</v>
      </c>
      <c r="D336" s="18" t="s">
        <v>1016</v>
      </c>
      <c r="E336" s="87">
        <v>0.11</v>
      </c>
      <c r="F336" s="33">
        <f>O336*$L$4</f>
        <v>14.423760000000001</v>
      </c>
      <c r="G336" s="46">
        <f>TRUNC(E336*F336,2)</f>
        <v>1.58</v>
      </c>
      <c r="N336" s="33">
        <v>0.11</v>
      </c>
      <c r="O336" s="33">
        <v>17.940000000000001</v>
      </c>
      <c r="P336" s="33">
        <v>1.97</v>
      </c>
    </row>
    <row r="337" spans="1:16">
      <c r="A337" s="213" t="s">
        <v>991</v>
      </c>
      <c r="B337" s="214"/>
      <c r="C337" s="214"/>
      <c r="D337" s="214"/>
      <c r="E337" s="214"/>
      <c r="F337" s="215"/>
      <c r="G337" s="48">
        <f>SUM(G333:G336)</f>
        <v>4.1311724000000005</v>
      </c>
      <c r="N337" s="33"/>
      <c r="O337" s="33"/>
      <c r="P337" s="33">
        <v>5.14</v>
      </c>
    </row>
    <row r="338" spans="1:16">
      <c r="A338" s="202" t="s">
        <v>342</v>
      </c>
      <c r="B338" s="203"/>
      <c r="C338" s="203"/>
      <c r="D338" s="203"/>
      <c r="E338" s="204"/>
      <c r="F338" s="22" t="s">
        <v>86</v>
      </c>
      <c r="G338" s="21">
        <v>9077</v>
      </c>
      <c r="I338" s="34">
        <f>VLOOKUP(G338,PLANILHA!$C$11:$G$435,5,FALSE)</f>
        <v>82.844160000000016</v>
      </c>
      <c r="N338" s="33"/>
      <c r="O338" s="33" t="s">
        <v>86</v>
      </c>
      <c r="P338" s="33">
        <v>9077</v>
      </c>
    </row>
    <row r="339" spans="1:16" ht="25.5">
      <c r="A339" s="202" t="s">
        <v>1002</v>
      </c>
      <c r="B339" s="204"/>
      <c r="C339" s="30" t="s">
        <v>1003</v>
      </c>
      <c r="D339" s="30" t="s">
        <v>1004</v>
      </c>
      <c r="E339" s="86" t="s">
        <v>993</v>
      </c>
      <c r="F339" s="31" t="s">
        <v>992</v>
      </c>
      <c r="G339" s="32" t="s">
        <v>991</v>
      </c>
      <c r="N339" s="33" t="s">
        <v>993</v>
      </c>
      <c r="O339" s="33" t="s">
        <v>992</v>
      </c>
      <c r="P339" s="33" t="s">
        <v>991</v>
      </c>
    </row>
    <row r="340" spans="1:16">
      <c r="A340" s="202" t="s">
        <v>1017</v>
      </c>
      <c r="B340" s="203"/>
      <c r="C340" s="203"/>
      <c r="D340" s="203"/>
      <c r="E340" s="203"/>
      <c r="F340" s="203"/>
      <c r="G340" s="204"/>
      <c r="N340" s="33"/>
      <c r="O340" s="33"/>
      <c r="P340" s="33"/>
    </row>
    <row r="341" spans="1:16">
      <c r="A341" s="18" t="s">
        <v>86</v>
      </c>
      <c r="B341" s="19">
        <v>9363</v>
      </c>
      <c r="C341" s="20" t="s">
        <v>1099</v>
      </c>
      <c r="D341" s="18" t="s">
        <v>538</v>
      </c>
      <c r="E341" s="87">
        <v>1</v>
      </c>
      <c r="F341" s="33">
        <f>O341*$L$4</f>
        <v>76.773960000000002</v>
      </c>
      <c r="G341" s="46">
        <f>E341*F341</f>
        <v>76.773960000000002</v>
      </c>
      <c r="N341" s="33">
        <v>1</v>
      </c>
      <c r="O341" s="33">
        <v>95.49</v>
      </c>
      <c r="P341" s="33">
        <v>95.49</v>
      </c>
    </row>
    <row r="342" spans="1:16">
      <c r="A342" s="202" t="s">
        <v>1005</v>
      </c>
      <c r="B342" s="203"/>
      <c r="C342" s="203"/>
      <c r="D342" s="203"/>
      <c r="E342" s="203"/>
      <c r="F342" s="203"/>
      <c r="G342" s="204"/>
      <c r="N342" s="33"/>
      <c r="O342" s="33"/>
      <c r="P342" s="33"/>
    </row>
    <row r="343" spans="1:16" ht="25.5">
      <c r="A343" s="18" t="s">
        <v>1010</v>
      </c>
      <c r="B343" s="19">
        <v>88316</v>
      </c>
      <c r="C343" s="20" t="s">
        <v>1021</v>
      </c>
      <c r="D343" s="18" t="s">
        <v>1016</v>
      </c>
      <c r="E343" s="87">
        <v>0.24</v>
      </c>
      <c r="F343" s="33">
        <f>O343*$L$4</f>
        <v>11.159520000000001</v>
      </c>
      <c r="G343" s="46">
        <f>E343*F343</f>
        <v>2.6782848000000001</v>
      </c>
      <c r="N343" s="33">
        <v>0.24</v>
      </c>
      <c r="O343" s="33">
        <v>13.88</v>
      </c>
      <c r="P343" s="33">
        <v>3.33</v>
      </c>
    </row>
    <row r="344" spans="1:16" ht="25.5">
      <c r="A344" s="18" t="s">
        <v>1010</v>
      </c>
      <c r="B344" s="19">
        <v>88262</v>
      </c>
      <c r="C344" s="20" t="s">
        <v>1020</v>
      </c>
      <c r="D344" s="18" t="s">
        <v>1016</v>
      </c>
      <c r="E344" s="87">
        <v>0.24</v>
      </c>
      <c r="F344" s="33">
        <f>O344*$L$4</f>
        <v>14.150400000000001</v>
      </c>
      <c r="G344" s="46">
        <f>TRUNC(E344*F344,2)</f>
        <v>3.39</v>
      </c>
      <c r="N344" s="33">
        <v>0.24</v>
      </c>
      <c r="O344" s="33">
        <v>17.600000000000001</v>
      </c>
      <c r="P344" s="33">
        <v>4.22</v>
      </c>
    </row>
    <row r="345" spans="1:16">
      <c r="A345" s="213" t="s">
        <v>991</v>
      </c>
      <c r="B345" s="214"/>
      <c r="C345" s="214"/>
      <c r="D345" s="214"/>
      <c r="E345" s="214"/>
      <c r="F345" s="215"/>
      <c r="G345" s="48">
        <f>SUM(G341:G344)</f>
        <v>82.842244800000003</v>
      </c>
      <c r="N345" s="33"/>
      <c r="O345" s="33"/>
      <c r="P345" s="33">
        <v>103.04</v>
      </c>
    </row>
    <row r="346" spans="1:16">
      <c r="A346" s="225" t="s">
        <v>1100</v>
      </c>
      <c r="B346" s="226"/>
      <c r="C346" s="226"/>
      <c r="D346" s="226"/>
      <c r="E346" s="227"/>
      <c r="F346" s="28" t="s">
        <v>74</v>
      </c>
      <c r="G346" s="21">
        <v>71623</v>
      </c>
      <c r="I346" s="34">
        <f>VLOOKUP(G346,PLANILHA!$C$11:$G$435,5,FALSE)</f>
        <v>25.422480000000004</v>
      </c>
      <c r="N346" s="33"/>
      <c r="O346" s="33" t="s">
        <v>74</v>
      </c>
      <c r="P346" s="33">
        <v>71623</v>
      </c>
    </row>
    <row r="347" spans="1:16" ht="25.5">
      <c r="A347" s="202" t="s">
        <v>1002</v>
      </c>
      <c r="B347" s="204"/>
      <c r="C347" s="30" t="s">
        <v>1003</v>
      </c>
      <c r="D347" s="30" t="s">
        <v>1004</v>
      </c>
      <c r="E347" s="86" t="s">
        <v>993</v>
      </c>
      <c r="F347" s="31" t="s">
        <v>992</v>
      </c>
      <c r="G347" s="32" t="s">
        <v>991</v>
      </c>
      <c r="N347" s="33" t="s">
        <v>993</v>
      </c>
      <c r="O347" s="33" t="s">
        <v>992</v>
      </c>
      <c r="P347" s="33" t="s">
        <v>991</v>
      </c>
    </row>
    <row r="348" spans="1:16">
      <c r="A348" s="202" t="s">
        <v>1017</v>
      </c>
      <c r="B348" s="203"/>
      <c r="C348" s="203"/>
      <c r="D348" s="203"/>
      <c r="E348" s="203"/>
      <c r="F348" s="203"/>
      <c r="G348" s="204"/>
      <c r="N348" s="33"/>
      <c r="O348" s="33"/>
      <c r="P348" s="33"/>
    </row>
    <row r="349" spans="1:16" ht="25.5">
      <c r="A349" s="18" t="s">
        <v>1010</v>
      </c>
      <c r="B349" s="19">
        <v>43132</v>
      </c>
      <c r="C349" s="20" t="s">
        <v>1101</v>
      </c>
      <c r="D349" s="18" t="s">
        <v>522</v>
      </c>
      <c r="E349" s="88">
        <v>0.02</v>
      </c>
      <c r="F349" s="33">
        <f>O349*$L$4</f>
        <v>18.291</v>
      </c>
      <c r="G349" s="46">
        <f>E349*F349</f>
        <v>0.36582000000000003</v>
      </c>
      <c r="N349" s="33">
        <v>0.02</v>
      </c>
      <c r="O349" s="33">
        <v>22.75</v>
      </c>
      <c r="P349" s="33">
        <v>0.45</v>
      </c>
    </row>
    <row r="350" spans="1:16" ht="38.25">
      <c r="A350" s="18" t="s">
        <v>1010</v>
      </c>
      <c r="B350" s="19">
        <v>1346</v>
      </c>
      <c r="C350" s="20" t="s">
        <v>1102</v>
      </c>
      <c r="D350" s="18" t="s">
        <v>517</v>
      </c>
      <c r="E350" s="88">
        <v>0.2</v>
      </c>
      <c r="F350" s="33">
        <v>32.9</v>
      </c>
      <c r="G350" s="46">
        <f t="shared" ref="G350:G358" si="7">E350*F350</f>
        <v>6.58</v>
      </c>
      <c r="N350" s="33">
        <v>0.2</v>
      </c>
      <c r="O350" s="33">
        <v>40.81</v>
      </c>
      <c r="P350" s="33">
        <v>8.16</v>
      </c>
    </row>
    <row r="351" spans="1:16" ht="25.5">
      <c r="A351" s="18" t="s">
        <v>1010</v>
      </c>
      <c r="B351" s="19">
        <v>5075</v>
      </c>
      <c r="C351" s="20" t="s">
        <v>1019</v>
      </c>
      <c r="D351" s="18" t="s">
        <v>522</v>
      </c>
      <c r="E351" s="88">
        <v>0.02</v>
      </c>
      <c r="F351" s="33">
        <f>O351*$L$4</f>
        <v>15.541319999999999</v>
      </c>
      <c r="G351" s="46">
        <f t="shared" si="7"/>
        <v>0.3108264</v>
      </c>
      <c r="N351" s="33">
        <v>0.02</v>
      </c>
      <c r="O351" s="33">
        <v>19.329999999999998</v>
      </c>
      <c r="P351" s="33">
        <v>0.38</v>
      </c>
    </row>
    <row r="352" spans="1:16" ht="38.25">
      <c r="A352" s="18" t="s">
        <v>1010</v>
      </c>
      <c r="B352" s="19">
        <v>6189</v>
      </c>
      <c r="C352" s="20" t="s">
        <v>1077</v>
      </c>
      <c r="D352" s="18" t="s">
        <v>538</v>
      </c>
      <c r="E352" s="88">
        <v>0.13</v>
      </c>
      <c r="F352" s="33">
        <f>O352*$L$4</f>
        <v>15.750360000000001</v>
      </c>
      <c r="G352" s="46">
        <f t="shared" si="7"/>
        <v>2.0475468000000001</v>
      </c>
      <c r="N352" s="33">
        <v>0.13</v>
      </c>
      <c r="O352" s="33">
        <v>19.59</v>
      </c>
      <c r="P352" s="33">
        <v>2.54</v>
      </c>
    </row>
    <row r="353" spans="1:16" ht="38.25">
      <c r="A353" s="18" t="s">
        <v>1010</v>
      </c>
      <c r="B353" s="19">
        <v>10567</v>
      </c>
      <c r="C353" s="20" t="s">
        <v>1103</v>
      </c>
      <c r="D353" s="18" t="s">
        <v>538</v>
      </c>
      <c r="E353" s="88">
        <v>0.18</v>
      </c>
      <c r="F353" s="33">
        <f>O353*$L$4</f>
        <v>6.0621600000000004</v>
      </c>
      <c r="G353" s="46">
        <f t="shared" si="7"/>
        <v>1.0911888000000001</v>
      </c>
      <c r="N353" s="33">
        <v>0.18</v>
      </c>
      <c r="O353" s="33">
        <v>7.54</v>
      </c>
      <c r="P353" s="33">
        <v>1.35</v>
      </c>
    </row>
    <row r="354" spans="1:16" ht="38.25">
      <c r="A354" s="18" t="s">
        <v>1010</v>
      </c>
      <c r="B354" s="19">
        <v>94969</v>
      </c>
      <c r="C354" s="20" t="s">
        <v>1104</v>
      </c>
      <c r="D354" s="18" t="s">
        <v>515</v>
      </c>
      <c r="E354" s="88">
        <v>1.4E-2</v>
      </c>
      <c r="F354" s="33">
        <f>O354*$L$4</f>
        <v>276.55992000000003</v>
      </c>
      <c r="G354" s="46">
        <f t="shared" si="7"/>
        <v>3.8718388800000008</v>
      </c>
      <c r="N354" s="33">
        <v>1.4E-2</v>
      </c>
      <c r="O354" s="33">
        <v>343.98</v>
      </c>
      <c r="P354" s="33">
        <v>4.8099999999999996</v>
      </c>
    </row>
    <row r="355" spans="1:16">
      <c r="A355" s="203" t="s">
        <v>1005</v>
      </c>
      <c r="B355" s="203"/>
      <c r="C355" s="203"/>
      <c r="D355" s="203"/>
      <c r="E355" s="203"/>
      <c r="F355" s="203"/>
      <c r="G355" s="204"/>
      <c r="N355" s="33"/>
      <c r="O355" s="33"/>
      <c r="P355" s="33"/>
    </row>
    <row r="356" spans="1:16" ht="25.5">
      <c r="A356" s="18" t="s">
        <v>1010</v>
      </c>
      <c r="B356" s="19">
        <v>88262</v>
      </c>
      <c r="C356" s="20" t="s">
        <v>1020</v>
      </c>
      <c r="D356" s="18" t="s">
        <v>1016</v>
      </c>
      <c r="E356" s="88">
        <v>0.13</v>
      </c>
      <c r="F356" s="33">
        <f>O356*$L$4</f>
        <v>14.150400000000001</v>
      </c>
      <c r="G356" s="46">
        <f t="shared" si="7"/>
        <v>1.8395520000000003</v>
      </c>
      <c r="N356" s="33">
        <v>0.13</v>
      </c>
      <c r="O356" s="33">
        <v>17.600000000000001</v>
      </c>
      <c r="P356" s="33">
        <v>2.2799999999999998</v>
      </c>
    </row>
    <row r="357" spans="1:16" ht="25.5">
      <c r="A357" s="18" t="s">
        <v>1010</v>
      </c>
      <c r="B357" s="19">
        <v>88309</v>
      </c>
      <c r="C357" s="20" t="s">
        <v>1023</v>
      </c>
      <c r="D357" s="18" t="s">
        <v>1016</v>
      </c>
      <c r="E357" s="88">
        <v>0.3</v>
      </c>
      <c r="F357" s="33">
        <f>O357*$L$4</f>
        <v>14.30316</v>
      </c>
      <c r="G357" s="46">
        <f t="shared" si="7"/>
        <v>4.2909480000000002</v>
      </c>
      <c r="N357" s="33">
        <v>0.3</v>
      </c>
      <c r="O357" s="33">
        <v>17.79</v>
      </c>
      <c r="P357" s="33">
        <v>5.33</v>
      </c>
    </row>
    <row r="358" spans="1:16" ht="25.5">
      <c r="A358" s="18" t="s">
        <v>1010</v>
      </c>
      <c r="B358" s="19">
        <v>88316</v>
      </c>
      <c r="C358" s="20" t="s">
        <v>1021</v>
      </c>
      <c r="D358" s="18" t="s">
        <v>1016</v>
      </c>
      <c r="E358" s="88">
        <v>0.45</v>
      </c>
      <c r="F358" s="33">
        <f>O358*$L$4</f>
        <v>11.159520000000001</v>
      </c>
      <c r="G358" s="46">
        <f t="shared" si="7"/>
        <v>5.0217840000000002</v>
      </c>
      <c r="N358" s="33">
        <v>0.45</v>
      </c>
      <c r="O358" s="33">
        <v>13.88</v>
      </c>
      <c r="P358" s="33">
        <v>6.24</v>
      </c>
    </row>
    <row r="359" spans="1:16">
      <c r="A359" s="213" t="s">
        <v>991</v>
      </c>
      <c r="B359" s="214"/>
      <c r="C359" s="214"/>
      <c r="D359" s="214"/>
      <c r="E359" s="214"/>
      <c r="F359" s="215"/>
      <c r="G359" s="48">
        <f>SUM(G349:G358)</f>
        <v>25.419504880000002</v>
      </c>
      <c r="N359" s="33"/>
      <c r="O359" s="33"/>
      <c r="P359" s="33">
        <v>31.62</v>
      </c>
    </row>
    <row r="360" spans="1:16">
      <c r="A360" s="202" t="s">
        <v>330</v>
      </c>
      <c r="B360" s="203"/>
      <c r="C360" s="203"/>
      <c r="D360" s="203"/>
      <c r="E360" s="204"/>
      <c r="F360" s="28" t="s">
        <v>74</v>
      </c>
      <c r="G360" s="29" t="s">
        <v>329</v>
      </c>
      <c r="I360" s="34">
        <f>VLOOKUP(G360,PLANILHA!$C$11:$G$435,5,FALSE)</f>
        <v>8.5304400000000005</v>
      </c>
      <c r="N360" s="33"/>
      <c r="O360" s="33" t="s">
        <v>74</v>
      </c>
      <c r="P360" s="33" t="s">
        <v>329</v>
      </c>
    </row>
    <row r="361" spans="1:16" ht="25.5">
      <c r="A361" s="202" t="s">
        <v>1002</v>
      </c>
      <c r="B361" s="204"/>
      <c r="C361" s="30" t="s">
        <v>1003</v>
      </c>
      <c r="D361" s="30" t="s">
        <v>1004</v>
      </c>
      <c r="E361" s="86" t="s">
        <v>993</v>
      </c>
      <c r="F361" s="31" t="s">
        <v>992</v>
      </c>
      <c r="G361" s="32" t="s">
        <v>991</v>
      </c>
      <c r="N361" s="33" t="s">
        <v>993</v>
      </c>
      <c r="O361" s="33" t="s">
        <v>992</v>
      </c>
      <c r="P361" s="33" t="s">
        <v>991</v>
      </c>
    </row>
    <row r="362" spans="1:16">
      <c r="A362" s="202" t="s">
        <v>1017</v>
      </c>
      <c r="B362" s="203"/>
      <c r="C362" s="203"/>
      <c r="D362" s="203"/>
      <c r="E362" s="203"/>
      <c r="F362" s="203"/>
      <c r="G362" s="204"/>
      <c r="N362" s="33"/>
      <c r="O362" s="33"/>
      <c r="P362" s="33"/>
    </row>
    <row r="363" spans="1:16">
      <c r="A363" s="18" t="s">
        <v>1010</v>
      </c>
      <c r="B363" s="19">
        <v>4766</v>
      </c>
      <c r="C363" s="20" t="s">
        <v>1105</v>
      </c>
      <c r="D363" s="18" t="s">
        <v>522</v>
      </c>
      <c r="E363" s="87">
        <v>1.05</v>
      </c>
      <c r="F363" s="33">
        <f>O363*$L$4</f>
        <v>6.9465600000000007</v>
      </c>
      <c r="G363" s="46">
        <f>E363*F363</f>
        <v>7.2938880000000008</v>
      </c>
      <c r="N363" s="33">
        <v>1.05</v>
      </c>
      <c r="O363" s="33">
        <v>8.64</v>
      </c>
      <c r="P363" s="33">
        <v>9.07</v>
      </c>
    </row>
    <row r="364" spans="1:16" ht="38.25">
      <c r="A364" s="18" t="s">
        <v>1010</v>
      </c>
      <c r="B364" s="19">
        <v>98746</v>
      </c>
      <c r="C364" s="20" t="s">
        <v>1106</v>
      </c>
      <c r="D364" s="18" t="s">
        <v>538</v>
      </c>
      <c r="E364" s="88">
        <v>6.0000000000000001E-3</v>
      </c>
      <c r="F364" s="33">
        <f>O364*$L$4</f>
        <v>36.196080000000002</v>
      </c>
      <c r="G364" s="46">
        <f>E364*F364</f>
        <v>0.21717648000000001</v>
      </c>
      <c r="N364" s="33">
        <v>6.0000000000000001E-3</v>
      </c>
      <c r="O364" s="33">
        <v>45.02</v>
      </c>
      <c r="P364" s="33">
        <v>0.27</v>
      </c>
    </row>
    <row r="365" spans="1:16">
      <c r="A365" s="203" t="s">
        <v>1005</v>
      </c>
      <c r="B365" s="203"/>
      <c r="C365" s="203"/>
      <c r="D365" s="203"/>
      <c r="E365" s="203"/>
      <c r="F365" s="203"/>
      <c r="G365" s="204"/>
      <c r="N365" s="33"/>
      <c r="O365" s="33"/>
      <c r="P365" s="33"/>
    </row>
    <row r="366" spans="1:16" ht="25.5">
      <c r="A366" s="18" t="s">
        <v>1010</v>
      </c>
      <c r="B366" s="19">
        <v>88315</v>
      </c>
      <c r="C366" s="20" t="s">
        <v>1107</v>
      </c>
      <c r="D366" s="18" t="s">
        <v>1016</v>
      </c>
      <c r="E366" s="87">
        <v>0.04</v>
      </c>
      <c r="F366" s="33">
        <f>O366*$L$4</f>
        <v>14.2308</v>
      </c>
      <c r="G366" s="46">
        <f>E366*F366</f>
        <v>0.56923200000000007</v>
      </c>
      <c r="N366" s="33">
        <v>0.04</v>
      </c>
      <c r="O366" s="33">
        <v>17.7</v>
      </c>
      <c r="P366" s="33">
        <v>0.7</v>
      </c>
    </row>
    <row r="367" spans="1:16" ht="25.5">
      <c r="A367" s="18" t="s">
        <v>1010</v>
      </c>
      <c r="B367" s="19">
        <v>88316</v>
      </c>
      <c r="C367" s="20" t="s">
        <v>1021</v>
      </c>
      <c r="D367" s="18" t="s">
        <v>1016</v>
      </c>
      <c r="E367" s="87">
        <v>0.04</v>
      </c>
      <c r="F367" s="33">
        <f>O367*$L$4</f>
        <v>11.159520000000001</v>
      </c>
      <c r="G367" s="46">
        <f>E367*F367</f>
        <v>0.44638080000000002</v>
      </c>
      <c r="N367" s="33">
        <v>0.04</v>
      </c>
      <c r="O367" s="33">
        <v>13.88</v>
      </c>
      <c r="P367" s="33">
        <v>0.55000000000000004</v>
      </c>
    </row>
    <row r="368" spans="1:16">
      <c r="A368" s="213" t="s">
        <v>991</v>
      </c>
      <c r="B368" s="214"/>
      <c r="C368" s="214"/>
      <c r="D368" s="214"/>
      <c r="E368" s="214"/>
      <c r="F368" s="215"/>
      <c r="G368" s="48">
        <f>SUM(G363:G367)</f>
        <v>8.5266772800000012</v>
      </c>
      <c r="N368" s="33"/>
      <c r="O368" s="33"/>
      <c r="P368" s="33">
        <v>10.61</v>
      </c>
    </row>
    <row r="369" spans="1:16">
      <c r="A369" s="202" t="s">
        <v>401</v>
      </c>
      <c r="B369" s="203"/>
      <c r="C369" s="203"/>
      <c r="D369" s="203"/>
      <c r="E369" s="204"/>
      <c r="F369" s="22" t="s">
        <v>86</v>
      </c>
      <c r="G369" s="21">
        <v>3212</v>
      </c>
      <c r="I369" s="34">
        <f>VLOOKUP(G369,PLANILHA!$C$11:$G$435,5,FALSE)</f>
        <v>41.172840000000001</v>
      </c>
      <c r="N369" s="33"/>
      <c r="O369" s="33" t="s">
        <v>86</v>
      </c>
      <c r="P369" s="33">
        <v>3212</v>
      </c>
    </row>
    <row r="370" spans="1:16" ht="25.5">
      <c r="A370" s="202" t="s">
        <v>1002</v>
      </c>
      <c r="B370" s="204"/>
      <c r="C370" s="30" t="s">
        <v>1003</v>
      </c>
      <c r="D370" s="30" t="s">
        <v>1004</v>
      </c>
      <c r="E370" s="86" t="s">
        <v>993</v>
      </c>
      <c r="F370" s="31" t="s">
        <v>992</v>
      </c>
      <c r="G370" s="32" t="s">
        <v>991</v>
      </c>
      <c r="N370" s="33" t="s">
        <v>993</v>
      </c>
      <c r="O370" s="33" t="s">
        <v>992</v>
      </c>
      <c r="P370" s="33" t="s">
        <v>991</v>
      </c>
    </row>
    <row r="371" spans="1:16">
      <c r="A371" s="202" t="s">
        <v>1017</v>
      </c>
      <c r="B371" s="203"/>
      <c r="C371" s="203"/>
      <c r="D371" s="203"/>
      <c r="E371" s="203"/>
      <c r="F371" s="203"/>
      <c r="G371" s="204"/>
      <c r="N371" s="33"/>
      <c r="O371" s="33"/>
      <c r="P371" s="33"/>
    </row>
    <row r="372" spans="1:16" ht="25.5">
      <c r="A372" s="18" t="s">
        <v>1010</v>
      </c>
      <c r="B372" s="19">
        <v>366</v>
      </c>
      <c r="C372" s="20" t="s">
        <v>1025</v>
      </c>
      <c r="D372" s="18" t="s">
        <v>515</v>
      </c>
      <c r="E372" s="90">
        <v>1.1200000000000001</v>
      </c>
      <c r="F372" s="33">
        <f>O372*$L$4</f>
        <v>26.797319999999999</v>
      </c>
      <c r="G372" s="46">
        <f>E372*F372</f>
        <v>30.012998400000001</v>
      </c>
      <c r="N372" s="33">
        <v>1.1200000000000001</v>
      </c>
      <c r="O372" s="33">
        <v>33.33</v>
      </c>
      <c r="P372" s="33">
        <v>37.32</v>
      </c>
    </row>
    <row r="373" spans="1:16">
      <c r="A373" s="203" t="s">
        <v>1005</v>
      </c>
      <c r="B373" s="203"/>
      <c r="C373" s="203"/>
      <c r="D373" s="203"/>
      <c r="E373" s="203"/>
      <c r="F373" s="203"/>
      <c r="G373" s="204"/>
      <c r="N373" s="33"/>
      <c r="O373" s="33"/>
      <c r="P373" s="33"/>
    </row>
    <row r="374" spans="1:16" ht="25.5">
      <c r="A374" s="18" t="s">
        <v>1010</v>
      </c>
      <c r="B374" s="19">
        <v>88316</v>
      </c>
      <c r="C374" s="20" t="s">
        <v>1021</v>
      </c>
      <c r="D374" s="18" t="s">
        <v>1016</v>
      </c>
      <c r="E374" s="90">
        <v>1</v>
      </c>
      <c r="F374" s="33">
        <f>O374*$L$4</f>
        <v>11.159520000000001</v>
      </c>
      <c r="G374" s="46">
        <f>E374*F374</f>
        <v>11.159520000000001</v>
      </c>
      <c r="N374" s="33">
        <v>1</v>
      </c>
      <c r="O374" s="33">
        <v>13.88</v>
      </c>
      <c r="P374" s="33">
        <v>13.88</v>
      </c>
    </row>
    <row r="375" spans="1:16">
      <c r="A375" s="213" t="s">
        <v>991</v>
      </c>
      <c r="B375" s="214"/>
      <c r="C375" s="214"/>
      <c r="D375" s="214"/>
      <c r="E375" s="214"/>
      <c r="F375" s="215"/>
      <c r="G375" s="48">
        <f>SUM(G372:G374)</f>
        <v>41.172518400000001</v>
      </c>
      <c r="N375" s="33"/>
      <c r="O375" s="33"/>
      <c r="P375" s="33">
        <v>51.21</v>
      </c>
    </row>
    <row r="376" spans="1:16">
      <c r="A376" s="225" t="s">
        <v>1108</v>
      </c>
      <c r="B376" s="226"/>
      <c r="C376" s="226"/>
      <c r="D376" s="226"/>
      <c r="E376" s="227"/>
      <c r="F376" s="22" t="s">
        <v>86</v>
      </c>
      <c r="G376" s="21">
        <v>9418</v>
      </c>
      <c r="I376" s="34">
        <f>VLOOKUP(G376,PLANILHA!$C$11:$G$435,5,FALSE)</f>
        <v>68.661600000000007</v>
      </c>
      <c r="N376" s="33"/>
      <c r="O376" s="33" t="s">
        <v>86</v>
      </c>
      <c r="P376" s="33">
        <v>9418</v>
      </c>
    </row>
    <row r="377" spans="1:16" ht="25.5">
      <c r="A377" s="202" t="s">
        <v>1002</v>
      </c>
      <c r="B377" s="204"/>
      <c r="C377" s="30" t="s">
        <v>1003</v>
      </c>
      <c r="D377" s="30" t="s">
        <v>1004</v>
      </c>
      <c r="E377" s="86" t="s">
        <v>993</v>
      </c>
      <c r="F377" s="31" t="s">
        <v>992</v>
      </c>
      <c r="G377" s="29" t="s">
        <v>991</v>
      </c>
      <c r="N377" s="33" t="s">
        <v>993</v>
      </c>
      <c r="O377" s="33" t="s">
        <v>992</v>
      </c>
      <c r="P377" s="33" t="s">
        <v>991</v>
      </c>
    </row>
    <row r="378" spans="1:16">
      <c r="A378" s="202" t="s">
        <v>1017</v>
      </c>
      <c r="B378" s="203"/>
      <c r="C378" s="203"/>
      <c r="D378" s="203"/>
      <c r="E378" s="203"/>
      <c r="F378" s="203"/>
      <c r="G378" s="204"/>
      <c r="N378" s="33"/>
      <c r="O378" s="33"/>
      <c r="P378" s="33"/>
    </row>
    <row r="379" spans="1:16" ht="25.5">
      <c r="A379" s="18" t="s">
        <v>86</v>
      </c>
      <c r="B379" s="19">
        <v>2540</v>
      </c>
      <c r="C379" s="20" t="s">
        <v>1109</v>
      </c>
      <c r="D379" s="18" t="s">
        <v>522</v>
      </c>
      <c r="E379" s="90">
        <v>0.52</v>
      </c>
      <c r="F379" s="33">
        <v>4.4240000000000004</v>
      </c>
      <c r="G379" s="46">
        <f>E379*F379</f>
        <v>2.3004800000000003</v>
      </c>
      <c r="N379" s="33">
        <v>0.52</v>
      </c>
      <c r="O379" s="33">
        <v>5.5</v>
      </c>
      <c r="P379" s="33">
        <v>2.86</v>
      </c>
    </row>
    <row r="380" spans="1:16" ht="25.5">
      <c r="A380" s="18" t="s">
        <v>1010</v>
      </c>
      <c r="B380" s="19">
        <v>37595</v>
      </c>
      <c r="C380" s="20" t="s">
        <v>1110</v>
      </c>
      <c r="D380" s="18" t="s">
        <v>522</v>
      </c>
      <c r="E380" s="90">
        <v>4</v>
      </c>
      <c r="F380" s="33">
        <f>O380*$L$4</f>
        <v>1.407</v>
      </c>
      <c r="G380" s="46">
        <f t="shared" ref="G380:G384" si="8">E380*F380</f>
        <v>5.6280000000000001</v>
      </c>
      <c r="N380" s="33">
        <v>4</v>
      </c>
      <c r="O380" s="33">
        <v>1.75</v>
      </c>
      <c r="P380" s="33">
        <v>7</v>
      </c>
    </row>
    <row r="381" spans="1:16" ht="51">
      <c r="A381" s="18" t="s">
        <v>86</v>
      </c>
      <c r="B381" s="19">
        <v>9758</v>
      </c>
      <c r="C381" s="36" t="s">
        <v>1307</v>
      </c>
      <c r="D381" s="18" t="s">
        <v>1111</v>
      </c>
      <c r="E381" s="90">
        <v>1.05</v>
      </c>
      <c r="F381" s="33">
        <f>O381*$L$4</f>
        <v>38.270400000000002</v>
      </c>
      <c r="G381" s="46">
        <f t="shared" si="8"/>
        <v>40.183920000000001</v>
      </c>
      <c r="N381" s="33">
        <v>1.05</v>
      </c>
      <c r="O381" s="33">
        <v>47.6</v>
      </c>
      <c r="P381" s="33">
        <v>49.98</v>
      </c>
    </row>
    <row r="382" spans="1:16">
      <c r="A382" s="203" t="s">
        <v>1005</v>
      </c>
      <c r="B382" s="203"/>
      <c r="C382" s="203"/>
      <c r="D382" s="203"/>
      <c r="E382" s="203"/>
      <c r="F382" s="203"/>
      <c r="G382" s="204"/>
      <c r="N382" s="33"/>
      <c r="O382" s="33"/>
      <c r="P382" s="33"/>
    </row>
    <row r="383" spans="1:16" ht="25.5">
      <c r="A383" s="18" t="s">
        <v>1010</v>
      </c>
      <c r="B383" s="19">
        <v>88309</v>
      </c>
      <c r="C383" s="20" t="s">
        <v>1023</v>
      </c>
      <c r="D383" s="18" t="s">
        <v>1016</v>
      </c>
      <c r="E383" s="89">
        <v>0.5</v>
      </c>
      <c r="F383" s="33">
        <f>O383*$L$4</f>
        <v>14.30316</v>
      </c>
      <c r="G383" s="46">
        <f t="shared" si="8"/>
        <v>7.15158</v>
      </c>
      <c r="N383" s="33">
        <v>0.5</v>
      </c>
      <c r="O383" s="33">
        <v>17.79</v>
      </c>
      <c r="P383" s="33">
        <v>8.89</v>
      </c>
    </row>
    <row r="384" spans="1:16" ht="25.5">
      <c r="A384" s="18" t="s">
        <v>1010</v>
      </c>
      <c r="B384" s="19">
        <v>88316</v>
      </c>
      <c r="C384" s="20" t="s">
        <v>1021</v>
      </c>
      <c r="D384" s="18" t="s">
        <v>1016</v>
      </c>
      <c r="E384" s="89">
        <v>1.2</v>
      </c>
      <c r="F384" s="33">
        <f>O384*$L$4</f>
        <v>11.159520000000001</v>
      </c>
      <c r="G384" s="46">
        <f t="shared" si="8"/>
        <v>13.391424000000001</v>
      </c>
      <c r="N384" s="33">
        <v>1.2</v>
      </c>
      <c r="O384" s="33">
        <v>13.88</v>
      </c>
      <c r="P384" s="33">
        <v>16.649999999999999</v>
      </c>
    </row>
    <row r="385" spans="1:16">
      <c r="A385" s="213" t="s">
        <v>991</v>
      </c>
      <c r="B385" s="214"/>
      <c r="C385" s="214"/>
      <c r="D385" s="214"/>
      <c r="E385" s="214"/>
      <c r="F385" s="215"/>
      <c r="G385" s="48">
        <f>SUM(G379:G384)</f>
        <v>68.655404000000004</v>
      </c>
      <c r="N385" s="33"/>
      <c r="O385" s="33"/>
      <c r="P385" s="33">
        <v>85.4</v>
      </c>
    </row>
    <row r="386" spans="1:16">
      <c r="A386" s="202" t="s">
        <v>429</v>
      </c>
      <c r="B386" s="203"/>
      <c r="C386" s="203"/>
      <c r="D386" s="203"/>
      <c r="E386" s="204"/>
      <c r="F386" s="28" t="s">
        <v>74</v>
      </c>
      <c r="G386" s="29" t="s">
        <v>428</v>
      </c>
      <c r="I386" s="34">
        <f>VLOOKUP(G386,PLANILHA!$C$11:$G$435,5,FALSE)</f>
        <v>18.998519999999999</v>
      </c>
      <c r="N386" s="33"/>
      <c r="O386" s="33" t="s">
        <v>74</v>
      </c>
      <c r="P386" s="33" t="s">
        <v>428</v>
      </c>
    </row>
    <row r="387" spans="1:16" ht="25.5">
      <c r="A387" s="202" t="s">
        <v>1002</v>
      </c>
      <c r="B387" s="204"/>
      <c r="C387" s="30" t="s">
        <v>1003</v>
      </c>
      <c r="D387" s="30" t="s">
        <v>1004</v>
      </c>
      <c r="E387" s="86" t="s">
        <v>993</v>
      </c>
      <c r="F387" s="31" t="s">
        <v>992</v>
      </c>
      <c r="G387" s="32" t="s">
        <v>991</v>
      </c>
      <c r="N387" s="33" t="s">
        <v>993</v>
      </c>
      <c r="O387" s="33" t="s">
        <v>992</v>
      </c>
      <c r="P387" s="33" t="s">
        <v>991</v>
      </c>
    </row>
    <row r="388" spans="1:16">
      <c r="A388" s="202" t="s">
        <v>1017</v>
      </c>
      <c r="B388" s="203"/>
      <c r="C388" s="203"/>
      <c r="D388" s="203"/>
      <c r="E388" s="203"/>
      <c r="F388" s="203"/>
      <c r="G388" s="204"/>
      <c r="N388" s="33"/>
      <c r="O388" s="33"/>
      <c r="P388" s="33"/>
    </row>
    <row r="389" spans="1:16">
      <c r="A389" s="18" t="s">
        <v>1010</v>
      </c>
      <c r="B389" s="19">
        <v>3768</v>
      </c>
      <c r="C389" s="20" t="s">
        <v>1112</v>
      </c>
      <c r="D389" s="18" t="s">
        <v>535</v>
      </c>
      <c r="E389" s="87">
        <v>0.6</v>
      </c>
      <c r="F389" s="33">
        <f>O389*$L$4</f>
        <v>2.2110000000000003</v>
      </c>
      <c r="G389" s="46">
        <f>E389*F389</f>
        <v>1.3266000000000002</v>
      </c>
      <c r="N389" s="33">
        <v>0.6</v>
      </c>
      <c r="O389" s="33">
        <v>2.75</v>
      </c>
      <c r="P389" s="33">
        <v>1.65</v>
      </c>
    </row>
    <row r="390" spans="1:16" ht="25.5">
      <c r="A390" s="18" t="s">
        <v>1010</v>
      </c>
      <c r="B390" s="19">
        <v>5318</v>
      </c>
      <c r="C390" s="20" t="s">
        <v>1113</v>
      </c>
      <c r="D390" s="18" t="s">
        <v>1028</v>
      </c>
      <c r="E390" s="87">
        <v>7.0000000000000007E-2</v>
      </c>
      <c r="F390" s="33">
        <f>O390*$L$4</f>
        <v>14.954400000000001</v>
      </c>
      <c r="G390" s="46">
        <f t="shared" ref="G390:G394" si="9">E390*F390</f>
        <v>1.0468080000000002</v>
      </c>
      <c r="N390" s="33">
        <v>7.0000000000000007E-2</v>
      </c>
      <c r="O390" s="33">
        <v>18.600000000000001</v>
      </c>
      <c r="P390" s="33">
        <v>1.3</v>
      </c>
    </row>
    <row r="391" spans="1:16" ht="25.5">
      <c r="A391" s="18" t="s">
        <v>1010</v>
      </c>
      <c r="B391" s="19">
        <v>7311</v>
      </c>
      <c r="C391" s="20" t="s">
        <v>1114</v>
      </c>
      <c r="D391" s="18" t="s">
        <v>1028</v>
      </c>
      <c r="E391" s="87">
        <v>0.16</v>
      </c>
      <c r="F391" s="33">
        <f>O391*$L$4</f>
        <v>21.788400000000003</v>
      </c>
      <c r="G391" s="46">
        <f t="shared" si="9"/>
        <v>3.4861440000000004</v>
      </c>
      <c r="N391" s="33">
        <v>0.16</v>
      </c>
      <c r="O391" s="33">
        <v>27.1</v>
      </c>
      <c r="P391" s="33">
        <v>4.33</v>
      </c>
    </row>
    <row r="392" spans="1:16">
      <c r="A392" s="203" t="s">
        <v>1005</v>
      </c>
      <c r="B392" s="203"/>
      <c r="C392" s="203"/>
      <c r="D392" s="203"/>
      <c r="E392" s="203"/>
      <c r="F392" s="203"/>
      <c r="G392" s="204"/>
      <c r="N392" s="33"/>
      <c r="O392" s="33"/>
      <c r="P392" s="33"/>
    </row>
    <row r="393" spans="1:16" ht="25.5">
      <c r="A393" s="18" t="s">
        <v>1010</v>
      </c>
      <c r="B393" s="19">
        <v>88310</v>
      </c>
      <c r="C393" s="20" t="s">
        <v>1115</v>
      </c>
      <c r="D393" s="18" t="s">
        <v>1016</v>
      </c>
      <c r="E393" s="90">
        <v>0.5</v>
      </c>
      <c r="F393" s="33">
        <f>O393*$L$4</f>
        <v>15.115200000000002</v>
      </c>
      <c r="G393" s="46">
        <f t="shared" si="9"/>
        <v>7.5576000000000008</v>
      </c>
      <c r="N393" s="33">
        <v>0.5</v>
      </c>
      <c r="O393" s="33">
        <v>18.8</v>
      </c>
      <c r="P393" s="33">
        <v>9.4</v>
      </c>
    </row>
    <row r="394" spans="1:16" ht="25.5">
      <c r="A394" s="18" t="s">
        <v>1010</v>
      </c>
      <c r="B394" s="19">
        <v>88316</v>
      </c>
      <c r="C394" s="20" t="s">
        <v>1021</v>
      </c>
      <c r="D394" s="18" t="s">
        <v>1016</v>
      </c>
      <c r="E394" s="90">
        <v>0.5</v>
      </c>
      <c r="F394" s="33">
        <f>O394*$L$4</f>
        <v>11.159520000000001</v>
      </c>
      <c r="G394" s="46">
        <f t="shared" si="9"/>
        <v>5.5797600000000003</v>
      </c>
      <c r="N394" s="33">
        <v>0.5</v>
      </c>
      <c r="O394" s="33">
        <v>13.88</v>
      </c>
      <c r="P394" s="33">
        <v>6.94</v>
      </c>
    </row>
    <row r="395" spans="1:16">
      <c r="A395" s="213" t="s">
        <v>991</v>
      </c>
      <c r="B395" s="214"/>
      <c r="C395" s="214"/>
      <c r="D395" s="214"/>
      <c r="E395" s="214"/>
      <c r="F395" s="215"/>
      <c r="G395" s="48">
        <f>SUM(G389:G394)</f>
        <v>18.996912000000002</v>
      </c>
      <c r="N395" s="33"/>
      <c r="O395" s="33"/>
      <c r="P395" s="33">
        <v>23.63</v>
      </c>
    </row>
    <row r="396" spans="1:16">
      <c r="A396" s="202" t="s">
        <v>899</v>
      </c>
      <c r="B396" s="203"/>
      <c r="C396" s="203"/>
      <c r="D396" s="203"/>
      <c r="E396" s="204"/>
      <c r="F396" s="22" t="s">
        <v>86</v>
      </c>
      <c r="G396" s="21">
        <v>12895</v>
      </c>
      <c r="I396" s="34">
        <f>VLOOKUP(G396,PLANILHA!$C$11:$G$435,5,FALSE)</f>
        <v>10.275119999999999</v>
      </c>
      <c r="N396" s="33"/>
      <c r="O396" s="33" t="s">
        <v>86</v>
      </c>
      <c r="P396" s="33">
        <v>12895</v>
      </c>
    </row>
    <row r="397" spans="1:16" ht="25.5">
      <c r="A397" s="202" t="s">
        <v>1002</v>
      </c>
      <c r="B397" s="204"/>
      <c r="C397" s="30" t="s">
        <v>1003</v>
      </c>
      <c r="D397" s="30" t="s">
        <v>1004</v>
      </c>
      <c r="E397" s="86" t="s">
        <v>993</v>
      </c>
      <c r="F397" s="31" t="s">
        <v>992</v>
      </c>
      <c r="G397" s="29" t="s">
        <v>991</v>
      </c>
      <c r="N397" s="33" t="s">
        <v>993</v>
      </c>
      <c r="O397" s="33" t="s">
        <v>992</v>
      </c>
      <c r="P397" s="33" t="s">
        <v>991</v>
      </c>
    </row>
    <row r="398" spans="1:16">
      <c r="A398" s="202" t="s">
        <v>1017</v>
      </c>
      <c r="B398" s="203"/>
      <c r="C398" s="203"/>
      <c r="D398" s="203"/>
      <c r="E398" s="203"/>
      <c r="F398" s="203"/>
      <c r="G398" s="204"/>
      <c r="N398" s="33"/>
      <c r="O398" s="33"/>
      <c r="P398" s="33"/>
    </row>
    <row r="399" spans="1:16" ht="25.5">
      <c r="A399" s="18" t="s">
        <v>86</v>
      </c>
      <c r="B399" s="19">
        <v>13660</v>
      </c>
      <c r="C399" s="20" t="s">
        <v>1116</v>
      </c>
      <c r="D399" s="18" t="s">
        <v>535</v>
      </c>
      <c r="E399" s="88">
        <v>1</v>
      </c>
      <c r="F399" s="33">
        <v>8.0500000000000007</v>
      </c>
      <c r="G399" s="46">
        <f t="shared" ref="G399" si="10">E399*F399</f>
        <v>8.0500000000000007</v>
      </c>
      <c r="N399" s="33">
        <v>1</v>
      </c>
      <c r="O399" s="33">
        <v>10</v>
      </c>
      <c r="P399" s="33">
        <v>10</v>
      </c>
    </row>
    <row r="400" spans="1:16">
      <c r="A400" s="202" t="s">
        <v>1005</v>
      </c>
      <c r="B400" s="203"/>
      <c r="C400" s="203"/>
      <c r="D400" s="203"/>
      <c r="E400" s="203"/>
      <c r="F400" s="203"/>
      <c r="G400" s="204"/>
      <c r="N400" s="33"/>
      <c r="O400" s="33"/>
      <c r="P400" s="33"/>
    </row>
    <row r="401" spans="1:16" ht="25.5">
      <c r="A401" s="18" t="s">
        <v>1010</v>
      </c>
      <c r="B401" s="19">
        <v>88316</v>
      </c>
      <c r="C401" s="20" t="s">
        <v>1021</v>
      </c>
      <c r="D401" s="18" t="s">
        <v>1016</v>
      </c>
      <c r="E401" s="87">
        <v>0.2</v>
      </c>
      <c r="F401" s="33">
        <f>O401*$L$4</f>
        <v>11.159520000000001</v>
      </c>
      <c r="G401" s="46">
        <f t="shared" ref="G401" si="11">E401*F401</f>
        <v>2.2319040000000001</v>
      </c>
      <c r="N401" s="33">
        <v>0.2</v>
      </c>
      <c r="O401" s="33">
        <v>13.88</v>
      </c>
      <c r="P401" s="33">
        <v>2.77</v>
      </c>
    </row>
    <row r="402" spans="1:16">
      <c r="A402" s="213" t="s">
        <v>991</v>
      </c>
      <c r="B402" s="214"/>
      <c r="C402" s="214"/>
      <c r="D402" s="214"/>
      <c r="E402" s="214"/>
      <c r="F402" s="215"/>
      <c r="G402" s="48">
        <f>SUM(G399:G401)</f>
        <v>10.281904000000001</v>
      </c>
      <c r="N402" s="33"/>
      <c r="O402" s="33"/>
      <c r="P402" s="33">
        <v>12.78</v>
      </c>
    </row>
    <row r="403" spans="1:16">
      <c r="A403" s="231" t="s">
        <v>1308</v>
      </c>
      <c r="B403" s="232"/>
      <c r="C403" s="232"/>
      <c r="D403" s="232"/>
      <c r="E403" s="233"/>
      <c r="F403" s="22" t="s">
        <v>86</v>
      </c>
      <c r="G403" s="21">
        <v>12884</v>
      </c>
      <c r="I403" s="34">
        <f>VLOOKUP(G403,PLANILHA!$C$11:$G$435,5,FALSE)</f>
        <v>17.784480000000002</v>
      </c>
      <c r="N403" s="33"/>
      <c r="O403" s="33" t="s">
        <v>86</v>
      </c>
      <c r="P403" s="33">
        <v>12884</v>
      </c>
    </row>
    <row r="404" spans="1:16" ht="25.5">
      <c r="A404" s="202" t="s">
        <v>1002</v>
      </c>
      <c r="B404" s="204"/>
      <c r="C404" s="30" t="s">
        <v>1003</v>
      </c>
      <c r="D404" s="30" t="s">
        <v>1004</v>
      </c>
      <c r="E404" s="86" t="s">
        <v>993</v>
      </c>
      <c r="F404" s="31" t="s">
        <v>992</v>
      </c>
      <c r="G404" s="29" t="s">
        <v>991</v>
      </c>
      <c r="N404" s="33" t="s">
        <v>993</v>
      </c>
      <c r="O404" s="33" t="s">
        <v>992</v>
      </c>
      <c r="P404" s="33" t="s">
        <v>991</v>
      </c>
    </row>
    <row r="405" spans="1:16">
      <c r="A405" s="202" t="s">
        <v>1017</v>
      </c>
      <c r="B405" s="203"/>
      <c r="C405" s="203"/>
      <c r="D405" s="203"/>
      <c r="E405" s="203"/>
      <c r="F405" s="203"/>
      <c r="G405" s="204"/>
      <c r="N405" s="33"/>
      <c r="O405" s="33"/>
      <c r="P405" s="33"/>
    </row>
    <row r="406" spans="1:16" ht="51">
      <c r="A406" s="18" t="s">
        <v>86</v>
      </c>
      <c r="B406" s="19">
        <v>13651</v>
      </c>
      <c r="C406" s="36" t="s">
        <v>1309</v>
      </c>
      <c r="D406" s="18" t="s">
        <v>535</v>
      </c>
      <c r="E406" s="88">
        <v>1</v>
      </c>
      <c r="F406" s="33">
        <f>O406*$L$4</f>
        <v>15.54936</v>
      </c>
      <c r="G406" s="46">
        <f>E406*F406</f>
        <v>15.54936</v>
      </c>
      <c r="N406" s="33">
        <v>1</v>
      </c>
      <c r="O406" s="33">
        <v>19.34</v>
      </c>
      <c r="P406" s="33">
        <v>19.34</v>
      </c>
    </row>
    <row r="407" spans="1:16">
      <c r="A407" s="202" t="s">
        <v>1005</v>
      </c>
      <c r="B407" s="203"/>
      <c r="C407" s="203"/>
      <c r="D407" s="203"/>
      <c r="E407" s="203"/>
      <c r="F407" s="203"/>
      <c r="G407" s="204"/>
      <c r="N407" s="33"/>
      <c r="O407" s="33"/>
      <c r="P407" s="33"/>
    </row>
    <row r="408" spans="1:16" ht="25.5">
      <c r="A408" s="18" t="s">
        <v>1010</v>
      </c>
      <c r="B408" s="19">
        <v>88316</v>
      </c>
      <c r="C408" s="20" t="s">
        <v>1021</v>
      </c>
      <c r="D408" s="18" t="s">
        <v>1016</v>
      </c>
      <c r="E408" s="87">
        <v>0.2</v>
      </c>
      <c r="F408" s="33">
        <f>O408*$L$4</f>
        <v>11.159520000000001</v>
      </c>
      <c r="G408" s="46">
        <f>TRUNC(E408*F408,2)</f>
        <v>2.23</v>
      </c>
      <c r="N408" s="33">
        <v>0.2</v>
      </c>
      <c r="O408" s="33">
        <v>13.88</v>
      </c>
      <c r="P408" s="33">
        <v>2.77</v>
      </c>
    </row>
    <row r="409" spans="1:16">
      <c r="A409" s="213" t="s">
        <v>991</v>
      </c>
      <c r="B409" s="214"/>
      <c r="C409" s="214"/>
      <c r="D409" s="214"/>
      <c r="E409" s="214"/>
      <c r="F409" s="215"/>
      <c r="G409" s="48">
        <f>SUM(G406:G408)</f>
        <v>17.77936</v>
      </c>
      <c r="N409" s="33"/>
      <c r="O409" s="33"/>
      <c r="P409" s="33">
        <v>22.12</v>
      </c>
    </row>
    <row r="410" spans="1:16">
      <c r="A410" s="202" t="s">
        <v>902</v>
      </c>
      <c r="B410" s="203"/>
      <c r="C410" s="203"/>
      <c r="D410" s="203"/>
      <c r="E410" s="204"/>
      <c r="F410" s="22" t="s">
        <v>86</v>
      </c>
      <c r="G410" s="21">
        <v>12888</v>
      </c>
      <c r="I410" s="34">
        <f>VLOOKUP(G410,PLANILHA!$C$11:$G$435,5,FALSE)</f>
        <v>12.285120000000001</v>
      </c>
      <c r="N410" s="33"/>
      <c r="O410" s="33" t="s">
        <v>86</v>
      </c>
      <c r="P410" s="33">
        <v>12888</v>
      </c>
    </row>
    <row r="411" spans="1:16" ht="25.5">
      <c r="A411" s="202" t="s">
        <v>1002</v>
      </c>
      <c r="B411" s="204"/>
      <c r="C411" s="30" t="s">
        <v>1003</v>
      </c>
      <c r="D411" s="30" t="s">
        <v>1004</v>
      </c>
      <c r="E411" s="86" t="s">
        <v>993</v>
      </c>
      <c r="F411" s="31" t="s">
        <v>992</v>
      </c>
      <c r="G411" s="29" t="s">
        <v>991</v>
      </c>
      <c r="N411" s="33" t="s">
        <v>993</v>
      </c>
      <c r="O411" s="33" t="s">
        <v>992</v>
      </c>
      <c r="P411" s="33" t="s">
        <v>991</v>
      </c>
    </row>
    <row r="412" spans="1:16">
      <c r="A412" s="202" t="s">
        <v>1017</v>
      </c>
      <c r="B412" s="203"/>
      <c r="C412" s="203"/>
      <c r="D412" s="203"/>
      <c r="E412" s="203"/>
      <c r="F412" s="203"/>
      <c r="G412" s="204"/>
      <c r="N412" s="33"/>
      <c r="O412" s="33"/>
      <c r="P412" s="33"/>
    </row>
    <row r="413" spans="1:16" ht="38.25">
      <c r="A413" s="18" t="s">
        <v>86</v>
      </c>
      <c r="B413" s="19">
        <v>13655</v>
      </c>
      <c r="C413" s="20" t="s">
        <v>1117</v>
      </c>
      <c r="D413" s="18" t="s">
        <v>535</v>
      </c>
      <c r="E413" s="88">
        <v>1</v>
      </c>
      <c r="F413" s="33">
        <v>10.06</v>
      </c>
      <c r="G413" s="46">
        <f>E413*F413</f>
        <v>10.06</v>
      </c>
      <c r="N413" s="33">
        <v>1</v>
      </c>
      <c r="O413" s="33">
        <v>12.5</v>
      </c>
      <c r="P413" s="33">
        <v>12.5</v>
      </c>
    </row>
    <row r="414" spans="1:16">
      <c r="A414" s="202" t="s">
        <v>1005</v>
      </c>
      <c r="B414" s="203"/>
      <c r="C414" s="203"/>
      <c r="D414" s="203"/>
      <c r="E414" s="203"/>
      <c r="F414" s="203"/>
      <c r="G414" s="204"/>
      <c r="N414" s="33"/>
      <c r="O414" s="33"/>
      <c r="P414" s="33"/>
    </row>
    <row r="415" spans="1:16" ht="25.5">
      <c r="A415" s="18" t="s">
        <v>1010</v>
      </c>
      <c r="B415" s="19">
        <v>88316</v>
      </c>
      <c r="C415" s="20" t="s">
        <v>1021</v>
      </c>
      <c r="D415" s="18" t="s">
        <v>1016</v>
      </c>
      <c r="E415" s="87">
        <v>0.2</v>
      </c>
      <c r="F415" s="33">
        <f>O415*$L$4</f>
        <v>11.159520000000001</v>
      </c>
      <c r="G415" s="46">
        <f>E415*F415</f>
        <v>2.2319040000000001</v>
      </c>
      <c r="N415" s="33">
        <v>0.2</v>
      </c>
      <c r="O415" s="33">
        <v>13.88</v>
      </c>
      <c r="P415" s="33">
        <v>2.77</v>
      </c>
    </row>
    <row r="416" spans="1:16">
      <c r="A416" s="213" t="s">
        <v>991</v>
      </c>
      <c r="B416" s="214"/>
      <c r="C416" s="214"/>
      <c r="D416" s="214"/>
      <c r="E416" s="214"/>
      <c r="F416" s="215"/>
      <c r="G416" s="48">
        <f>SUM(G413:G415)</f>
        <v>12.291904000000001</v>
      </c>
      <c r="N416" s="33"/>
      <c r="O416" s="33"/>
      <c r="P416" s="33">
        <v>15.28</v>
      </c>
    </row>
    <row r="417" spans="1:16">
      <c r="A417" s="202" t="s">
        <v>904</v>
      </c>
      <c r="B417" s="203"/>
      <c r="C417" s="203"/>
      <c r="D417" s="203"/>
      <c r="E417" s="204"/>
      <c r="F417" s="22" t="s">
        <v>86</v>
      </c>
      <c r="G417" s="21">
        <v>9736</v>
      </c>
      <c r="I417" s="34">
        <f>VLOOKUP(G417,PLANILHA!$C$11:$G$435,5,FALSE)</f>
        <v>754.80323999999996</v>
      </c>
      <c r="N417" s="33"/>
      <c r="O417" s="33" t="s">
        <v>86</v>
      </c>
      <c r="P417" s="33">
        <v>9736</v>
      </c>
    </row>
    <row r="418" spans="1:16" ht="25.5">
      <c r="A418" s="202" t="s">
        <v>1002</v>
      </c>
      <c r="B418" s="204"/>
      <c r="C418" s="30" t="s">
        <v>1003</v>
      </c>
      <c r="D418" s="30" t="s">
        <v>1004</v>
      </c>
      <c r="E418" s="86" t="s">
        <v>993</v>
      </c>
      <c r="F418" s="31" t="s">
        <v>992</v>
      </c>
      <c r="G418" s="32" t="s">
        <v>991</v>
      </c>
      <c r="N418" s="33" t="s">
        <v>993</v>
      </c>
      <c r="O418" s="33" t="s">
        <v>992</v>
      </c>
      <c r="P418" s="33" t="s">
        <v>991</v>
      </c>
    </row>
    <row r="419" spans="1:16">
      <c r="A419" s="202" t="s">
        <v>1017</v>
      </c>
      <c r="B419" s="203"/>
      <c r="C419" s="203"/>
      <c r="D419" s="203"/>
      <c r="E419" s="203"/>
      <c r="F419" s="203"/>
      <c r="G419" s="204"/>
      <c r="N419" s="33"/>
      <c r="O419" s="33"/>
      <c r="P419" s="33"/>
    </row>
    <row r="420" spans="1:16" ht="25.5">
      <c r="A420" s="18" t="s">
        <v>86</v>
      </c>
      <c r="B420" s="19">
        <v>9320</v>
      </c>
      <c r="C420" s="20" t="s">
        <v>904</v>
      </c>
      <c r="D420" s="18" t="s">
        <v>535</v>
      </c>
      <c r="E420" s="87">
        <v>1</v>
      </c>
      <c r="F420" s="33">
        <f>O420*$L$4</f>
        <v>750.55812000000003</v>
      </c>
      <c r="G420" s="46">
        <f>E420*F420</f>
        <v>750.55812000000003</v>
      </c>
      <c r="N420" s="33">
        <v>1</v>
      </c>
      <c r="O420" s="33">
        <v>933.53</v>
      </c>
      <c r="P420" s="33">
        <v>933.53</v>
      </c>
    </row>
    <row r="421" spans="1:16">
      <c r="A421" s="202" t="s">
        <v>1005</v>
      </c>
      <c r="B421" s="203"/>
      <c r="C421" s="203"/>
      <c r="D421" s="203"/>
      <c r="E421" s="203"/>
      <c r="F421" s="203"/>
      <c r="G421" s="204"/>
      <c r="N421" s="33"/>
      <c r="O421" s="33"/>
      <c r="P421" s="33"/>
    </row>
    <row r="422" spans="1:16" ht="25.5">
      <c r="A422" s="18" t="s">
        <v>1010</v>
      </c>
      <c r="B422" s="19">
        <v>88262</v>
      </c>
      <c r="C422" s="20" t="s">
        <v>1020</v>
      </c>
      <c r="D422" s="18" t="s">
        <v>1016</v>
      </c>
      <c r="E422" s="87">
        <v>0.3</v>
      </c>
      <c r="F422" s="33">
        <f>O422*$L$4</f>
        <v>14.150400000000001</v>
      </c>
      <c r="G422" s="46">
        <f>TRUNC(E422*F422,2)</f>
        <v>4.24</v>
      </c>
      <c r="N422" s="33">
        <v>0.3</v>
      </c>
      <c r="O422" s="33">
        <v>17.600000000000001</v>
      </c>
      <c r="P422" s="33">
        <v>5.28</v>
      </c>
    </row>
    <row r="423" spans="1:16">
      <c r="A423" s="213" t="s">
        <v>991</v>
      </c>
      <c r="B423" s="214"/>
      <c r="C423" s="214"/>
      <c r="D423" s="214"/>
      <c r="E423" s="214"/>
      <c r="F423" s="215"/>
      <c r="G423" s="48">
        <f>SUM(G420:G422)</f>
        <v>754.79812000000004</v>
      </c>
      <c r="N423" s="33"/>
      <c r="O423" s="33"/>
      <c r="P423" s="33">
        <v>938.81</v>
      </c>
    </row>
    <row r="424" spans="1:16">
      <c r="A424" s="202" t="s">
        <v>594</v>
      </c>
      <c r="B424" s="203"/>
      <c r="C424" s="203"/>
      <c r="D424" s="203"/>
      <c r="E424" s="204"/>
      <c r="F424" s="28" t="s">
        <v>995</v>
      </c>
      <c r="G424" s="24" t="s">
        <v>593</v>
      </c>
      <c r="I424" s="34">
        <f>VLOOKUP(G424,PLANILHA!$C$11:$G$435,5,FALSE)</f>
        <v>32.698680000000003</v>
      </c>
      <c r="N424" s="33"/>
      <c r="O424" s="33" t="s">
        <v>995</v>
      </c>
      <c r="P424" s="33" t="s">
        <v>593</v>
      </c>
    </row>
    <row r="425" spans="1:16" ht="25.5">
      <c r="A425" s="202" t="s">
        <v>1002</v>
      </c>
      <c r="B425" s="204"/>
      <c r="C425" s="30" t="s">
        <v>1003</v>
      </c>
      <c r="D425" s="30" t="s">
        <v>1004</v>
      </c>
      <c r="E425" s="86" t="s">
        <v>993</v>
      </c>
      <c r="F425" s="31" t="s">
        <v>992</v>
      </c>
      <c r="G425" s="32" t="s">
        <v>991</v>
      </c>
      <c r="N425" s="33" t="s">
        <v>993</v>
      </c>
      <c r="O425" s="33" t="s">
        <v>992</v>
      </c>
      <c r="P425" s="33" t="s">
        <v>991</v>
      </c>
    </row>
    <row r="426" spans="1:16">
      <c r="A426" s="202" t="s">
        <v>1005</v>
      </c>
      <c r="B426" s="203"/>
      <c r="C426" s="203"/>
      <c r="D426" s="203"/>
      <c r="E426" s="203"/>
      <c r="F426" s="203"/>
      <c r="G426" s="204"/>
      <c r="N426" s="33"/>
      <c r="O426" s="33"/>
      <c r="P426" s="33"/>
    </row>
    <row r="427" spans="1:16" ht="25.5">
      <c r="A427" s="18" t="s">
        <v>1010</v>
      </c>
      <c r="B427" s="19">
        <v>88316</v>
      </c>
      <c r="C427" s="20" t="s">
        <v>1021</v>
      </c>
      <c r="D427" s="18" t="s">
        <v>1016</v>
      </c>
      <c r="E427" s="87">
        <v>2.93</v>
      </c>
      <c r="F427" s="33">
        <f>O427*$L$4</f>
        <v>11.159520000000001</v>
      </c>
      <c r="G427" s="46">
        <f>E427*F427</f>
        <v>32.697393600000005</v>
      </c>
      <c r="N427" s="33">
        <v>2.93</v>
      </c>
      <c r="O427" s="33">
        <v>13.88</v>
      </c>
      <c r="P427" s="33">
        <v>40.659999999999997</v>
      </c>
    </row>
    <row r="428" spans="1:16">
      <c r="A428" s="213" t="s">
        <v>991</v>
      </c>
      <c r="B428" s="214"/>
      <c r="C428" s="214"/>
      <c r="D428" s="214"/>
      <c r="E428" s="214"/>
      <c r="F428" s="215"/>
      <c r="G428" s="48">
        <f>SUM(G427)</f>
        <v>32.697393600000005</v>
      </c>
      <c r="N428" s="33"/>
      <c r="O428" s="33"/>
      <c r="P428" s="33">
        <v>40.67</v>
      </c>
    </row>
    <row r="429" spans="1:16">
      <c r="A429" s="225" t="s">
        <v>1118</v>
      </c>
      <c r="B429" s="226"/>
      <c r="C429" s="226"/>
      <c r="D429" s="226"/>
      <c r="E429" s="227"/>
      <c r="F429" s="28" t="s">
        <v>74</v>
      </c>
      <c r="G429" s="29" t="s">
        <v>573</v>
      </c>
      <c r="I429" s="34">
        <f>VLOOKUP(G429,PLANILHA!$C$11:$G$435,5,FALSE)</f>
        <v>310.29576000000003</v>
      </c>
      <c r="N429" s="33"/>
      <c r="O429" s="33" t="s">
        <v>74</v>
      </c>
      <c r="P429" s="33" t="s">
        <v>573</v>
      </c>
    </row>
    <row r="430" spans="1:16" ht="25.5">
      <c r="A430" s="202" t="s">
        <v>1002</v>
      </c>
      <c r="B430" s="204"/>
      <c r="C430" s="30" t="s">
        <v>1003</v>
      </c>
      <c r="D430" s="30" t="s">
        <v>1004</v>
      </c>
      <c r="E430" s="86" t="s">
        <v>993</v>
      </c>
      <c r="F430" s="31" t="s">
        <v>992</v>
      </c>
      <c r="G430" s="32" t="s">
        <v>991</v>
      </c>
      <c r="N430" s="33" t="s">
        <v>993</v>
      </c>
      <c r="O430" s="33" t="s">
        <v>992</v>
      </c>
      <c r="P430" s="33" t="s">
        <v>991</v>
      </c>
    </row>
    <row r="431" spans="1:16">
      <c r="A431" s="202" t="s">
        <v>1017</v>
      </c>
      <c r="B431" s="203"/>
      <c r="C431" s="203"/>
      <c r="D431" s="203"/>
      <c r="E431" s="203"/>
      <c r="F431" s="203"/>
      <c r="G431" s="204"/>
      <c r="N431" s="33"/>
      <c r="O431" s="33"/>
      <c r="P431" s="33"/>
    </row>
    <row r="432" spans="1:16" ht="25.5">
      <c r="A432" s="18" t="s">
        <v>1010</v>
      </c>
      <c r="B432" s="19">
        <v>370</v>
      </c>
      <c r="C432" s="20" t="s">
        <v>1119</v>
      </c>
      <c r="D432" s="18" t="s">
        <v>515</v>
      </c>
      <c r="E432" s="90">
        <v>2E-3</v>
      </c>
      <c r="F432" s="33">
        <f>O432*$L$4</f>
        <v>43.416000000000004</v>
      </c>
      <c r="G432" s="46">
        <f>E432*F432</f>
        <v>8.6832000000000006E-2</v>
      </c>
      <c r="N432" s="33">
        <v>2E-3</v>
      </c>
      <c r="O432" s="33">
        <v>54</v>
      </c>
      <c r="P432" s="33">
        <v>0.1</v>
      </c>
    </row>
    <row r="433" spans="1:16">
      <c r="A433" s="18" t="s">
        <v>1010</v>
      </c>
      <c r="B433" s="19">
        <v>1379</v>
      </c>
      <c r="C433" s="20" t="s">
        <v>1120</v>
      </c>
      <c r="D433" s="18" t="s">
        <v>522</v>
      </c>
      <c r="E433" s="90">
        <v>2</v>
      </c>
      <c r="F433" s="33">
        <f>O433*$L$4</f>
        <v>0.56279999999999997</v>
      </c>
      <c r="G433" s="46">
        <f t="shared" ref="G433:G439" si="12">E433*F433</f>
        <v>1.1255999999999999</v>
      </c>
      <c r="N433" s="33">
        <v>2</v>
      </c>
      <c r="O433" s="33">
        <v>0.7</v>
      </c>
      <c r="P433" s="33">
        <v>1.4</v>
      </c>
    </row>
    <row r="434" spans="1:16" ht="38.25">
      <c r="A434" s="18" t="s">
        <v>1010</v>
      </c>
      <c r="B434" s="19">
        <v>41629</v>
      </c>
      <c r="C434" s="20" t="s">
        <v>1121</v>
      </c>
      <c r="D434" s="18" t="s">
        <v>535</v>
      </c>
      <c r="E434" s="90">
        <v>1</v>
      </c>
      <c r="F434" s="33">
        <v>246.11</v>
      </c>
      <c r="G434" s="46">
        <f t="shared" si="12"/>
        <v>246.11</v>
      </c>
      <c r="N434" s="33">
        <v>1</v>
      </c>
      <c r="O434" s="33">
        <v>306.10000000000002</v>
      </c>
      <c r="P434" s="33">
        <v>306.10000000000002</v>
      </c>
    </row>
    <row r="435" spans="1:16">
      <c r="A435" s="202" t="s">
        <v>1005</v>
      </c>
      <c r="B435" s="203"/>
      <c r="C435" s="203"/>
      <c r="D435" s="203"/>
      <c r="E435" s="203"/>
      <c r="F435" s="203"/>
      <c r="G435" s="204"/>
      <c r="N435" s="33"/>
      <c r="O435" s="33"/>
      <c r="P435" s="33"/>
    </row>
    <row r="436" spans="1:16" ht="38.25">
      <c r="A436" s="18" t="s">
        <v>1010</v>
      </c>
      <c r="B436" s="19">
        <v>88248</v>
      </c>
      <c r="C436" s="20" t="s">
        <v>1059</v>
      </c>
      <c r="D436" s="18" t="s">
        <v>1016</v>
      </c>
      <c r="E436" s="87">
        <v>1</v>
      </c>
      <c r="F436" s="33">
        <f>O436*$L$4</f>
        <v>10.86204</v>
      </c>
      <c r="G436" s="46">
        <f t="shared" si="12"/>
        <v>10.86204</v>
      </c>
      <c r="N436" s="33">
        <v>1</v>
      </c>
      <c r="O436" s="33">
        <v>13.51</v>
      </c>
      <c r="P436" s="33">
        <v>13.51</v>
      </c>
    </row>
    <row r="437" spans="1:16" ht="25.5">
      <c r="A437" s="18" t="s">
        <v>1010</v>
      </c>
      <c r="B437" s="19">
        <v>88267</v>
      </c>
      <c r="C437" s="20" t="s">
        <v>1038</v>
      </c>
      <c r="D437" s="18" t="s">
        <v>1016</v>
      </c>
      <c r="E437" s="87">
        <v>1</v>
      </c>
      <c r="F437" s="33">
        <f>O437*$L$4</f>
        <v>13.91724</v>
      </c>
      <c r="G437" s="46">
        <f t="shared" si="12"/>
        <v>13.91724</v>
      </c>
      <c r="N437" s="33">
        <v>1</v>
      </c>
      <c r="O437" s="33">
        <v>17.309999999999999</v>
      </c>
      <c r="P437" s="33">
        <v>17.309999999999999</v>
      </c>
    </row>
    <row r="438" spans="1:16" ht="25.5">
      <c r="A438" s="18" t="s">
        <v>1010</v>
      </c>
      <c r="B438" s="19">
        <v>88309</v>
      </c>
      <c r="C438" s="20" t="s">
        <v>1023</v>
      </c>
      <c r="D438" s="18" t="s">
        <v>1016</v>
      </c>
      <c r="E438" s="87">
        <v>1.5</v>
      </c>
      <c r="F438" s="33">
        <f>O438*$L$4</f>
        <v>14.30316</v>
      </c>
      <c r="G438" s="46">
        <f t="shared" si="12"/>
        <v>21.454740000000001</v>
      </c>
      <c r="N438" s="33">
        <v>1.5</v>
      </c>
      <c r="O438" s="33">
        <v>17.79</v>
      </c>
      <c r="P438" s="33">
        <v>26.68</v>
      </c>
    </row>
    <row r="439" spans="1:16" ht="25.5">
      <c r="A439" s="18" t="s">
        <v>1010</v>
      </c>
      <c r="B439" s="19">
        <v>88316</v>
      </c>
      <c r="C439" s="20" t="s">
        <v>1021</v>
      </c>
      <c r="D439" s="18" t="s">
        <v>1016</v>
      </c>
      <c r="E439" s="87">
        <v>1.5</v>
      </c>
      <c r="F439" s="33">
        <f>O439*$L$4</f>
        <v>11.159520000000001</v>
      </c>
      <c r="G439" s="46">
        <f t="shared" si="12"/>
        <v>16.739280000000001</v>
      </c>
      <c r="N439" s="33">
        <v>1.5</v>
      </c>
      <c r="O439" s="33">
        <v>13.88</v>
      </c>
      <c r="P439" s="33">
        <v>20.82</v>
      </c>
    </row>
    <row r="440" spans="1:16">
      <c r="A440" s="213" t="s">
        <v>991</v>
      </c>
      <c r="B440" s="214"/>
      <c r="C440" s="214"/>
      <c r="D440" s="214"/>
      <c r="E440" s="214"/>
      <c r="F440" s="215"/>
      <c r="G440" s="48">
        <f>SUM(G432:G439)</f>
        <v>310.29573200000004</v>
      </c>
      <c r="N440" s="33"/>
      <c r="O440" s="33"/>
      <c r="P440" s="33">
        <v>385.94</v>
      </c>
    </row>
    <row r="441" spans="1:16">
      <c r="A441" s="202" t="s">
        <v>1122</v>
      </c>
      <c r="B441" s="203"/>
      <c r="C441" s="203"/>
      <c r="D441" s="203"/>
      <c r="E441" s="204"/>
      <c r="F441" s="22" t="s">
        <v>86</v>
      </c>
      <c r="G441" s="21">
        <v>1745</v>
      </c>
      <c r="I441" s="34">
        <f>VLOOKUP(G441,PLANILHA!$C$11:$G$435,5,FALSE)</f>
        <v>2243.4655200000002</v>
      </c>
      <c r="N441" s="33"/>
      <c r="O441" s="33" t="s">
        <v>86</v>
      </c>
      <c r="P441" s="33">
        <v>1745</v>
      </c>
    </row>
    <row r="442" spans="1:16" ht="25.5">
      <c r="A442" s="202" t="s">
        <v>1002</v>
      </c>
      <c r="B442" s="204"/>
      <c r="C442" s="30" t="s">
        <v>1003</v>
      </c>
      <c r="D442" s="30" t="s">
        <v>1004</v>
      </c>
      <c r="E442" s="86" t="s">
        <v>993</v>
      </c>
      <c r="F442" s="31" t="s">
        <v>992</v>
      </c>
      <c r="G442" s="32" t="s">
        <v>991</v>
      </c>
      <c r="N442" s="33" t="s">
        <v>993</v>
      </c>
      <c r="O442" s="33" t="s">
        <v>992</v>
      </c>
      <c r="P442" s="33" t="s">
        <v>991</v>
      </c>
    </row>
    <row r="443" spans="1:16">
      <c r="A443" s="202" t="s">
        <v>1017</v>
      </c>
      <c r="B443" s="203"/>
      <c r="C443" s="203"/>
      <c r="D443" s="203"/>
      <c r="E443" s="203"/>
      <c r="F443" s="203"/>
      <c r="G443" s="204"/>
      <c r="N443" s="33"/>
      <c r="O443" s="33"/>
      <c r="P443" s="33"/>
    </row>
    <row r="444" spans="1:16" ht="25.5">
      <c r="A444" s="18" t="s">
        <v>86</v>
      </c>
      <c r="B444" s="19">
        <v>545</v>
      </c>
      <c r="C444" s="20" t="s">
        <v>1123</v>
      </c>
      <c r="D444" s="18" t="s">
        <v>515</v>
      </c>
      <c r="E444" s="88">
        <v>1.9</v>
      </c>
      <c r="F444" s="33">
        <f t="shared" ref="F444:F450" si="13">O444*$L$4</f>
        <v>113.90268</v>
      </c>
      <c r="G444" s="46">
        <f t="shared" ref="G444:G449" si="14">E444*F444</f>
        <v>216.41509199999999</v>
      </c>
      <c r="N444" s="33">
        <v>1.9</v>
      </c>
      <c r="O444" s="33">
        <v>141.66999999999999</v>
      </c>
      <c r="P444" s="33">
        <v>269.17</v>
      </c>
    </row>
    <row r="445" spans="1:16">
      <c r="A445" s="18" t="s">
        <v>86</v>
      </c>
      <c r="B445" s="19">
        <v>2658</v>
      </c>
      <c r="C445" s="20" t="s">
        <v>1124</v>
      </c>
      <c r="D445" s="18" t="s">
        <v>515</v>
      </c>
      <c r="E445" s="88">
        <v>0.93799999999999994</v>
      </c>
      <c r="F445" s="33">
        <f t="shared" si="13"/>
        <v>97.959360000000004</v>
      </c>
      <c r="G445" s="46">
        <f t="shared" si="14"/>
        <v>91.885879680000002</v>
      </c>
      <c r="N445" s="33">
        <v>0.93799999999999994</v>
      </c>
      <c r="O445" s="33">
        <v>121.84</v>
      </c>
      <c r="P445" s="33">
        <v>114.28</v>
      </c>
    </row>
    <row r="446" spans="1:16" ht="51">
      <c r="A446" s="18" t="s">
        <v>86</v>
      </c>
      <c r="B446" s="19">
        <v>2497</v>
      </c>
      <c r="C446" s="36" t="s">
        <v>1310</v>
      </c>
      <c r="D446" s="18" t="s">
        <v>515</v>
      </c>
      <c r="E446" s="88">
        <v>6.47</v>
      </c>
      <c r="F446" s="33">
        <f t="shared" si="13"/>
        <v>32.634360000000008</v>
      </c>
      <c r="G446" s="46">
        <f t="shared" si="14"/>
        <v>211.14430920000004</v>
      </c>
      <c r="N446" s="33">
        <v>6.47</v>
      </c>
      <c r="O446" s="33">
        <v>40.590000000000003</v>
      </c>
      <c r="P446" s="33">
        <v>262.61</v>
      </c>
    </row>
    <row r="447" spans="1:16" ht="51">
      <c r="A447" s="18" t="s">
        <v>86</v>
      </c>
      <c r="B447" s="19">
        <v>165</v>
      </c>
      <c r="C447" s="36" t="s">
        <v>1311</v>
      </c>
      <c r="D447" s="18" t="s">
        <v>517</v>
      </c>
      <c r="E447" s="88">
        <v>10.4</v>
      </c>
      <c r="F447" s="33">
        <f t="shared" si="13"/>
        <v>89.211839999999995</v>
      </c>
      <c r="G447" s="46">
        <f t="shared" si="14"/>
        <v>927.80313599999999</v>
      </c>
      <c r="N447" s="33">
        <v>10.4</v>
      </c>
      <c r="O447" s="33">
        <v>110.96</v>
      </c>
      <c r="P447" s="33">
        <v>1153.98</v>
      </c>
    </row>
    <row r="448" spans="1:16" ht="51">
      <c r="A448" s="18" t="s">
        <v>86</v>
      </c>
      <c r="B448" s="19">
        <v>145</v>
      </c>
      <c r="C448" s="36" t="s">
        <v>1312</v>
      </c>
      <c r="D448" s="18" t="s">
        <v>517</v>
      </c>
      <c r="E448" s="88">
        <v>5.31</v>
      </c>
      <c r="F448" s="33">
        <f t="shared" si="13"/>
        <v>91.961520000000007</v>
      </c>
      <c r="G448" s="46">
        <f t="shared" si="14"/>
        <v>488.3156712</v>
      </c>
      <c r="N448" s="33">
        <v>5.31</v>
      </c>
      <c r="O448" s="33">
        <v>114.38</v>
      </c>
      <c r="P448" s="33">
        <v>607.35</v>
      </c>
    </row>
    <row r="449" spans="1:16" ht="76.5">
      <c r="A449" s="18" t="s">
        <v>86</v>
      </c>
      <c r="B449" s="19">
        <v>91</v>
      </c>
      <c r="C449" s="36" t="s">
        <v>1313</v>
      </c>
      <c r="D449" s="18" t="s">
        <v>515</v>
      </c>
      <c r="E449" s="88">
        <v>0.93600000000000005</v>
      </c>
      <c r="F449" s="33">
        <f t="shared" si="13"/>
        <v>308.97720000000004</v>
      </c>
      <c r="G449" s="46">
        <f t="shared" si="14"/>
        <v>289.20265920000003</v>
      </c>
      <c r="N449" s="33">
        <v>0.93600000000000005</v>
      </c>
      <c r="O449" s="33">
        <v>384.3</v>
      </c>
      <c r="P449" s="33">
        <v>359.7</v>
      </c>
    </row>
    <row r="450" spans="1:16" ht="38.25">
      <c r="A450" s="18" t="s">
        <v>86</v>
      </c>
      <c r="B450" s="19">
        <v>96</v>
      </c>
      <c r="C450" s="36" t="s">
        <v>1314</v>
      </c>
      <c r="D450" s="18" t="s">
        <v>515</v>
      </c>
      <c r="E450" s="88">
        <v>0.06</v>
      </c>
      <c r="F450" s="33">
        <f t="shared" si="13"/>
        <v>311.71884</v>
      </c>
      <c r="G450" s="46">
        <f>TRUNC(E450*F450,2)</f>
        <v>18.7</v>
      </c>
      <c r="N450" s="33">
        <v>0.06</v>
      </c>
      <c r="O450" s="33">
        <v>387.71</v>
      </c>
      <c r="P450" s="33">
        <v>23.26</v>
      </c>
    </row>
    <row r="451" spans="1:16">
      <c r="A451" s="213" t="s">
        <v>991</v>
      </c>
      <c r="B451" s="214"/>
      <c r="C451" s="214"/>
      <c r="D451" s="214"/>
      <c r="E451" s="214"/>
      <c r="F451" s="215"/>
      <c r="G451" s="48">
        <f>SUM(G444:G450)</f>
        <v>2243.4667472800002</v>
      </c>
      <c r="N451" s="33"/>
      <c r="O451" s="33"/>
      <c r="P451" s="33">
        <v>2790.38</v>
      </c>
    </row>
    <row r="452" spans="1:16">
      <c r="A452" s="202" t="s">
        <v>1125</v>
      </c>
      <c r="B452" s="203"/>
      <c r="C452" s="203"/>
      <c r="D452" s="203"/>
      <c r="E452" s="204"/>
      <c r="F452" s="22" t="s">
        <v>86</v>
      </c>
      <c r="G452" s="21">
        <v>9072</v>
      </c>
      <c r="I452" s="34">
        <f>VLOOKUP(G452,PLANILHA!$C$11:$G$435,5,FALSE)</f>
        <v>606.20796000000007</v>
      </c>
      <c r="N452" s="33"/>
      <c r="O452" s="33" t="s">
        <v>86</v>
      </c>
      <c r="P452" s="33">
        <v>9072</v>
      </c>
    </row>
    <row r="453" spans="1:16" ht="25.5">
      <c r="A453" s="202" t="s">
        <v>1002</v>
      </c>
      <c r="B453" s="204"/>
      <c r="C453" s="30" t="s">
        <v>1003</v>
      </c>
      <c r="D453" s="30" t="s">
        <v>1004</v>
      </c>
      <c r="E453" s="86" t="s">
        <v>993</v>
      </c>
      <c r="F453" s="31" t="s">
        <v>992</v>
      </c>
      <c r="G453" s="32" t="s">
        <v>991</v>
      </c>
      <c r="N453" s="33" t="s">
        <v>993</v>
      </c>
      <c r="O453" s="33" t="s">
        <v>992</v>
      </c>
      <c r="P453" s="33" t="s">
        <v>991</v>
      </c>
    </row>
    <row r="454" spans="1:16">
      <c r="A454" s="202" t="s">
        <v>1017</v>
      </c>
      <c r="B454" s="203"/>
      <c r="C454" s="203"/>
      <c r="D454" s="203"/>
      <c r="E454" s="203"/>
      <c r="F454" s="203"/>
      <c r="G454" s="204"/>
      <c r="N454" s="33"/>
      <c r="O454" s="33"/>
      <c r="P454" s="33"/>
    </row>
    <row r="455" spans="1:16" ht="76.5">
      <c r="A455" s="18" t="s">
        <v>86</v>
      </c>
      <c r="B455" s="19">
        <v>9357</v>
      </c>
      <c r="C455" s="36" t="s">
        <v>1315</v>
      </c>
      <c r="D455" s="18" t="s">
        <v>517</v>
      </c>
      <c r="E455" s="90">
        <v>1</v>
      </c>
      <c r="F455" s="33">
        <f>O455*$L$4</f>
        <v>528.56568000000004</v>
      </c>
      <c r="G455" s="46">
        <f>E455*F455</f>
        <v>528.56568000000004</v>
      </c>
      <c r="N455" s="33">
        <v>1</v>
      </c>
      <c r="O455" s="33">
        <v>657.42</v>
      </c>
      <c r="P455" s="33">
        <v>657.42</v>
      </c>
    </row>
    <row r="456" spans="1:16" ht="25.5">
      <c r="A456" s="18" t="s">
        <v>86</v>
      </c>
      <c r="B456" s="19">
        <v>8855</v>
      </c>
      <c r="C456" s="20" t="s">
        <v>1126</v>
      </c>
      <c r="D456" s="18" t="s">
        <v>1009</v>
      </c>
      <c r="E456" s="90">
        <v>1</v>
      </c>
      <c r="F456" s="33">
        <f>O456*$L$4</f>
        <v>45.51444</v>
      </c>
      <c r="G456" s="46">
        <f t="shared" ref="G456:G460" si="15">E456*F456</f>
        <v>45.51444</v>
      </c>
      <c r="N456" s="33">
        <v>1</v>
      </c>
      <c r="O456" s="33">
        <v>56.61</v>
      </c>
      <c r="P456" s="33">
        <v>56.61</v>
      </c>
    </row>
    <row r="457" spans="1:16" ht="25.5">
      <c r="A457" s="18" t="s">
        <v>1010</v>
      </c>
      <c r="B457" s="19">
        <v>88631</v>
      </c>
      <c r="C457" s="20" t="s">
        <v>1127</v>
      </c>
      <c r="D457" s="18" t="s">
        <v>515</v>
      </c>
      <c r="E457" s="90">
        <v>3.0000000000000001E-3</v>
      </c>
      <c r="F457" s="33">
        <f>O457*$L$4</f>
        <v>361.66332</v>
      </c>
      <c r="G457" s="46">
        <f t="shared" si="15"/>
        <v>1.0849899599999999</v>
      </c>
      <c r="N457" s="33">
        <v>3.0000000000000001E-3</v>
      </c>
      <c r="O457" s="33">
        <v>449.83</v>
      </c>
      <c r="P457" s="33">
        <v>1.34</v>
      </c>
    </row>
    <row r="458" spans="1:16">
      <c r="A458" s="203" t="s">
        <v>1005</v>
      </c>
      <c r="B458" s="203"/>
      <c r="C458" s="203"/>
      <c r="D458" s="203"/>
      <c r="E458" s="203"/>
      <c r="F458" s="203"/>
      <c r="G458" s="204"/>
      <c r="N458" s="33"/>
      <c r="O458" s="33"/>
      <c r="P458" s="33"/>
    </row>
    <row r="459" spans="1:16" ht="25.5">
      <c r="A459" s="18" t="s">
        <v>1010</v>
      </c>
      <c r="B459" s="19">
        <v>88309</v>
      </c>
      <c r="C459" s="20" t="s">
        <v>1023</v>
      </c>
      <c r="D459" s="18" t="s">
        <v>1016</v>
      </c>
      <c r="E459" s="90">
        <v>1</v>
      </c>
      <c r="F459" s="33">
        <f>O459*$L$4</f>
        <v>14.30316</v>
      </c>
      <c r="G459" s="46">
        <f t="shared" si="15"/>
        <v>14.30316</v>
      </c>
      <c r="N459" s="33">
        <v>1</v>
      </c>
      <c r="O459" s="33">
        <v>17.79</v>
      </c>
      <c r="P459" s="33">
        <v>17.79</v>
      </c>
    </row>
    <row r="460" spans="1:16" ht="25.5">
      <c r="A460" s="18" t="s">
        <v>1010</v>
      </c>
      <c r="B460" s="19">
        <v>88316</v>
      </c>
      <c r="C460" s="20" t="s">
        <v>1021</v>
      </c>
      <c r="D460" s="18" t="s">
        <v>1016</v>
      </c>
      <c r="E460" s="90">
        <v>1.5</v>
      </c>
      <c r="F460" s="33">
        <f>O460*$L$4</f>
        <v>11.159520000000001</v>
      </c>
      <c r="G460" s="46">
        <f t="shared" si="15"/>
        <v>16.739280000000001</v>
      </c>
      <c r="N460" s="33">
        <v>1.5</v>
      </c>
      <c r="O460" s="33">
        <v>13.88</v>
      </c>
      <c r="P460" s="33">
        <v>20.82</v>
      </c>
    </row>
    <row r="461" spans="1:16">
      <c r="A461" s="213" t="s">
        <v>991</v>
      </c>
      <c r="B461" s="214"/>
      <c r="C461" s="214"/>
      <c r="D461" s="214"/>
      <c r="E461" s="214"/>
      <c r="F461" s="215"/>
      <c r="G461" s="48">
        <f>SUM(G455:G460)</f>
        <v>606.20754996000016</v>
      </c>
      <c r="N461" s="33"/>
      <c r="O461" s="33"/>
      <c r="P461" s="33">
        <v>753.99</v>
      </c>
    </row>
    <row r="462" spans="1:16">
      <c r="A462" s="202" t="s">
        <v>974</v>
      </c>
      <c r="B462" s="203"/>
      <c r="C462" s="203"/>
      <c r="D462" s="203"/>
      <c r="E462" s="204"/>
      <c r="F462" s="28" t="s">
        <v>74</v>
      </c>
      <c r="G462" s="21">
        <v>9537</v>
      </c>
      <c r="I462" s="34">
        <f>VLOOKUP(G462,PLANILHA!$C$11:$G$435,5,FALSE)</f>
        <v>1.8572400000000002</v>
      </c>
      <c r="N462" s="33"/>
      <c r="O462" s="33" t="s">
        <v>74</v>
      </c>
      <c r="P462" s="33">
        <v>9537</v>
      </c>
    </row>
    <row r="463" spans="1:16" ht="25.5">
      <c r="A463" s="202" t="s">
        <v>1002</v>
      </c>
      <c r="B463" s="204"/>
      <c r="C463" s="30" t="s">
        <v>1003</v>
      </c>
      <c r="D463" s="30" t="s">
        <v>1004</v>
      </c>
      <c r="E463" s="86" t="s">
        <v>993</v>
      </c>
      <c r="F463" s="31" t="s">
        <v>992</v>
      </c>
      <c r="G463" s="32" t="s">
        <v>991</v>
      </c>
      <c r="N463" s="33" t="s">
        <v>993</v>
      </c>
      <c r="O463" s="33" t="s">
        <v>992</v>
      </c>
      <c r="P463" s="33" t="s">
        <v>991</v>
      </c>
    </row>
    <row r="464" spans="1:16">
      <c r="A464" s="202" t="s">
        <v>1017</v>
      </c>
      <c r="B464" s="203"/>
      <c r="C464" s="203"/>
      <c r="D464" s="203"/>
      <c r="E464" s="203"/>
      <c r="F464" s="203"/>
      <c r="G464" s="204"/>
      <c r="N464" s="33"/>
      <c r="O464" s="33"/>
      <c r="P464" s="33"/>
    </row>
    <row r="465" spans="1:16" ht="25.5">
      <c r="A465" s="18" t="s">
        <v>1010</v>
      </c>
      <c r="B465" s="19">
        <v>3</v>
      </c>
      <c r="C465" s="20" t="s">
        <v>1128</v>
      </c>
      <c r="D465" s="18" t="s">
        <v>1028</v>
      </c>
      <c r="E465" s="87">
        <v>0.05</v>
      </c>
      <c r="F465" s="33">
        <f>O465*$L$4</f>
        <v>6.0219600000000009</v>
      </c>
      <c r="G465" s="46">
        <f>TRUNC(E465*F465,2)</f>
        <v>0.3</v>
      </c>
      <c r="N465" s="33">
        <v>0.05</v>
      </c>
      <c r="O465" s="33">
        <v>7.49</v>
      </c>
      <c r="P465" s="33">
        <v>0.37</v>
      </c>
    </row>
    <row r="466" spans="1:16">
      <c r="A466" s="203" t="s">
        <v>1005</v>
      </c>
      <c r="B466" s="203"/>
      <c r="C466" s="203"/>
      <c r="D466" s="203"/>
      <c r="E466" s="203"/>
      <c r="F466" s="203"/>
      <c r="G466" s="204"/>
      <c r="N466" s="33"/>
      <c r="O466" s="33"/>
      <c r="P466" s="33"/>
    </row>
    <row r="467" spans="1:16" ht="25.5">
      <c r="A467" s="18" t="s">
        <v>1010</v>
      </c>
      <c r="B467" s="19">
        <v>88316</v>
      </c>
      <c r="C467" s="20" t="s">
        <v>1021</v>
      </c>
      <c r="D467" s="18" t="s">
        <v>1016</v>
      </c>
      <c r="E467" s="90">
        <v>0.14000000000000001</v>
      </c>
      <c r="F467" s="33">
        <f>O467*$L$4</f>
        <v>11.159520000000001</v>
      </c>
      <c r="G467" s="46">
        <f>TRUNC(E467*F467,2)</f>
        <v>1.56</v>
      </c>
      <c r="N467" s="33">
        <v>0.14000000000000001</v>
      </c>
      <c r="O467" s="33">
        <v>13.88</v>
      </c>
      <c r="P467" s="33">
        <v>1.94</v>
      </c>
    </row>
    <row r="468" spans="1:16">
      <c r="A468" s="213" t="s">
        <v>991</v>
      </c>
      <c r="B468" s="214"/>
      <c r="C468" s="214"/>
      <c r="D468" s="214"/>
      <c r="E468" s="214"/>
      <c r="F468" s="215"/>
      <c r="G468" s="48">
        <f>SUM(G465:G467)</f>
        <v>1.86</v>
      </c>
      <c r="N468" s="33"/>
      <c r="O468" s="33"/>
      <c r="P468" s="33">
        <v>2.31</v>
      </c>
    </row>
    <row r="469" spans="1:16">
      <c r="A469" s="202" t="s">
        <v>940</v>
      </c>
      <c r="B469" s="203"/>
      <c r="C469" s="203"/>
      <c r="D469" s="203"/>
      <c r="E469" s="204"/>
      <c r="F469" s="22" t="s">
        <v>86</v>
      </c>
      <c r="G469" s="21">
        <v>3167</v>
      </c>
      <c r="I469" s="34">
        <f>VLOOKUP(G469,PLANILHA!$C$11:$G$435,5,FALSE)</f>
        <v>1292.2450800000001</v>
      </c>
      <c r="N469" s="33"/>
      <c r="O469" s="33" t="s">
        <v>86</v>
      </c>
      <c r="P469" s="33">
        <v>3167</v>
      </c>
    </row>
    <row r="470" spans="1:16" ht="25.5">
      <c r="A470" s="202" t="s">
        <v>1002</v>
      </c>
      <c r="B470" s="204"/>
      <c r="C470" s="30" t="s">
        <v>1003</v>
      </c>
      <c r="D470" s="30" t="s">
        <v>1004</v>
      </c>
      <c r="E470" s="86" t="s">
        <v>993</v>
      </c>
      <c r="F470" s="22" t="s">
        <v>992</v>
      </c>
      <c r="G470" s="24" t="s">
        <v>991</v>
      </c>
      <c r="N470" s="33" t="s">
        <v>993</v>
      </c>
      <c r="O470" s="33" t="s">
        <v>992</v>
      </c>
      <c r="P470" s="33" t="s">
        <v>991</v>
      </c>
    </row>
    <row r="471" spans="1:16">
      <c r="A471" s="202" t="s">
        <v>1017</v>
      </c>
      <c r="B471" s="203"/>
      <c r="C471" s="203"/>
      <c r="D471" s="203"/>
      <c r="E471" s="203"/>
      <c r="F471" s="203"/>
      <c r="G471" s="204"/>
      <c r="N471" s="33"/>
      <c r="O471" s="33"/>
      <c r="P471" s="33"/>
    </row>
    <row r="472" spans="1:16" ht="51">
      <c r="A472" s="18" t="s">
        <v>86</v>
      </c>
      <c r="B472" s="19">
        <v>1903</v>
      </c>
      <c r="C472" s="36" t="s">
        <v>1316</v>
      </c>
      <c r="D472" s="18" t="s">
        <v>515</v>
      </c>
      <c r="E472" s="90">
        <v>0.04</v>
      </c>
      <c r="F472" s="33">
        <f>O472*$L$4</f>
        <v>372.54144000000002</v>
      </c>
      <c r="G472" s="46">
        <f t="shared" ref="G472:G476" si="16">E472*F472</f>
        <v>14.901657600000002</v>
      </c>
      <c r="N472" s="33">
        <v>0.04</v>
      </c>
      <c r="O472" s="33">
        <v>463.36</v>
      </c>
      <c r="P472" s="33">
        <v>18.53</v>
      </c>
    </row>
    <row r="473" spans="1:16" ht="25.5">
      <c r="A473" s="18" t="s">
        <v>86</v>
      </c>
      <c r="B473" s="19">
        <v>2614</v>
      </c>
      <c r="C473" s="20" t="s">
        <v>1129</v>
      </c>
      <c r="D473" s="18" t="s">
        <v>517</v>
      </c>
      <c r="E473" s="90">
        <v>1</v>
      </c>
      <c r="F473" s="33">
        <f>O473*$L$4</f>
        <v>1262.07096</v>
      </c>
      <c r="G473" s="46">
        <f t="shared" si="16"/>
        <v>1262.07096</v>
      </c>
      <c r="N473" s="33">
        <v>1</v>
      </c>
      <c r="O473" s="33">
        <v>1569.74</v>
      </c>
      <c r="P473" s="33">
        <v>1569.74</v>
      </c>
    </row>
    <row r="474" spans="1:16">
      <c r="A474" s="203" t="s">
        <v>1005</v>
      </c>
      <c r="B474" s="203"/>
      <c r="C474" s="203"/>
      <c r="D474" s="203"/>
      <c r="E474" s="203"/>
      <c r="F474" s="203"/>
      <c r="G474" s="204"/>
      <c r="N474" s="33"/>
      <c r="O474" s="33"/>
      <c r="P474" s="33"/>
    </row>
    <row r="475" spans="1:16" ht="25.5">
      <c r="A475" s="18" t="s">
        <v>1010</v>
      </c>
      <c r="B475" s="19">
        <v>88309</v>
      </c>
      <c r="C475" s="20" t="s">
        <v>1023</v>
      </c>
      <c r="D475" s="18" t="s">
        <v>1016</v>
      </c>
      <c r="E475" s="90">
        <v>0.6</v>
      </c>
      <c r="F475" s="33">
        <f>O475*$L$4</f>
        <v>14.30316</v>
      </c>
      <c r="G475" s="46">
        <f t="shared" si="16"/>
        <v>8.5818960000000004</v>
      </c>
      <c r="N475" s="33">
        <v>0.6</v>
      </c>
      <c r="O475" s="33">
        <v>17.79</v>
      </c>
      <c r="P475" s="33">
        <v>10.67</v>
      </c>
    </row>
    <row r="476" spans="1:16" ht="25.5">
      <c r="A476" s="18" t="s">
        <v>1010</v>
      </c>
      <c r="B476" s="19">
        <v>88316</v>
      </c>
      <c r="C476" s="20" t="s">
        <v>1021</v>
      </c>
      <c r="D476" s="18" t="s">
        <v>1016</v>
      </c>
      <c r="E476" s="90">
        <v>0.6</v>
      </c>
      <c r="F476" s="33">
        <f>O476*$L$4</f>
        <v>11.159520000000001</v>
      </c>
      <c r="G476" s="46">
        <f t="shared" si="16"/>
        <v>6.6957120000000003</v>
      </c>
      <c r="N476" s="33">
        <v>0.6</v>
      </c>
      <c r="O476" s="33">
        <v>13.88</v>
      </c>
      <c r="P476" s="33">
        <v>8.32</v>
      </c>
    </row>
    <row r="477" spans="1:16">
      <c r="A477" s="213" t="s">
        <v>991</v>
      </c>
      <c r="B477" s="214"/>
      <c r="C477" s="214"/>
      <c r="D477" s="214"/>
      <c r="E477" s="214"/>
      <c r="F477" s="215"/>
      <c r="G477" s="48">
        <f>SUM(G472:G476)</f>
        <v>1292.2502255999998</v>
      </c>
      <c r="N477" s="33"/>
      <c r="O477" s="33"/>
      <c r="P477" s="33">
        <v>1607.27</v>
      </c>
    </row>
    <row r="478" spans="1:16">
      <c r="A478" s="202" t="s">
        <v>1130</v>
      </c>
      <c r="B478" s="203"/>
      <c r="C478" s="203"/>
      <c r="D478" s="203"/>
      <c r="E478" s="204"/>
      <c r="F478" s="22" t="s">
        <v>86</v>
      </c>
      <c r="G478" s="21">
        <v>2003</v>
      </c>
      <c r="I478" s="34">
        <f>VLOOKUP(G478,PLANILHA!$C$11:$G$435,5,FALSE)</f>
        <v>936.69216000000006</v>
      </c>
      <c r="N478" s="33"/>
      <c r="O478" s="33" t="s">
        <v>86</v>
      </c>
      <c r="P478" s="33">
        <v>2003</v>
      </c>
    </row>
    <row r="479" spans="1:16" ht="25.5">
      <c r="A479" s="202" t="s">
        <v>1002</v>
      </c>
      <c r="B479" s="204"/>
      <c r="C479" s="30" t="s">
        <v>1003</v>
      </c>
      <c r="D479" s="30" t="s">
        <v>1004</v>
      </c>
      <c r="E479" s="86" t="s">
        <v>993</v>
      </c>
      <c r="F479" s="31" t="s">
        <v>992</v>
      </c>
      <c r="G479" s="32" t="s">
        <v>991</v>
      </c>
      <c r="N479" s="33" t="s">
        <v>993</v>
      </c>
      <c r="O479" s="33" t="s">
        <v>992</v>
      </c>
      <c r="P479" s="33" t="s">
        <v>991</v>
      </c>
    </row>
    <row r="480" spans="1:16">
      <c r="A480" s="202" t="s">
        <v>1017</v>
      </c>
      <c r="B480" s="203"/>
      <c r="C480" s="203"/>
      <c r="D480" s="203"/>
      <c r="E480" s="203"/>
      <c r="F480" s="203"/>
      <c r="G480" s="204"/>
      <c r="N480" s="33"/>
      <c r="O480" s="33"/>
      <c r="P480" s="33"/>
    </row>
    <row r="481" spans="1:16">
      <c r="A481" s="18" t="s">
        <v>1010</v>
      </c>
      <c r="B481" s="19">
        <v>1380</v>
      </c>
      <c r="C481" s="20" t="s">
        <v>1131</v>
      </c>
      <c r="D481" s="18" t="s">
        <v>522</v>
      </c>
      <c r="E481" s="88">
        <v>0.4</v>
      </c>
      <c r="F481" s="33">
        <f>O481*$L$4</f>
        <v>1.7688000000000001</v>
      </c>
      <c r="G481" s="46">
        <f t="shared" ref="G481:G486" si="17">E481*F481</f>
        <v>0.70752000000000015</v>
      </c>
      <c r="N481" s="33">
        <v>0.4</v>
      </c>
      <c r="O481" s="33">
        <v>2.2000000000000002</v>
      </c>
      <c r="P481" s="33">
        <v>0.88</v>
      </c>
    </row>
    <row r="482" spans="1:16" ht="38.25">
      <c r="A482" s="18" t="s">
        <v>1010</v>
      </c>
      <c r="B482" s="19">
        <v>367</v>
      </c>
      <c r="C482" s="20" t="s">
        <v>1132</v>
      </c>
      <c r="D482" s="18" t="s">
        <v>515</v>
      </c>
      <c r="E482" s="88">
        <v>1E-3</v>
      </c>
      <c r="F482" s="33">
        <f>O482*$L$4</f>
        <v>42.885360000000006</v>
      </c>
      <c r="G482" s="46">
        <f t="shared" si="17"/>
        <v>4.2885360000000004E-2</v>
      </c>
      <c r="N482" s="33">
        <v>1E-3</v>
      </c>
      <c r="O482" s="33">
        <v>53.34</v>
      </c>
      <c r="P482" s="33">
        <v>0.05</v>
      </c>
    </row>
    <row r="483" spans="1:16" ht="63.75">
      <c r="A483" s="18" t="s">
        <v>1010</v>
      </c>
      <c r="B483" s="19">
        <v>11694</v>
      </c>
      <c r="C483" s="36" t="s">
        <v>1317</v>
      </c>
      <c r="D483" s="18" t="s">
        <v>535</v>
      </c>
      <c r="E483" s="88">
        <v>1</v>
      </c>
      <c r="F483" s="33">
        <f>O483*$L$4</f>
        <v>655.80672000000004</v>
      </c>
      <c r="G483" s="46">
        <f t="shared" si="17"/>
        <v>655.80672000000004</v>
      </c>
      <c r="N483" s="33">
        <v>1</v>
      </c>
      <c r="O483" s="33">
        <v>815.68</v>
      </c>
      <c r="P483" s="33">
        <v>815.68</v>
      </c>
    </row>
    <row r="484" spans="1:16" ht="25.5">
      <c r="A484" s="18" t="s">
        <v>86</v>
      </c>
      <c r="B484" s="19">
        <v>238</v>
      </c>
      <c r="C484" s="20" t="s">
        <v>1133</v>
      </c>
      <c r="D484" s="18" t="s">
        <v>535</v>
      </c>
      <c r="E484" s="88">
        <v>1</v>
      </c>
      <c r="F484" s="33">
        <f>O484*$L$4</f>
        <v>207.834</v>
      </c>
      <c r="G484" s="46">
        <f t="shared" si="17"/>
        <v>207.834</v>
      </c>
      <c r="N484" s="33">
        <v>1</v>
      </c>
      <c r="O484" s="33">
        <v>258.5</v>
      </c>
      <c r="P484" s="33">
        <v>258.5</v>
      </c>
    </row>
    <row r="485" spans="1:16">
      <c r="A485" s="203" t="s">
        <v>1005</v>
      </c>
      <c r="B485" s="203"/>
      <c r="C485" s="203"/>
      <c r="D485" s="203"/>
      <c r="E485" s="203"/>
      <c r="F485" s="203"/>
      <c r="G485" s="204"/>
      <c r="N485" s="33"/>
      <c r="O485" s="33"/>
      <c r="P485" s="33"/>
    </row>
    <row r="486" spans="1:16" ht="25.5">
      <c r="A486" s="18" t="s">
        <v>1010</v>
      </c>
      <c r="B486" s="19">
        <v>88316</v>
      </c>
      <c r="C486" s="20" t="s">
        <v>1021</v>
      </c>
      <c r="D486" s="18" t="s">
        <v>1016</v>
      </c>
      <c r="E486" s="87">
        <v>2.8</v>
      </c>
      <c r="F486" s="33">
        <f>O486*$L$4</f>
        <v>11.159520000000001</v>
      </c>
      <c r="G486" s="46">
        <f t="shared" si="17"/>
        <v>31.246655999999998</v>
      </c>
      <c r="N486" s="33">
        <v>2.8</v>
      </c>
      <c r="O486" s="33">
        <v>13.88</v>
      </c>
      <c r="P486" s="33">
        <v>38.86</v>
      </c>
    </row>
    <row r="487" spans="1:16" ht="25.5">
      <c r="A487" s="18" t="s">
        <v>1010</v>
      </c>
      <c r="B487" s="19">
        <v>88267</v>
      </c>
      <c r="C487" s="20" t="s">
        <v>1038</v>
      </c>
      <c r="D487" s="18" t="s">
        <v>1016</v>
      </c>
      <c r="E487" s="87">
        <v>1.82</v>
      </c>
      <c r="F487" s="33">
        <f>O487*$L$4</f>
        <v>13.91724</v>
      </c>
      <c r="G487" s="46">
        <f>TRUNC(E487*F487,2)</f>
        <v>25.32</v>
      </c>
      <c r="N487" s="33">
        <v>1.82</v>
      </c>
      <c r="O487" s="33">
        <v>17.309999999999999</v>
      </c>
      <c r="P487" s="33">
        <v>31.5</v>
      </c>
    </row>
    <row r="488" spans="1:16" ht="25.5">
      <c r="A488" s="18" t="s">
        <v>1010</v>
      </c>
      <c r="B488" s="19">
        <v>88309</v>
      </c>
      <c r="C488" s="20" t="s">
        <v>1023</v>
      </c>
      <c r="D488" s="18" t="s">
        <v>1016</v>
      </c>
      <c r="E488" s="87">
        <v>1.1000000000000001</v>
      </c>
      <c r="F488" s="33">
        <f>O488*$L$4</f>
        <v>14.30316</v>
      </c>
      <c r="G488" s="46">
        <f>TRUNC(E488*F488,2)</f>
        <v>15.73</v>
      </c>
      <c r="N488" s="33">
        <v>1.1000000000000001</v>
      </c>
      <c r="O488" s="33">
        <v>17.79</v>
      </c>
      <c r="P488" s="33">
        <v>19.559999999999999</v>
      </c>
    </row>
    <row r="489" spans="1:16">
      <c r="A489" s="213" t="s">
        <v>991</v>
      </c>
      <c r="B489" s="214"/>
      <c r="C489" s="214"/>
      <c r="D489" s="214"/>
      <c r="E489" s="214"/>
      <c r="F489" s="215"/>
      <c r="G489" s="48">
        <f>SUM(G481:G488)</f>
        <v>936.68778136000003</v>
      </c>
      <c r="N489" s="33"/>
      <c r="O489" s="33"/>
      <c r="P489" s="33">
        <v>1165.04</v>
      </c>
    </row>
    <row r="490" spans="1:16">
      <c r="A490" s="202" t="s">
        <v>936</v>
      </c>
      <c r="B490" s="203"/>
      <c r="C490" s="203"/>
      <c r="D490" s="203"/>
      <c r="E490" s="204"/>
      <c r="F490" s="22" t="s">
        <v>86</v>
      </c>
      <c r="G490" s="21">
        <v>8492</v>
      </c>
      <c r="I490" s="34">
        <f>VLOOKUP(G490,PLANILHA!$C$11:$G$435,5,FALSE)</f>
        <v>139.12415999999999</v>
      </c>
      <c r="N490" s="33"/>
      <c r="O490" s="33" t="s">
        <v>86</v>
      </c>
      <c r="P490" s="33">
        <v>8492</v>
      </c>
    </row>
    <row r="491" spans="1:16" ht="25.5">
      <c r="A491" s="202" t="s">
        <v>1002</v>
      </c>
      <c r="B491" s="204"/>
      <c r="C491" s="30" t="s">
        <v>1003</v>
      </c>
      <c r="D491" s="30" t="s">
        <v>1004</v>
      </c>
      <c r="E491" s="86" t="s">
        <v>993</v>
      </c>
      <c r="F491" s="31" t="s">
        <v>992</v>
      </c>
      <c r="G491" s="32" t="s">
        <v>991</v>
      </c>
      <c r="N491" s="33" t="s">
        <v>993</v>
      </c>
      <c r="O491" s="33" t="s">
        <v>992</v>
      </c>
      <c r="P491" s="33" t="s">
        <v>991</v>
      </c>
    </row>
    <row r="492" spans="1:16">
      <c r="A492" s="202" t="s">
        <v>1017</v>
      </c>
      <c r="B492" s="203"/>
      <c r="C492" s="203"/>
      <c r="D492" s="203"/>
      <c r="E492" s="203"/>
      <c r="F492" s="203"/>
      <c r="G492" s="204"/>
      <c r="N492" s="33"/>
      <c r="O492" s="33"/>
      <c r="P492" s="33"/>
    </row>
    <row r="493" spans="1:16" ht="38.25">
      <c r="A493" s="18" t="s">
        <v>1010</v>
      </c>
      <c r="B493" s="19">
        <v>36081</v>
      </c>
      <c r="C493" s="20" t="s">
        <v>1134</v>
      </c>
      <c r="D493" s="18" t="s">
        <v>535</v>
      </c>
      <c r="E493" s="88">
        <v>1</v>
      </c>
      <c r="F493" s="33">
        <f>O493*$L$4</f>
        <v>134.83080000000001</v>
      </c>
      <c r="G493" s="46">
        <f>TRUNC(E493*F493,2)</f>
        <v>134.83000000000001</v>
      </c>
      <c r="N493" s="33">
        <v>1</v>
      </c>
      <c r="O493" s="33">
        <v>167.7</v>
      </c>
      <c r="P493" s="33">
        <v>167.7</v>
      </c>
    </row>
    <row r="494" spans="1:16">
      <c r="A494" s="203" t="s">
        <v>1005</v>
      </c>
      <c r="B494" s="203"/>
      <c r="C494" s="203"/>
      <c r="D494" s="203"/>
      <c r="E494" s="203"/>
      <c r="F494" s="203"/>
      <c r="G494" s="204"/>
      <c r="N494" s="33"/>
      <c r="O494" s="33"/>
      <c r="P494" s="33"/>
    </row>
    <row r="495" spans="1:16" ht="25.5">
      <c r="A495" s="18" t="s">
        <v>1010</v>
      </c>
      <c r="B495" s="19">
        <v>88309</v>
      </c>
      <c r="C495" s="20" t="s">
        <v>1023</v>
      </c>
      <c r="D495" s="18" t="s">
        <v>1016</v>
      </c>
      <c r="E495" s="90">
        <v>0.3</v>
      </c>
      <c r="F495" s="33">
        <f>O495*$L$4</f>
        <v>14.30316</v>
      </c>
      <c r="G495" s="46">
        <f>TRUNC(E495*F495,2)</f>
        <v>4.29</v>
      </c>
      <c r="N495" s="33">
        <v>0.3</v>
      </c>
      <c r="O495" s="33">
        <v>17.79</v>
      </c>
      <c r="P495" s="33">
        <v>5.33</v>
      </c>
    </row>
    <row r="496" spans="1:16">
      <c r="A496" s="213" t="s">
        <v>991</v>
      </c>
      <c r="B496" s="214"/>
      <c r="C496" s="214"/>
      <c r="D496" s="214"/>
      <c r="E496" s="214"/>
      <c r="F496" s="215"/>
      <c r="G496" s="48">
        <f>SUM(G493:G495)</f>
        <v>139.12</v>
      </c>
      <c r="N496" s="33"/>
      <c r="O496" s="33"/>
      <c r="P496" s="33">
        <v>173.04</v>
      </c>
    </row>
    <row r="497" spans="1:16">
      <c r="A497" s="202" t="s">
        <v>938</v>
      </c>
      <c r="B497" s="203"/>
      <c r="C497" s="203"/>
      <c r="D497" s="203"/>
      <c r="E497" s="204"/>
      <c r="F497" s="22" t="s">
        <v>86</v>
      </c>
      <c r="G497" s="21">
        <v>12122</v>
      </c>
      <c r="I497" s="34">
        <f>VLOOKUP(G497,PLANILHA!$C$11:$G$435,5,FALSE)</f>
        <v>132.85296000000002</v>
      </c>
      <c r="N497" s="33"/>
      <c r="O497" s="33" t="s">
        <v>86</v>
      </c>
      <c r="P497" s="33">
        <v>12122</v>
      </c>
    </row>
    <row r="498" spans="1:16" ht="25.5">
      <c r="A498" s="202" t="s">
        <v>1002</v>
      </c>
      <c r="B498" s="204"/>
      <c r="C498" s="30" t="s">
        <v>1003</v>
      </c>
      <c r="D498" s="30" t="s">
        <v>1004</v>
      </c>
      <c r="E498" s="86" t="s">
        <v>993</v>
      </c>
      <c r="F498" s="31" t="s">
        <v>992</v>
      </c>
      <c r="G498" s="32" t="s">
        <v>991</v>
      </c>
      <c r="N498" s="33" t="s">
        <v>993</v>
      </c>
      <c r="O498" s="33" t="s">
        <v>992</v>
      </c>
      <c r="P498" s="33" t="s">
        <v>991</v>
      </c>
    </row>
    <row r="499" spans="1:16">
      <c r="A499" s="202" t="s">
        <v>1017</v>
      </c>
      <c r="B499" s="203"/>
      <c r="C499" s="203"/>
      <c r="D499" s="203"/>
      <c r="E499" s="203"/>
      <c r="F499" s="203"/>
      <c r="G499" s="204"/>
      <c r="N499" s="33"/>
      <c r="O499" s="33"/>
      <c r="P499" s="33"/>
    </row>
    <row r="500" spans="1:16" ht="38.25">
      <c r="A500" s="18" t="s">
        <v>86</v>
      </c>
      <c r="B500" s="19">
        <v>2062</v>
      </c>
      <c r="C500" s="20" t="s">
        <v>1135</v>
      </c>
      <c r="D500" s="18" t="s">
        <v>535</v>
      </c>
      <c r="E500" s="88">
        <v>1</v>
      </c>
      <c r="F500" s="33">
        <f>O500*$L$4</f>
        <v>128.55960000000002</v>
      </c>
      <c r="G500" s="46">
        <f t="shared" ref="G500" si="18">E500*F500</f>
        <v>128.55960000000002</v>
      </c>
      <c r="N500" s="33">
        <v>1</v>
      </c>
      <c r="O500" s="33">
        <v>159.9</v>
      </c>
      <c r="P500" s="33">
        <v>159.9</v>
      </c>
    </row>
    <row r="501" spans="1:16">
      <c r="A501" s="203" t="s">
        <v>1005</v>
      </c>
      <c r="B501" s="203"/>
      <c r="C501" s="203"/>
      <c r="D501" s="203"/>
      <c r="E501" s="203"/>
      <c r="F501" s="203"/>
      <c r="G501" s="204"/>
      <c r="N501" s="33"/>
      <c r="O501" s="33"/>
      <c r="P501" s="33"/>
    </row>
    <row r="502" spans="1:16" ht="25.5">
      <c r="A502" s="18" t="s">
        <v>1010</v>
      </c>
      <c r="B502" s="19">
        <v>88309</v>
      </c>
      <c r="C502" s="20" t="s">
        <v>1023</v>
      </c>
      <c r="D502" s="18" t="s">
        <v>1016</v>
      </c>
      <c r="E502" s="90">
        <v>0.3</v>
      </c>
      <c r="F502" s="33">
        <f>O502*$L$4</f>
        <v>14.30316</v>
      </c>
      <c r="G502" s="46">
        <f>TRUNC(E502*F502,2)</f>
        <v>4.29</v>
      </c>
      <c r="N502" s="33">
        <v>0.3</v>
      </c>
      <c r="O502" s="33">
        <v>17.79</v>
      </c>
      <c r="P502" s="33">
        <v>5.33</v>
      </c>
    </row>
    <row r="503" spans="1:16">
      <c r="A503" s="213" t="s">
        <v>991</v>
      </c>
      <c r="B503" s="214"/>
      <c r="C503" s="214"/>
      <c r="D503" s="214"/>
      <c r="E503" s="214"/>
      <c r="F503" s="215"/>
      <c r="G503" s="48">
        <f>SUM(G500:G502)</f>
        <v>132.84960000000001</v>
      </c>
      <c r="N503" s="33"/>
      <c r="O503" s="33"/>
      <c r="P503" s="33">
        <v>165.24</v>
      </c>
    </row>
    <row r="504" spans="1:16">
      <c r="A504" s="231" t="s">
        <v>1318</v>
      </c>
      <c r="B504" s="232"/>
      <c r="C504" s="232"/>
      <c r="D504" s="232"/>
      <c r="E504" s="233"/>
      <c r="F504" s="22" t="s">
        <v>86</v>
      </c>
      <c r="G504" s="21">
        <v>2024</v>
      </c>
      <c r="I504" s="34">
        <f>VLOOKUP(G504,PLANILHA!$C$11:$G$435,5,FALSE)</f>
        <v>311.88768000000005</v>
      </c>
      <c r="N504" s="33"/>
      <c r="O504" s="33" t="s">
        <v>86</v>
      </c>
      <c r="P504" s="33">
        <v>2024</v>
      </c>
    </row>
    <row r="505" spans="1:16" ht="25.5">
      <c r="A505" s="202" t="s">
        <v>1002</v>
      </c>
      <c r="B505" s="204"/>
      <c r="C505" s="30" t="s">
        <v>1003</v>
      </c>
      <c r="D505" s="30" t="s">
        <v>1004</v>
      </c>
      <c r="E505" s="86" t="s">
        <v>993</v>
      </c>
      <c r="F505" s="31" t="s">
        <v>992</v>
      </c>
      <c r="G505" s="32" t="s">
        <v>991</v>
      </c>
      <c r="N505" s="33" t="s">
        <v>993</v>
      </c>
      <c r="O505" s="33" t="s">
        <v>992</v>
      </c>
      <c r="P505" s="33" t="s">
        <v>991</v>
      </c>
    </row>
    <row r="506" spans="1:16">
      <c r="A506" s="202" t="s">
        <v>1017</v>
      </c>
      <c r="B506" s="203"/>
      <c r="C506" s="203"/>
      <c r="D506" s="203"/>
      <c r="E506" s="203"/>
      <c r="F506" s="203"/>
      <c r="G506" s="204"/>
      <c r="N506" s="33"/>
      <c r="O506" s="33"/>
      <c r="P506" s="33"/>
    </row>
    <row r="507" spans="1:16" ht="25.5">
      <c r="A507" s="18" t="s">
        <v>86</v>
      </c>
      <c r="B507" s="19">
        <v>604</v>
      </c>
      <c r="C507" s="20" t="s">
        <v>1136</v>
      </c>
      <c r="D507" s="18" t="s">
        <v>535</v>
      </c>
      <c r="E507" s="90">
        <v>1</v>
      </c>
      <c r="F507" s="33">
        <f>O507*$L$4</f>
        <v>240.37188000000003</v>
      </c>
      <c r="G507" s="46">
        <f t="shared" ref="G507:G512" si="19">E507*F507</f>
        <v>240.37188000000003</v>
      </c>
      <c r="N507" s="33">
        <v>1</v>
      </c>
      <c r="O507" s="33">
        <v>298.97000000000003</v>
      </c>
      <c r="P507" s="33">
        <v>298.97000000000003</v>
      </c>
    </row>
    <row r="508" spans="1:16" ht="25.5">
      <c r="A508" s="18" t="s">
        <v>1010</v>
      </c>
      <c r="B508" s="19">
        <v>3146</v>
      </c>
      <c r="C508" s="20" t="s">
        <v>1137</v>
      </c>
      <c r="D508" s="18" t="s">
        <v>1138</v>
      </c>
      <c r="E508" s="90">
        <v>0.84</v>
      </c>
      <c r="F508" s="33">
        <f>O508*$L$4</f>
        <v>2.8944000000000001</v>
      </c>
      <c r="G508" s="46">
        <f t="shared" si="19"/>
        <v>2.4312960000000001</v>
      </c>
      <c r="N508" s="33">
        <v>0.84</v>
      </c>
      <c r="O508" s="33">
        <v>3.6</v>
      </c>
      <c r="P508" s="33">
        <v>3.02</v>
      </c>
    </row>
    <row r="509" spans="1:16" ht="51">
      <c r="A509" s="18" t="s">
        <v>86</v>
      </c>
      <c r="B509" s="19">
        <v>1965</v>
      </c>
      <c r="C509" s="36" t="s">
        <v>1319</v>
      </c>
      <c r="D509" s="18" t="s">
        <v>535</v>
      </c>
      <c r="E509" s="90">
        <v>1</v>
      </c>
      <c r="F509" s="33">
        <f>O509*$L$4</f>
        <v>44.010960000000004</v>
      </c>
      <c r="G509" s="46">
        <f t="shared" si="19"/>
        <v>44.010960000000004</v>
      </c>
      <c r="N509" s="33">
        <v>1</v>
      </c>
      <c r="O509" s="33">
        <v>54.74</v>
      </c>
      <c r="P509" s="33">
        <v>54.74</v>
      </c>
    </row>
    <row r="510" spans="1:16">
      <c r="A510" s="203" t="s">
        <v>1005</v>
      </c>
      <c r="B510" s="203"/>
      <c r="C510" s="203"/>
      <c r="D510" s="203"/>
      <c r="E510" s="203"/>
      <c r="F510" s="203"/>
      <c r="G510" s="204"/>
      <c r="N510" s="33"/>
      <c r="O510" s="33"/>
      <c r="P510" s="33"/>
    </row>
    <row r="511" spans="1:16" ht="25.5">
      <c r="A511" s="18" t="s">
        <v>1010</v>
      </c>
      <c r="B511" s="19">
        <v>88267</v>
      </c>
      <c r="C511" s="20" t="s">
        <v>1038</v>
      </c>
      <c r="D511" s="18" t="s">
        <v>1016</v>
      </c>
      <c r="E511" s="87">
        <v>1</v>
      </c>
      <c r="F511" s="33">
        <f>O511*$L$4</f>
        <v>13.91724</v>
      </c>
      <c r="G511" s="46">
        <f t="shared" si="19"/>
        <v>13.91724</v>
      </c>
      <c r="N511" s="33">
        <v>1</v>
      </c>
      <c r="O511" s="33">
        <v>17.309999999999999</v>
      </c>
      <c r="P511" s="33">
        <v>17.309999999999999</v>
      </c>
    </row>
    <row r="512" spans="1:16" ht="25.5">
      <c r="A512" s="18" t="s">
        <v>1010</v>
      </c>
      <c r="B512" s="19">
        <v>88316</v>
      </c>
      <c r="C512" s="20" t="s">
        <v>1021</v>
      </c>
      <c r="D512" s="18" t="s">
        <v>1016</v>
      </c>
      <c r="E512" s="87">
        <v>1</v>
      </c>
      <c r="F512" s="33">
        <f>O512*$L$4</f>
        <v>11.159520000000001</v>
      </c>
      <c r="G512" s="46">
        <f t="shared" si="19"/>
        <v>11.159520000000001</v>
      </c>
      <c r="N512" s="33">
        <v>1</v>
      </c>
      <c r="O512" s="33">
        <v>13.88</v>
      </c>
      <c r="P512" s="33">
        <v>13.88</v>
      </c>
    </row>
    <row r="513" spans="1:16">
      <c r="A513" s="213" t="s">
        <v>991</v>
      </c>
      <c r="B513" s="214"/>
      <c r="C513" s="214"/>
      <c r="D513" s="214"/>
      <c r="E513" s="214"/>
      <c r="F513" s="215"/>
      <c r="G513" s="48">
        <f>SUM(G507:G512)</f>
        <v>311.890896</v>
      </c>
      <c r="N513" s="33"/>
      <c r="O513" s="33"/>
      <c r="P513" s="33">
        <v>387.92</v>
      </c>
    </row>
    <row r="514" spans="1:16">
      <c r="A514" s="225" t="s">
        <v>1139</v>
      </c>
      <c r="B514" s="226"/>
      <c r="C514" s="226"/>
      <c r="D514" s="226"/>
      <c r="E514" s="227"/>
      <c r="F514" s="22" t="s">
        <v>86</v>
      </c>
      <c r="G514" s="21">
        <v>5057</v>
      </c>
      <c r="I514" s="34">
        <f>VLOOKUP(G514,PLANILHA!$C$11:$G$435,5,FALSE)</f>
        <v>368.89127999999999</v>
      </c>
      <c r="N514" s="33"/>
      <c r="O514" s="33" t="s">
        <v>86</v>
      </c>
      <c r="P514" s="33">
        <v>5057</v>
      </c>
    </row>
    <row r="515" spans="1:16" ht="25.5">
      <c r="A515" s="202" t="s">
        <v>1002</v>
      </c>
      <c r="B515" s="204"/>
      <c r="C515" s="30" t="s">
        <v>1003</v>
      </c>
      <c r="D515" s="30" t="s">
        <v>1004</v>
      </c>
      <c r="E515" s="86" t="s">
        <v>993</v>
      </c>
      <c r="F515" s="31" t="s">
        <v>992</v>
      </c>
      <c r="G515" s="32" t="s">
        <v>991</v>
      </c>
      <c r="N515" s="33" t="s">
        <v>993</v>
      </c>
      <c r="O515" s="33" t="s">
        <v>992</v>
      </c>
      <c r="P515" s="33" t="s">
        <v>991</v>
      </c>
    </row>
    <row r="516" spans="1:16">
      <c r="A516" s="202" t="s">
        <v>1033</v>
      </c>
      <c r="B516" s="203"/>
      <c r="C516" s="203"/>
      <c r="D516" s="203"/>
      <c r="E516" s="203"/>
      <c r="F516" s="203"/>
      <c r="G516" s="204"/>
      <c r="N516" s="33"/>
      <c r="O516" s="33"/>
      <c r="P516" s="33"/>
    </row>
    <row r="517" spans="1:16" ht="76.5">
      <c r="A517" s="18" t="s">
        <v>86</v>
      </c>
      <c r="B517" s="19">
        <v>4974</v>
      </c>
      <c r="C517" s="36" t="s">
        <v>1320</v>
      </c>
      <c r="D517" s="18" t="s">
        <v>517</v>
      </c>
      <c r="E517" s="90">
        <v>1</v>
      </c>
      <c r="F517" s="33">
        <f>O517*$L$4</f>
        <v>368.89127999999999</v>
      </c>
      <c r="G517" s="46">
        <f>TRUNC(E517*F517,2)</f>
        <v>368.89</v>
      </c>
      <c r="N517" s="33">
        <v>1</v>
      </c>
      <c r="O517" s="33">
        <v>458.82</v>
      </c>
      <c r="P517" s="33">
        <v>458.82</v>
      </c>
    </row>
    <row r="518" spans="1:16">
      <c r="A518" s="213" t="s">
        <v>991</v>
      </c>
      <c r="B518" s="214"/>
      <c r="C518" s="214"/>
      <c r="D518" s="214"/>
      <c r="E518" s="214"/>
      <c r="F518" s="215"/>
      <c r="G518" s="48">
        <f>SUM(G517)</f>
        <v>368.89</v>
      </c>
      <c r="N518" s="33"/>
      <c r="O518" s="33"/>
      <c r="P518" s="33">
        <v>458.82</v>
      </c>
    </row>
    <row r="519" spans="1:16">
      <c r="A519" s="225" t="s">
        <v>1140</v>
      </c>
      <c r="B519" s="226"/>
      <c r="C519" s="226"/>
      <c r="D519" s="226"/>
      <c r="E519" s="227"/>
      <c r="F519" s="22" t="s">
        <v>86</v>
      </c>
      <c r="G519" s="21">
        <v>7967</v>
      </c>
      <c r="I519" s="34">
        <f>VLOOKUP(G519,PLANILHA!$C$11:$G$435,5,FALSE)</f>
        <v>588.27071999999998</v>
      </c>
      <c r="N519" s="33"/>
      <c r="O519" s="33" t="s">
        <v>86</v>
      </c>
      <c r="P519" s="33">
        <v>7967</v>
      </c>
    </row>
    <row r="520" spans="1:16" ht="25.5">
      <c r="A520" s="202" t="s">
        <v>1002</v>
      </c>
      <c r="B520" s="204"/>
      <c r="C520" s="30" t="s">
        <v>1003</v>
      </c>
      <c r="D520" s="30" t="s">
        <v>1004</v>
      </c>
      <c r="E520" s="86" t="s">
        <v>993</v>
      </c>
      <c r="F520" s="31" t="s">
        <v>992</v>
      </c>
      <c r="G520" s="32" t="s">
        <v>991</v>
      </c>
      <c r="N520" s="33" t="s">
        <v>993</v>
      </c>
      <c r="O520" s="33" t="s">
        <v>992</v>
      </c>
      <c r="P520" s="33" t="s">
        <v>991</v>
      </c>
    </row>
    <row r="521" spans="1:16">
      <c r="A521" s="202" t="s">
        <v>1017</v>
      </c>
      <c r="B521" s="203"/>
      <c r="C521" s="203"/>
      <c r="D521" s="203"/>
      <c r="E521" s="203"/>
      <c r="F521" s="203"/>
      <c r="G521" s="204"/>
      <c r="N521" s="33"/>
      <c r="O521" s="33"/>
      <c r="P521" s="33"/>
    </row>
    <row r="522" spans="1:16" ht="25.5">
      <c r="A522" s="18" t="s">
        <v>86</v>
      </c>
      <c r="B522" s="19">
        <v>1689</v>
      </c>
      <c r="C522" s="20" t="s">
        <v>1141</v>
      </c>
      <c r="D522" s="18" t="s">
        <v>1142</v>
      </c>
      <c r="E522" s="90">
        <v>8</v>
      </c>
      <c r="F522" s="33">
        <f>O522*$L$4</f>
        <v>0.77183999999999997</v>
      </c>
      <c r="G522" s="46">
        <f t="shared" ref="G522:G523" si="20">E522*F522</f>
        <v>6.1747199999999998</v>
      </c>
      <c r="N522" s="33">
        <v>8</v>
      </c>
      <c r="O522" s="33">
        <v>0.96</v>
      </c>
      <c r="P522" s="33">
        <v>7.68</v>
      </c>
    </row>
    <row r="523" spans="1:16" ht="63.75">
      <c r="A523" s="18" t="s">
        <v>86</v>
      </c>
      <c r="B523" s="19">
        <v>7938</v>
      </c>
      <c r="C523" s="36" t="s">
        <v>1321</v>
      </c>
      <c r="D523" s="18" t="s">
        <v>538</v>
      </c>
      <c r="E523" s="90">
        <v>1</v>
      </c>
      <c r="F523" s="33">
        <f>O523*$L$4</f>
        <v>556.63332000000003</v>
      </c>
      <c r="G523" s="46">
        <f t="shared" si="20"/>
        <v>556.63332000000003</v>
      </c>
      <c r="N523" s="33">
        <v>1</v>
      </c>
      <c r="O523" s="33">
        <v>692.33</v>
      </c>
      <c r="P523" s="33">
        <v>692.33</v>
      </c>
    </row>
    <row r="524" spans="1:16">
      <c r="A524" s="203" t="s">
        <v>1005</v>
      </c>
      <c r="B524" s="203"/>
      <c r="C524" s="203"/>
      <c r="D524" s="203"/>
      <c r="E524" s="203"/>
      <c r="F524" s="203"/>
      <c r="G524" s="204"/>
      <c r="N524" s="33"/>
      <c r="O524" s="33"/>
      <c r="P524" s="33"/>
    </row>
    <row r="525" spans="1:16" ht="25.5">
      <c r="A525" s="18" t="s">
        <v>1010</v>
      </c>
      <c r="B525" s="19">
        <v>88316</v>
      </c>
      <c r="C525" s="20" t="s">
        <v>1021</v>
      </c>
      <c r="D525" s="18" t="s">
        <v>1016</v>
      </c>
      <c r="E525" s="90">
        <v>1</v>
      </c>
      <c r="F525" s="33">
        <f>O525*$L$4</f>
        <v>11.159520000000001</v>
      </c>
      <c r="G525" s="46">
        <f t="shared" ref="G525" si="21">E525*F525</f>
        <v>11.159520000000001</v>
      </c>
      <c r="N525" s="33">
        <v>1</v>
      </c>
      <c r="O525" s="33">
        <v>13.88</v>
      </c>
      <c r="P525" s="33">
        <v>13.88</v>
      </c>
    </row>
    <row r="526" spans="1:16" ht="25.5">
      <c r="A526" s="18" t="s">
        <v>1010</v>
      </c>
      <c r="B526" s="19">
        <v>88309</v>
      </c>
      <c r="C526" s="20" t="s">
        <v>1023</v>
      </c>
      <c r="D526" s="18" t="s">
        <v>1016</v>
      </c>
      <c r="E526" s="90">
        <v>1</v>
      </c>
      <c r="F526" s="33">
        <f>O526*$L$4</f>
        <v>14.30316</v>
      </c>
      <c r="G526" s="46">
        <f>TRUNC(E526*F526,2)</f>
        <v>14.3</v>
      </c>
      <c r="N526" s="33">
        <v>1</v>
      </c>
      <c r="O526" s="33">
        <v>17.79</v>
      </c>
      <c r="P526" s="33">
        <v>17.79</v>
      </c>
    </row>
    <row r="527" spans="1:16">
      <c r="A527" s="213" t="s">
        <v>991</v>
      </c>
      <c r="B527" s="214"/>
      <c r="C527" s="214"/>
      <c r="D527" s="214"/>
      <c r="E527" s="214"/>
      <c r="F527" s="215"/>
      <c r="G527" s="48">
        <f>SUM(G522:G526)</f>
        <v>588.26756</v>
      </c>
      <c r="N527" s="33"/>
      <c r="O527" s="33"/>
      <c r="P527" s="33">
        <v>731.68</v>
      </c>
    </row>
    <row r="528" spans="1:16">
      <c r="A528" s="202" t="s">
        <v>948</v>
      </c>
      <c r="B528" s="203"/>
      <c r="C528" s="203"/>
      <c r="D528" s="203"/>
      <c r="E528" s="204"/>
      <c r="F528" s="22" t="s">
        <v>86</v>
      </c>
      <c r="G528" s="21">
        <v>4264</v>
      </c>
      <c r="I528" s="34">
        <f>VLOOKUP(G528,PLANILHA!$C$11:$G$435,5,FALSE)</f>
        <v>71.282640000000001</v>
      </c>
      <c r="N528" s="33"/>
      <c r="O528" s="33" t="s">
        <v>86</v>
      </c>
      <c r="P528" s="33">
        <v>4264</v>
      </c>
    </row>
    <row r="529" spans="1:16" ht="25.5">
      <c r="A529" s="202" t="s">
        <v>1002</v>
      </c>
      <c r="B529" s="204"/>
      <c r="C529" s="30" t="s">
        <v>1003</v>
      </c>
      <c r="D529" s="30" t="s">
        <v>1004</v>
      </c>
      <c r="E529" s="86" t="s">
        <v>993</v>
      </c>
      <c r="F529" s="31" t="s">
        <v>992</v>
      </c>
      <c r="G529" s="32" t="s">
        <v>991</v>
      </c>
      <c r="N529" s="33" t="s">
        <v>993</v>
      </c>
      <c r="O529" s="33" t="s">
        <v>992</v>
      </c>
      <c r="P529" s="33" t="s">
        <v>991</v>
      </c>
    </row>
    <row r="530" spans="1:16">
      <c r="A530" s="202" t="s">
        <v>1017</v>
      </c>
      <c r="B530" s="203"/>
      <c r="C530" s="203"/>
      <c r="D530" s="203"/>
      <c r="E530" s="203"/>
      <c r="F530" s="203"/>
      <c r="G530" s="204"/>
      <c r="N530" s="33"/>
      <c r="O530" s="33"/>
      <c r="P530" s="33"/>
    </row>
    <row r="531" spans="1:16" ht="25.5">
      <c r="A531" s="18" t="s">
        <v>86</v>
      </c>
      <c r="B531" s="19">
        <v>3339</v>
      </c>
      <c r="C531" s="20" t="s">
        <v>948</v>
      </c>
      <c r="D531" s="18" t="s">
        <v>538</v>
      </c>
      <c r="E531" s="90">
        <v>1</v>
      </c>
      <c r="F531" s="33">
        <f>O531*$L$4</f>
        <v>63.37932</v>
      </c>
      <c r="G531" s="46">
        <f t="shared" ref="G531:G534" si="22">E531*F531</f>
        <v>63.37932</v>
      </c>
      <c r="N531" s="33">
        <v>1</v>
      </c>
      <c r="O531" s="33">
        <v>78.83</v>
      </c>
      <c r="P531" s="33">
        <v>78.83</v>
      </c>
    </row>
    <row r="532" spans="1:16" ht="63.75">
      <c r="A532" s="18" t="s">
        <v>86</v>
      </c>
      <c r="B532" s="19">
        <v>1903</v>
      </c>
      <c r="C532" s="36" t="s">
        <v>1322</v>
      </c>
      <c r="D532" s="18" t="s">
        <v>1050</v>
      </c>
      <c r="E532" s="90">
        <v>2E-3</v>
      </c>
      <c r="F532" s="33">
        <f>O532*$L$4</f>
        <v>372.54144000000002</v>
      </c>
      <c r="G532" s="46">
        <f t="shared" si="22"/>
        <v>0.74508288000000011</v>
      </c>
      <c r="N532" s="33">
        <v>2E-3</v>
      </c>
      <c r="O532" s="33">
        <v>463.36</v>
      </c>
      <c r="P532" s="33">
        <v>0.92</v>
      </c>
    </row>
    <row r="533" spans="1:16">
      <c r="A533" s="203" t="s">
        <v>1005</v>
      </c>
      <c r="B533" s="203"/>
      <c r="C533" s="203"/>
      <c r="D533" s="203"/>
      <c r="E533" s="203"/>
      <c r="F533" s="203"/>
      <c r="G533" s="204"/>
      <c r="N533" s="33"/>
      <c r="O533" s="33"/>
      <c r="P533" s="33"/>
    </row>
    <row r="534" spans="1:16" ht="25.5">
      <c r="A534" s="18" t="s">
        <v>1010</v>
      </c>
      <c r="B534" s="19">
        <v>88309</v>
      </c>
      <c r="C534" s="20" t="s">
        <v>1023</v>
      </c>
      <c r="D534" s="18" t="s">
        <v>1016</v>
      </c>
      <c r="E534" s="90">
        <v>0.5</v>
      </c>
      <c r="F534" s="33">
        <f>O534*$L$4</f>
        <v>14.30316</v>
      </c>
      <c r="G534" s="46">
        <f t="shared" si="22"/>
        <v>7.15158</v>
      </c>
      <c r="N534" s="33">
        <v>0.5</v>
      </c>
      <c r="O534" s="33">
        <v>17.79</v>
      </c>
      <c r="P534" s="33">
        <v>8.89</v>
      </c>
    </row>
    <row r="535" spans="1:16">
      <c r="A535" s="213" t="s">
        <v>991</v>
      </c>
      <c r="B535" s="214"/>
      <c r="C535" s="214"/>
      <c r="D535" s="214"/>
      <c r="E535" s="214"/>
      <c r="F535" s="215"/>
      <c r="G535" s="48">
        <f>SUM(G531:G534)</f>
        <v>71.275982880000001</v>
      </c>
      <c r="N535" s="33"/>
      <c r="O535" s="33"/>
      <c r="P535" s="33">
        <v>88.66</v>
      </c>
    </row>
    <row r="536" spans="1:16">
      <c r="A536" s="202" t="s">
        <v>1143</v>
      </c>
      <c r="B536" s="203"/>
      <c r="C536" s="203"/>
      <c r="D536" s="203"/>
      <c r="E536" s="204"/>
      <c r="F536" s="22" t="s">
        <v>86</v>
      </c>
      <c r="G536" s="21">
        <v>11736</v>
      </c>
      <c r="I536" s="34">
        <f>VLOOKUP(G536,PLANILHA!$C$11:$G$435,5,FALSE)</f>
        <v>290.34048000000001</v>
      </c>
      <c r="N536" s="33"/>
      <c r="O536" s="33" t="s">
        <v>86</v>
      </c>
      <c r="P536" s="33">
        <v>11736</v>
      </c>
    </row>
    <row r="537" spans="1:16" ht="25.5">
      <c r="A537" s="202" t="s">
        <v>1002</v>
      </c>
      <c r="B537" s="204"/>
      <c r="C537" s="30" t="s">
        <v>1003</v>
      </c>
      <c r="D537" s="30" t="s">
        <v>1004</v>
      </c>
      <c r="E537" s="86" t="s">
        <v>993</v>
      </c>
      <c r="F537" s="31" t="s">
        <v>992</v>
      </c>
      <c r="G537" s="32" t="s">
        <v>991</v>
      </c>
      <c r="N537" s="33" t="s">
        <v>993</v>
      </c>
      <c r="O537" s="33" t="s">
        <v>992</v>
      </c>
      <c r="P537" s="33" t="s">
        <v>991</v>
      </c>
    </row>
    <row r="538" spans="1:16">
      <c r="A538" s="202" t="s">
        <v>1017</v>
      </c>
      <c r="B538" s="203"/>
      <c r="C538" s="203"/>
      <c r="D538" s="203"/>
      <c r="E538" s="203"/>
      <c r="F538" s="203"/>
      <c r="G538" s="204"/>
      <c r="N538" s="33"/>
      <c r="O538" s="33"/>
      <c r="P538" s="33"/>
    </row>
    <row r="539" spans="1:16" ht="38.25">
      <c r="A539" s="18" t="s">
        <v>86</v>
      </c>
      <c r="B539" s="19">
        <v>3116</v>
      </c>
      <c r="C539" s="20" t="s">
        <v>1144</v>
      </c>
      <c r="D539" s="18" t="s">
        <v>538</v>
      </c>
      <c r="E539" s="88">
        <v>0.6</v>
      </c>
      <c r="F539" s="33">
        <f>O539*$L$4</f>
        <v>10.693200000000001</v>
      </c>
      <c r="G539" s="46">
        <f t="shared" ref="G539:G540" si="23">E539*F539</f>
        <v>6.4159200000000007</v>
      </c>
      <c r="N539" s="33">
        <v>0.6</v>
      </c>
      <c r="O539" s="33">
        <v>13.3</v>
      </c>
      <c r="P539" s="33">
        <v>7.98</v>
      </c>
    </row>
    <row r="540" spans="1:16" ht="25.5">
      <c r="A540" s="18" t="s">
        <v>86</v>
      </c>
      <c r="B540" s="19">
        <v>12602</v>
      </c>
      <c r="C540" s="20" t="s">
        <v>1145</v>
      </c>
      <c r="D540" s="18" t="s">
        <v>1111</v>
      </c>
      <c r="E540" s="90">
        <v>1</v>
      </c>
      <c r="F540" s="33">
        <f>O540*$L$4</f>
        <v>258.46188000000006</v>
      </c>
      <c r="G540" s="46">
        <f t="shared" si="23"/>
        <v>258.46188000000006</v>
      </c>
      <c r="N540" s="33">
        <v>1</v>
      </c>
      <c r="O540" s="33">
        <v>321.47000000000003</v>
      </c>
      <c r="P540" s="33">
        <v>321.47000000000003</v>
      </c>
    </row>
    <row r="541" spans="1:16">
      <c r="A541" s="203" t="s">
        <v>1005</v>
      </c>
      <c r="B541" s="203"/>
      <c r="C541" s="203"/>
      <c r="D541" s="203"/>
      <c r="E541" s="203"/>
      <c r="F541" s="203"/>
      <c r="G541" s="204"/>
      <c r="N541" s="33"/>
      <c r="O541" s="33"/>
      <c r="P541" s="33"/>
    </row>
    <row r="542" spans="1:16" ht="25.5">
      <c r="A542" s="18" t="s">
        <v>1010</v>
      </c>
      <c r="B542" s="19">
        <v>88316</v>
      </c>
      <c r="C542" s="20" t="s">
        <v>1021</v>
      </c>
      <c r="D542" s="18" t="s">
        <v>1016</v>
      </c>
      <c r="E542" s="90">
        <v>1</v>
      </c>
      <c r="F542" s="33">
        <f>O542*$L$4</f>
        <v>11.159520000000001</v>
      </c>
      <c r="G542" s="46">
        <f t="shared" ref="G542" si="24">E542*F542</f>
        <v>11.159520000000001</v>
      </c>
      <c r="N542" s="33">
        <v>1</v>
      </c>
      <c r="O542" s="33">
        <v>13.88</v>
      </c>
      <c r="P542" s="33">
        <v>13.88</v>
      </c>
    </row>
    <row r="543" spans="1:16" ht="25.5">
      <c r="A543" s="18" t="s">
        <v>1010</v>
      </c>
      <c r="B543" s="19">
        <v>88309</v>
      </c>
      <c r="C543" s="20" t="s">
        <v>1023</v>
      </c>
      <c r="D543" s="18" t="s">
        <v>1016</v>
      </c>
      <c r="E543" s="90">
        <v>1</v>
      </c>
      <c r="F543" s="33">
        <f>O543*$L$4</f>
        <v>14.30316</v>
      </c>
      <c r="G543" s="46">
        <f>TRUNC(E543*F543,2)</f>
        <v>14.3</v>
      </c>
      <c r="N543" s="33">
        <v>1</v>
      </c>
      <c r="O543" s="33">
        <v>17.79</v>
      </c>
      <c r="P543" s="33">
        <v>17.79</v>
      </c>
    </row>
    <row r="544" spans="1:16">
      <c r="A544" s="213" t="s">
        <v>991</v>
      </c>
      <c r="B544" s="214"/>
      <c r="C544" s="214"/>
      <c r="D544" s="214"/>
      <c r="E544" s="214"/>
      <c r="F544" s="215"/>
      <c r="G544" s="48">
        <f>SUM(G539:G543)</f>
        <v>290.33732000000009</v>
      </c>
      <c r="N544" s="33"/>
      <c r="O544" s="33"/>
      <c r="P544" s="33">
        <v>361.12</v>
      </c>
    </row>
    <row r="545" spans="1:16">
      <c r="A545" s="202" t="s">
        <v>625</v>
      </c>
      <c r="B545" s="203"/>
      <c r="C545" s="203"/>
      <c r="D545" s="203"/>
      <c r="E545" s="204"/>
      <c r="F545" s="28" t="s">
        <v>74</v>
      </c>
      <c r="G545" s="29" t="s">
        <v>624</v>
      </c>
      <c r="I545" s="34">
        <f>VLOOKUP(G545,PLANILHA!$C$11:$G$435,5,FALSE)</f>
        <v>98.658839999999998</v>
      </c>
      <c r="N545" s="33"/>
      <c r="O545" s="33" t="s">
        <v>74</v>
      </c>
      <c r="P545" s="33" t="s">
        <v>624</v>
      </c>
    </row>
    <row r="546" spans="1:16" ht="25.5">
      <c r="A546" s="202" t="s">
        <v>1002</v>
      </c>
      <c r="B546" s="204"/>
      <c r="C546" s="30" t="s">
        <v>1003</v>
      </c>
      <c r="D546" s="30" t="s">
        <v>1004</v>
      </c>
      <c r="E546" s="86" t="s">
        <v>993</v>
      </c>
      <c r="F546" s="31" t="s">
        <v>992</v>
      </c>
      <c r="G546" s="32" t="s">
        <v>991</v>
      </c>
      <c r="N546" s="33" t="s">
        <v>993</v>
      </c>
      <c r="O546" s="33" t="s">
        <v>992</v>
      </c>
      <c r="P546" s="33" t="s">
        <v>991</v>
      </c>
    </row>
    <row r="547" spans="1:16">
      <c r="A547" s="202" t="s">
        <v>1017</v>
      </c>
      <c r="B547" s="203"/>
      <c r="C547" s="203"/>
      <c r="D547" s="203"/>
      <c r="E547" s="203"/>
      <c r="F547" s="203"/>
      <c r="G547" s="204"/>
      <c r="N547" s="33"/>
      <c r="O547" s="33"/>
      <c r="P547" s="33"/>
    </row>
    <row r="548" spans="1:16" ht="25.5">
      <c r="A548" s="18" t="s">
        <v>1010</v>
      </c>
      <c r="B548" s="19">
        <v>370</v>
      </c>
      <c r="C548" s="20" t="s">
        <v>1119</v>
      </c>
      <c r="D548" s="18" t="s">
        <v>515</v>
      </c>
      <c r="E548" s="87">
        <v>0.14000000000000001</v>
      </c>
      <c r="F548" s="33">
        <f>O548*$L$4</f>
        <v>43.416000000000004</v>
      </c>
      <c r="G548" s="46">
        <f t="shared" ref="G548:G552" si="25">E548*F548</f>
        <v>6.078240000000001</v>
      </c>
      <c r="N548" s="33">
        <v>0.14000000000000001</v>
      </c>
      <c r="O548" s="33">
        <v>54</v>
      </c>
      <c r="P548" s="33">
        <v>7.56</v>
      </c>
    </row>
    <row r="549" spans="1:16">
      <c r="A549" s="18" t="s">
        <v>1010</v>
      </c>
      <c r="B549" s="19">
        <v>34753</v>
      </c>
      <c r="C549" s="20" t="s">
        <v>1146</v>
      </c>
      <c r="D549" s="18" t="s">
        <v>1147</v>
      </c>
      <c r="E549" s="87">
        <v>0.5</v>
      </c>
      <c r="F549" s="33">
        <f>O549*$L$4</f>
        <v>0.61908000000000007</v>
      </c>
      <c r="G549" s="46">
        <f t="shared" si="25"/>
        <v>0.30954000000000004</v>
      </c>
      <c r="N549" s="33">
        <v>0.5</v>
      </c>
      <c r="O549" s="33">
        <v>0.77</v>
      </c>
      <c r="P549" s="33">
        <v>0.38</v>
      </c>
    </row>
    <row r="550" spans="1:16" ht="25.5">
      <c r="A550" s="18" t="s">
        <v>1010</v>
      </c>
      <c r="B550" s="19">
        <v>4721</v>
      </c>
      <c r="C550" s="20" t="s">
        <v>1148</v>
      </c>
      <c r="D550" s="18" t="s">
        <v>515</v>
      </c>
      <c r="E550" s="87">
        <v>0.04</v>
      </c>
      <c r="F550" s="33">
        <f>O550*$L$4</f>
        <v>73.976040000000012</v>
      </c>
      <c r="G550" s="46">
        <f t="shared" si="25"/>
        <v>2.9590416000000004</v>
      </c>
      <c r="N550" s="33">
        <v>0.04</v>
      </c>
      <c r="O550" s="33">
        <v>92.01</v>
      </c>
      <c r="P550" s="33">
        <v>3.68</v>
      </c>
    </row>
    <row r="551" spans="1:16" ht="25.5">
      <c r="A551" s="18" t="s">
        <v>1010</v>
      </c>
      <c r="B551" s="19">
        <v>7271</v>
      </c>
      <c r="C551" s="20" t="s">
        <v>1149</v>
      </c>
      <c r="D551" s="18" t="s">
        <v>535</v>
      </c>
      <c r="E551" s="87">
        <v>26</v>
      </c>
      <c r="F551" s="33">
        <v>0.60309999999999997</v>
      </c>
      <c r="G551" s="46">
        <f t="shared" si="25"/>
        <v>15.680599999999998</v>
      </c>
      <c r="N551" s="33">
        <v>26</v>
      </c>
      <c r="O551" s="33">
        <v>0.75</v>
      </c>
      <c r="P551" s="33">
        <v>19.5</v>
      </c>
    </row>
    <row r="552" spans="1:16" ht="25.5">
      <c r="A552" s="18" t="s">
        <v>86</v>
      </c>
      <c r="B552" s="19">
        <v>2602</v>
      </c>
      <c r="C552" s="20" t="s">
        <v>1150</v>
      </c>
      <c r="D552" s="18" t="s">
        <v>535</v>
      </c>
      <c r="E552" s="87">
        <v>1</v>
      </c>
      <c r="F552" s="33">
        <f>O552*$L$4</f>
        <v>70.406279999999995</v>
      </c>
      <c r="G552" s="46">
        <f t="shared" si="25"/>
        <v>70.406279999999995</v>
      </c>
      <c r="N552" s="33">
        <v>1</v>
      </c>
      <c r="O552" s="33">
        <v>87.57</v>
      </c>
      <c r="P552" s="33">
        <v>87.57</v>
      </c>
    </row>
    <row r="553" spans="1:16">
      <c r="A553" s="202" t="s">
        <v>1005</v>
      </c>
      <c r="B553" s="203"/>
      <c r="C553" s="203"/>
      <c r="D553" s="203"/>
      <c r="E553" s="203"/>
      <c r="F553" s="203"/>
      <c r="G553" s="204"/>
      <c r="N553" s="33"/>
      <c r="O553" s="33"/>
      <c r="P553" s="33"/>
    </row>
    <row r="554" spans="1:16" ht="38.25">
      <c r="A554" s="18" t="s">
        <v>1010</v>
      </c>
      <c r="B554" s="19">
        <v>88248</v>
      </c>
      <c r="C554" s="20" t="s">
        <v>1059</v>
      </c>
      <c r="D554" s="18" t="s">
        <v>1016</v>
      </c>
      <c r="E554" s="87">
        <v>0.13</v>
      </c>
      <c r="F554" s="33">
        <f>O554*$L$4</f>
        <v>10.86204</v>
      </c>
      <c r="G554" s="46">
        <f t="shared" ref="G554:G555" si="26">E554*F554</f>
        <v>1.4120652</v>
      </c>
      <c r="N554" s="33">
        <v>0.13</v>
      </c>
      <c r="O554" s="33">
        <v>13.51</v>
      </c>
      <c r="P554" s="33">
        <v>1.75</v>
      </c>
    </row>
    <row r="555" spans="1:16" ht="25.5">
      <c r="A555" s="18" t="s">
        <v>1010</v>
      </c>
      <c r="B555" s="19">
        <v>88267</v>
      </c>
      <c r="C555" s="20" t="s">
        <v>1038</v>
      </c>
      <c r="D555" s="18" t="s">
        <v>1016</v>
      </c>
      <c r="E555" s="87">
        <v>0.13</v>
      </c>
      <c r="F555" s="33">
        <f>O555*$L$4</f>
        <v>13.91724</v>
      </c>
      <c r="G555" s="46">
        <f t="shared" si="26"/>
        <v>1.8092412</v>
      </c>
      <c r="N555" s="33">
        <v>0.13</v>
      </c>
      <c r="O555" s="33">
        <v>17.309999999999999</v>
      </c>
      <c r="P555" s="33">
        <v>2.25</v>
      </c>
    </row>
    <row r="556" spans="1:16">
      <c r="A556" s="213" t="s">
        <v>991</v>
      </c>
      <c r="B556" s="214"/>
      <c r="C556" s="214"/>
      <c r="D556" s="214"/>
      <c r="E556" s="214"/>
      <c r="F556" s="215"/>
      <c r="G556" s="48">
        <f>SUM(G548:G555)</f>
        <v>98.655007999999995</v>
      </c>
      <c r="N556" s="33"/>
      <c r="O556" s="33"/>
      <c r="P556" s="33">
        <v>122.71</v>
      </c>
    </row>
    <row r="557" spans="1:16">
      <c r="A557" s="202" t="s">
        <v>534</v>
      </c>
      <c r="B557" s="203"/>
      <c r="C557" s="203"/>
      <c r="D557" s="203"/>
      <c r="E557" s="204"/>
      <c r="F557" s="28" t="s">
        <v>74</v>
      </c>
      <c r="G557" s="29" t="s">
        <v>533</v>
      </c>
      <c r="I557" s="34">
        <f>VLOOKUP(G557,PLANILHA!$C$11:$G$435,5,FALSE)</f>
        <v>88.214880000000008</v>
      </c>
      <c r="N557" s="33"/>
      <c r="O557" s="33" t="s">
        <v>74</v>
      </c>
      <c r="P557" s="33" t="s">
        <v>994</v>
      </c>
    </row>
    <row r="558" spans="1:16" ht="25.5">
      <c r="A558" s="202" t="s">
        <v>1002</v>
      </c>
      <c r="B558" s="204"/>
      <c r="C558" s="30" t="s">
        <v>1003</v>
      </c>
      <c r="D558" s="30" t="s">
        <v>1004</v>
      </c>
      <c r="E558" s="86" t="s">
        <v>993</v>
      </c>
      <c r="F558" s="31" t="s">
        <v>992</v>
      </c>
      <c r="G558" s="32" t="s">
        <v>991</v>
      </c>
      <c r="N558" s="33" t="s">
        <v>993</v>
      </c>
      <c r="O558" s="33" t="s">
        <v>992</v>
      </c>
      <c r="P558" s="33" t="s">
        <v>991</v>
      </c>
    </row>
    <row r="559" spans="1:16">
      <c r="A559" s="202" t="s">
        <v>1017</v>
      </c>
      <c r="B559" s="203"/>
      <c r="C559" s="203"/>
      <c r="D559" s="203"/>
      <c r="E559" s="203"/>
      <c r="F559" s="203"/>
      <c r="G559" s="204"/>
      <c r="N559" s="33"/>
      <c r="O559" s="33"/>
      <c r="P559" s="33"/>
    </row>
    <row r="560" spans="1:16" ht="25.5">
      <c r="A560" s="18" t="s">
        <v>1010</v>
      </c>
      <c r="B560" s="19">
        <v>567</v>
      </c>
      <c r="C560" s="20" t="s">
        <v>1151</v>
      </c>
      <c r="D560" s="18" t="s">
        <v>538</v>
      </c>
      <c r="E560" s="88">
        <v>2.8</v>
      </c>
      <c r="F560" s="33">
        <f>O560*$L$4</f>
        <v>10.653</v>
      </c>
      <c r="G560" s="46">
        <f>E560*F560</f>
        <v>29.828399999999998</v>
      </c>
      <c r="N560" s="33">
        <v>2.8</v>
      </c>
      <c r="O560" s="33">
        <v>13.25</v>
      </c>
      <c r="P560" s="33">
        <v>37.1</v>
      </c>
    </row>
    <row r="561" spans="1:16" ht="25.5">
      <c r="A561" s="18" t="s">
        <v>1010</v>
      </c>
      <c r="B561" s="19">
        <v>1327</v>
      </c>
      <c r="C561" s="20" t="s">
        <v>1152</v>
      </c>
      <c r="D561" s="18" t="s">
        <v>522</v>
      </c>
      <c r="E561" s="88">
        <v>0.49</v>
      </c>
      <c r="F561" s="33">
        <f>O561*$L$4</f>
        <v>9.0369600000000005</v>
      </c>
      <c r="G561" s="46">
        <f t="shared" ref="G561:G563" si="27">E561*F561</f>
        <v>4.4281104000000004</v>
      </c>
      <c r="N561" s="33">
        <v>0.49</v>
      </c>
      <c r="O561" s="33">
        <v>11.24</v>
      </c>
      <c r="P561" s="33">
        <v>5.5</v>
      </c>
    </row>
    <row r="562" spans="1:16" ht="38.25">
      <c r="A562" s="18" t="s">
        <v>1010</v>
      </c>
      <c r="B562" s="19">
        <v>11447</v>
      </c>
      <c r="C562" s="20" t="s">
        <v>1153</v>
      </c>
      <c r="D562" s="18" t="s">
        <v>535</v>
      </c>
      <c r="E562" s="88">
        <v>2</v>
      </c>
      <c r="F562" s="33">
        <f>O562*$L$4</f>
        <v>15.123239999999999</v>
      </c>
      <c r="G562" s="46">
        <f t="shared" si="27"/>
        <v>30.246479999999998</v>
      </c>
      <c r="N562" s="33">
        <v>2</v>
      </c>
      <c r="O562" s="33">
        <v>18.809999999999999</v>
      </c>
      <c r="P562" s="33">
        <v>37.619999999999997</v>
      </c>
    </row>
    <row r="563" spans="1:16" ht="25.5">
      <c r="A563" s="18" t="s">
        <v>1010</v>
      </c>
      <c r="B563" s="19">
        <v>88631</v>
      </c>
      <c r="C563" s="20" t="s">
        <v>1127</v>
      </c>
      <c r="D563" s="18" t="s">
        <v>515</v>
      </c>
      <c r="E563" s="88">
        <v>3.0000000000000001E-3</v>
      </c>
      <c r="F563" s="33">
        <f>O563*$L$4</f>
        <v>361.66332</v>
      </c>
      <c r="G563" s="46">
        <f t="shared" si="27"/>
        <v>1.0849899599999999</v>
      </c>
      <c r="N563" s="33">
        <v>3.0000000000000001E-3</v>
      </c>
      <c r="O563" s="33">
        <v>449.83</v>
      </c>
      <c r="P563" s="33">
        <v>1.34</v>
      </c>
    </row>
    <row r="564" spans="1:16">
      <c r="A564" s="202" t="s">
        <v>1005</v>
      </c>
      <c r="B564" s="203"/>
      <c r="C564" s="203"/>
      <c r="D564" s="203"/>
      <c r="E564" s="203"/>
      <c r="F564" s="203"/>
      <c r="G564" s="204"/>
      <c r="N564" s="33"/>
      <c r="O564" s="33"/>
      <c r="P564" s="33"/>
    </row>
    <row r="565" spans="1:16" ht="25.5">
      <c r="A565" s="18" t="s">
        <v>1010</v>
      </c>
      <c r="B565" s="19">
        <v>88309</v>
      </c>
      <c r="C565" s="20" t="s">
        <v>1023</v>
      </c>
      <c r="D565" s="18" t="s">
        <v>1016</v>
      </c>
      <c r="E565" s="87">
        <v>0.4</v>
      </c>
      <c r="F565" s="33">
        <f>O565*$L$4</f>
        <v>14.30316</v>
      </c>
      <c r="G565" s="46">
        <f>TRUNC(E565*F565,2)</f>
        <v>5.72</v>
      </c>
      <c r="N565" s="33">
        <v>0.4</v>
      </c>
      <c r="O565" s="33">
        <v>17.79</v>
      </c>
      <c r="P565" s="33">
        <v>7.11</v>
      </c>
    </row>
    <row r="566" spans="1:16" ht="25.5">
      <c r="A566" s="18" t="s">
        <v>1010</v>
      </c>
      <c r="B566" s="19">
        <v>88315</v>
      </c>
      <c r="C566" s="20" t="s">
        <v>1107</v>
      </c>
      <c r="D566" s="18" t="s">
        <v>1016</v>
      </c>
      <c r="E566" s="87">
        <v>0.49</v>
      </c>
      <c r="F566" s="33">
        <f>O566*$L$4</f>
        <v>14.2308</v>
      </c>
      <c r="G566" s="46">
        <f>TRUNC(E566*F566,2)</f>
        <v>6.97</v>
      </c>
      <c r="N566" s="33">
        <v>0.49</v>
      </c>
      <c r="O566" s="33">
        <v>17.7</v>
      </c>
      <c r="P566" s="33">
        <v>8.67</v>
      </c>
    </row>
    <row r="567" spans="1:16" ht="25.5">
      <c r="A567" s="18" t="s">
        <v>1010</v>
      </c>
      <c r="B567" s="19">
        <v>88316</v>
      </c>
      <c r="C567" s="20" t="s">
        <v>1021</v>
      </c>
      <c r="D567" s="18" t="s">
        <v>1016</v>
      </c>
      <c r="E567" s="87">
        <v>0.89</v>
      </c>
      <c r="F567" s="33">
        <f>O567*$L$4</f>
        <v>11.159520000000001</v>
      </c>
      <c r="G567" s="46">
        <f>TRUNC(E567*F567,2)</f>
        <v>9.93</v>
      </c>
      <c r="N567" s="33">
        <v>0.89</v>
      </c>
      <c r="O567" s="33">
        <v>13.88</v>
      </c>
      <c r="P567" s="33">
        <v>12.35</v>
      </c>
    </row>
    <row r="568" spans="1:16">
      <c r="A568" s="213" t="s">
        <v>991</v>
      </c>
      <c r="B568" s="214"/>
      <c r="C568" s="214"/>
      <c r="D568" s="214"/>
      <c r="E568" s="214"/>
      <c r="F568" s="215"/>
      <c r="G568" s="48">
        <f>SUM(G560:G567)</f>
        <v>88.207980359999993</v>
      </c>
      <c r="N568" s="33"/>
      <c r="O568" s="33"/>
      <c r="P568" s="33">
        <v>109.72</v>
      </c>
    </row>
    <row r="569" spans="1:16">
      <c r="A569" s="202" t="s">
        <v>886</v>
      </c>
      <c r="B569" s="203"/>
      <c r="C569" s="203"/>
      <c r="D569" s="203"/>
      <c r="E569" s="204"/>
      <c r="F569" s="22" t="s">
        <v>86</v>
      </c>
      <c r="G569" s="21">
        <v>8914</v>
      </c>
      <c r="I569" s="34">
        <f>VLOOKUP(G569,PLANILHA!$C$11:$G$435,5,FALSE)</f>
        <v>379.89000000000004</v>
      </c>
      <c r="N569" s="33"/>
      <c r="O569" s="33" t="s">
        <v>86</v>
      </c>
      <c r="P569" s="33">
        <v>8914</v>
      </c>
    </row>
    <row r="570" spans="1:16" ht="25.5">
      <c r="A570" s="202" t="s">
        <v>1002</v>
      </c>
      <c r="B570" s="204"/>
      <c r="C570" s="30" t="s">
        <v>1003</v>
      </c>
      <c r="D570" s="30" t="s">
        <v>1004</v>
      </c>
      <c r="E570" s="86" t="s">
        <v>993</v>
      </c>
      <c r="F570" s="31" t="s">
        <v>992</v>
      </c>
      <c r="G570" s="32" t="s">
        <v>991</v>
      </c>
      <c r="N570" s="33" t="s">
        <v>993</v>
      </c>
      <c r="O570" s="33" t="s">
        <v>992</v>
      </c>
      <c r="P570" s="33" t="s">
        <v>991</v>
      </c>
    </row>
    <row r="571" spans="1:16">
      <c r="A571" s="202" t="s">
        <v>1017</v>
      </c>
      <c r="B571" s="203"/>
      <c r="C571" s="203"/>
      <c r="D571" s="203"/>
      <c r="E571" s="203"/>
      <c r="F571" s="203"/>
      <c r="G571" s="204"/>
      <c r="N571" s="33"/>
      <c r="O571" s="33"/>
      <c r="P571" s="33"/>
    </row>
    <row r="572" spans="1:16" ht="25.5">
      <c r="A572" s="18" t="s">
        <v>86</v>
      </c>
      <c r="B572" s="19">
        <v>8914</v>
      </c>
      <c r="C572" s="20" t="s">
        <v>1154</v>
      </c>
      <c r="D572" s="18" t="s">
        <v>1009</v>
      </c>
      <c r="E572" s="88">
        <v>1</v>
      </c>
      <c r="F572" s="33">
        <f>O572*$L$4</f>
        <v>352.15200000000004</v>
      </c>
      <c r="G572" s="46">
        <f>E572*F572</f>
        <v>352.15200000000004</v>
      </c>
      <c r="N572" s="33">
        <v>1</v>
      </c>
      <c r="O572" s="33">
        <v>438</v>
      </c>
      <c r="P572" s="33">
        <v>438</v>
      </c>
    </row>
    <row r="573" spans="1:16">
      <c r="A573" s="202" t="s">
        <v>1005</v>
      </c>
      <c r="B573" s="203"/>
      <c r="C573" s="203"/>
      <c r="D573" s="203"/>
      <c r="E573" s="203"/>
      <c r="F573" s="203"/>
      <c r="G573" s="204"/>
      <c r="N573" s="33"/>
      <c r="O573" s="33"/>
      <c r="P573" s="33"/>
    </row>
    <row r="574" spans="1:16" ht="25.5">
      <c r="A574" s="18" t="s">
        <v>1010</v>
      </c>
      <c r="B574" s="19">
        <v>88243</v>
      </c>
      <c r="C574" s="20" t="s">
        <v>1064</v>
      </c>
      <c r="D574" s="18" t="s">
        <v>1016</v>
      </c>
      <c r="E574" s="90">
        <v>1</v>
      </c>
      <c r="F574" s="33">
        <f>O574*$L$4</f>
        <v>13.31424</v>
      </c>
      <c r="G574" s="46">
        <f>E574*F574</f>
        <v>13.31424</v>
      </c>
      <c r="N574" s="33">
        <v>1</v>
      </c>
      <c r="O574" s="33">
        <v>16.559999999999999</v>
      </c>
      <c r="P574" s="33">
        <v>16.559999999999999</v>
      </c>
    </row>
    <row r="575" spans="1:16" ht="25.5">
      <c r="A575" s="18" t="s">
        <v>1010</v>
      </c>
      <c r="B575" s="19">
        <v>88264</v>
      </c>
      <c r="C575" s="20" t="s">
        <v>1043</v>
      </c>
      <c r="D575" s="18" t="s">
        <v>1016</v>
      </c>
      <c r="E575" s="90">
        <v>1</v>
      </c>
      <c r="F575" s="33">
        <f>O575*$L$4</f>
        <v>14.423760000000001</v>
      </c>
      <c r="G575" s="46">
        <f>TRUNC(E575*F575,2)</f>
        <v>14.42</v>
      </c>
      <c r="N575" s="33">
        <v>1</v>
      </c>
      <c r="O575" s="33">
        <v>17.940000000000001</v>
      </c>
      <c r="P575" s="33">
        <v>17.940000000000001</v>
      </c>
    </row>
    <row r="576" spans="1:16">
      <c r="A576" s="213" t="s">
        <v>991</v>
      </c>
      <c r="B576" s="214"/>
      <c r="C576" s="214"/>
      <c r="D576" s="214"/>
      <c r="E576" s="214"/>
      <c r="F576" s="215"/>
      <c r="G576" s="48">
        <f>SUM(G572:G575)</f>
        <v>379.88624000000004</v>
      </c>
      <c r="N576" s="33"/>
      <c r="O576" s="33"/>
      <c r="P576" s="33">
        <v>472.5</v>
      </c>
    </row>
    <row r="577" spans="1:16">
      <c r="A577" s="202" t="s">
        <v>1155</v>
      </c>
      <c r="B577" s="203"/>
      <c r="C577" s="203"/>
      <c r="D577" s="203"/>
      <c r="E577" s="204"/>
      <c r="F577" s="22" t="s">
        <v>86</v>
      </c>
      <c r="G577" s="21">
        <v>8795</v>
      </c>
      <c r="I577" s="34">
        <f>VLOOKUP(G577,PLANILHA!$C$11:$G$435,5,FALSE)</f>
        <v>18.419640000000001</v>
      </c>
      <c r="N577" s="33"/>
      <c r="O577" s="33" t="s">
        <v>86</v>
      </c>
      <c r="P577" s="33">
        <v>8795</v>
      </c>
    </row>
    <row r="578" spans="1:16" ht="25.5">
      <c r="A578" s="202" t="s">
        <v>1002</v>
      </c>
      <c r="B578" s="204"/>
      <c r="C578" s="30" t="s">
        <v>1003</v>
      </c>
      <c r="D578" s="30" t="s">
        <v>1004</v>
      </c>
      <c r="E578" s="86" t="s">
        <v>993</v>
      </c>
      <c r="F578" s="31" t="s">
        <v>992</v>
      </c>
      <c r="G578" s="29" t="s">
        <v>991</v>
      </c>
      <c r="N578" s="33" t="s">
        <v>993</v>
      </c>
      <c r="O578" s="33" t="s">
        <v>992</v>
      </c>
      <c r="P578" s="33" t="s">
        <v>991</v>
      </c>
    </row>
    <row r="579" spans="1:16">
      <c r="A579" s="202" t="s">
        <v>1017</v>
      </c>
      <c r="B579" s="203"/>
      <c r="C579" s="203"/>
      <c r="D579" s="203"/>
      <c r="E579" s="203"/>
      <c r="F579" s="203"/>
      <c r="G579" s="204"/>
      <c r="N579" s="33"/>
      <c r="O579" s="33"/>
      <c r="P579" s="33"/>
    </row>
    <row r="580" spans="1:16" ht="25.5">
      <c r="A580" s="18" t="s">
        <v>86</v>
      </c>
      <c r="B580" s="19">
        <v>9086</v>
      </c>
      <c r="C580" s="20" t="s">
        <v>1156</v>
      </c>
      <c r="D580" s="18" t="s">
        <v>535</v>
      </c>
      <c r="E580" s="88">
        <v>1</v>
      </c>
      <c r="F580" s="33">
        <f>O580*$L$4</f>
        <v>5.6280000000000001</v>
      </c>
      <c r="G580" s="46">
        <f>E580*F580</f>
        <v>5.6280000000000001</v>
      </c>
      <c r="N580" s="33">
        <v>1</v>
      </c>
      <c r="O580" s="33">
        <v>7</v>
      </c>
      <c r="P580" s="33">
        <v>7</v>
      </c>
    </row>
    <row r="581" spans="1:16">
      <c r="A581" s="202" t="s">
        <v>1005</v>
      </c>
      <c r="B581" s="203"/>
      <c r="C581" s="203"/>
      <c r="D581" s="203"/>
      <c r="E581" s="203"/>
      <c r="F581" s="203"/>
      <c r="G581" s="204"/>
      <c r="N581" s="33"/>
      <c r="O581" s="33"/>
      <c r="P581" s="33"/>
    </row>
    <row r="582" spans="1:16" ht="25.5">
      <c r="A582" s="18" t="s">
        <v>1010</v>
      </c>
      <c r="B582" s="19">
        <v>88316</v>
      </c>
      <c r="C582" s="20" t="s">
        <v>1021</v>
      </c>
      <c r="D582" s="18" t="s">
        <v>1016</v>
      </c>
      <c r="E582" s="87">
        <v>0.5</v>
      </c>
      <c r="F582" s="33">
        <f>O582*$L$4</f>
        <v>11.159520000000001</v>
      </c>
      <c r="G582" s="46">
        <f>E582*F582</f>
        <v>5.5797600000000003</v>
      </c>
      <c r="N582" s="33">
        <v>0.5</v>
      </c>
      <c r="O582" s="33">
        <v>13.88</v>
      </c>
      <c r="P582" s="33">
        <v>6.94</v>
      </c>
    </row>
    <row r="583" spans="1:16" ht="25.5">
      <c r="A583" s="18" t="s">
        <v>1010</v>
      </c>
      <c r="B583" s="19">
        <v>88264</v>
      </c>
      <c r="C583" s="20" t="s">
        <v>1043</v>
      </c>
      <c r="D583" s="18" t="s">
        <v>1016</v>
      </c>
      <c r="E583" s="87">
        <v>0.5</v>
      </c>
      <c r="F583" s="33">
        <f>O583*$L$4</f>
        <v>14.423760000000001</v>
      </c>
      <c r="G583" s="46">
        <f>TRUNC(E583*F583,2)</f>
        <v>7.21</v>
      </c>
      <c r="N583" s="33">
        <v>0.5</v>
      </c>
      <c r="O583" s="33">
        <v>17.940000000000001</v>
      </c>
      <c r="P583" s="33">
        <v>8.9700000000000006</v>
      </c>
    </row>
    <row r="584" spans="1:16">
      <c r="A584" s="213" t="s">
        <v>991</v>
      </c>
      <c r="B584" s="214"/>
      <c r="C584" s="214"/>
      <c r="D584" s="214"/>
      <c r="E584" s="214"/>
      <c r="F584" s="215"/>
      <c r="G584" s="48">
        <f>SUM(G580:G583)</f>
        <v>18.417760000000001</v>
      </c>
      <c r="N584" s="33"/>
      <c r="O584" s="33"/>
      <c r="P584" s="33">
        <v>22.91</v>
      </c>
    </row>
    <row r="585" spans="1:16">
      <c r="A585" s="225" t="s">
        <v>1157</v>
      </c>
      <c r="B585" s="226"/>
      <c r="C585" s="226"/>
      <c r="D585" s="226"/>
      <c r="E585" s="227"/>
      <c r="F585" s="28" t="s">
        <v>74</v>
      </c>
      <c r="G585" s="29" t="s">
        <v>826</v>
      </c>
      <c r="I585" s="34">
        <f>VLOOKUP(G585,PLANILHA!$C$11:$G$435,5,FALSE)</f>
        <v>3563.2636800000005</v>
      </c>
      <c r="N585" s="33"/>
      <c r="O585" s="33" t="s">
        <v>74</v>
      </c>
      <c r="P585" s="33" t="s">
        <v>826</v>
      </c>
    </row>
    <row r="586" spans="1:16" ht="25.5">
      <c r="A586" s="202" t="s">
        <v>1002</v>
      </c>
      <c r="B586" s="204"/>
      <c r="C586" s="30" t="s">
        <v>1003</v>
      </c>
      <c r="D586" s="30" t="s">
        <v>1004</v>
      </c>
      <c r="E586" s="86" t="s">
        <v>993</v>
      </c>
      <c r="F586" s="31" t="s">
        <v>992</v>
      </c>
      <c r="G586" s="29" t="s">
        <v>991</v>
      </c>
      <c r="N586" s="33" t="s">
        <v>993</v>
      </c>
      <c r="O586" s="33" t="s">
        <v>992</v>
      </c>
      <c r="P586" s="33" t="s">
        <v>991</v>
      </c>
    </row>
    <row r="587" spans="1:16">
      <c r="A587" s="202" t="s">
        <v>1017</v>
      </c>
      <c r="B587" s="203"/>
      <c r="C587" s="203"/>
      <c r="D587" s="203"/>
      <c r="E587" s="203"/>
      <c r="F587" s="203"/>
      <c r="G587" s="204"/>
      <c r="N587" s="33"/>
      <c r="O587" s="33"/>
      <c r="P587" s="33"/>
    </row>
    <row r="588" spans="1:16" ht="51">
      <c r="A588" s="18" t="s">
        <v>1158</v>
      </c>
      <c r="B588" s="18" t="s">
        <v>1007</v>
      </c>
      <c r="C588" s="37" t="s">
        <v>1323</v>
      </c>
      <c r="D588" s="18" t="s">
        <v>1009</v>
      </c>
      <c r="E588" s="88">
        <v>1</v>
      </c>
      <c r="F588" s="33">
        <f>O588*$L$4</f>
        <v>3758.0165999999999</v>
      </c>
      <c r="G588" s="46">
        <f>TRUNC(E588*F588,2)</f>
        <v>3758.01</v>
      </c>
      <c r="N588" s="33">
        <v>1</v>
      </c>
      <c r="O588" s="33">
        <v>4674.1499999999996</v>
      </c>
      <c r="P588" s="33">
        <v>4674.1499999999996</v>
      </c>
    </row>
    <row r="589" spans="1:16" ht="51">
      <c r="A589" s="18" t="s">
        <v>1159</v>
      </c>
      <c r="B589" s="18" t="s">
        <v>1007</v>
      </c>
      <c r="C589" s="37" t="s">
        <v>1323</v>
      </c>
      <c r="D589" s="18" t="s">
        <v>1009</v>
      </c>
      <c r="E589" s="88">
        <v>1</v>
      </c>
      <c r="F589" s="33">
        <f>O589*$L$4</f>
        <v>3245.8927200000003</v>
      </c>
      <c r="G589" s="46">
        <f>TRUNC(E589*F589,2)</f>
        <v>3245.89</v>
      </c>
      <c r="N589" s="33">
        <v>1</v>
      </c>
      <c r="O589" s="33">
        <v>4037.18</v>
      </c>
      <c r="P589" s="33">
        <v>4037.18</v>
      </c>
    </row>
    <row r="590" spans="1:16" ht="51">
      <c r="A590" s="18" t="s">
        <v>1160</v>
      </c>
      <c r="B590" s="18" t="s">
        <v>1007</v>
      </c>
      <c r="C590" s="37" t="s">
        <v>1323</v>
      </c>
      <c r="D590" s="18" t="s">
        <v>1009</v>
      </c>
      <c r="E590" s="88">
        <v>1</v>
      </c>
      <c r="F590" s="33">
        <f>O590*$L$4</f>
        <v>3642.6184800000001</v>
      </c>
      <c r="G590" s="46">
        <f>TRUNC(E590*F590,2)</f>
        <v>3642.61</v>
      </c>
      <c r="N590" s="33">
        <v>1</v>
      </c>
      <c r="O590" s="33">
        <v>4530.62</v>
      </c>
      <c r="P590" s="33">
        <v>4530.62</v>
      </c>
    </row>
    <row r="591" spans="1:16">
      <c r="A591" s="202" t="s">
        <v>1005</v>
      </c>
      <c r="B591" s="203"/>
      <c r="C591" s="203"/>
      <c r="D591" s="203"/>
      <c r="E591" s="203"/>
      <c r="F591" s="203"/>
      <c r="G591" s="204"/>
      <c r="N591" s="33"/>
      <c r="O591" s="33"/>
      <c r="P591" s="33"/>
    </row>
    <row r="592" spans="1:16" ht="25.5">
      <c r="A592" s="18" t="s">
        <v>1010</v>
      </c>
      <c r="B592" s="19">
        <v>88264</v>
      </c>
      <c r="C592" s="20" t="s">
        <v>1043</v>
      </c>
      <c r="D592" s="18" t="s">
        <v>1016</v>
      </c>
      <c r="E592" s="88">
        <v>1</v>
      </c>
      <c r="F592" s="33">
        <f>O592*$L$4</f>
        <v>14.423760000000001</v>
      </c>
      <c r="G592" s="46">
        <f>TRUNC(E592*F592,2)</f>
        <v>14.42</v>
      </c>
      <c r="N592" s="33">
        <v>1</v>
      </c>
      <c r="O592" s="33">
        <v>17.940000000000001</v>
      </c>
      <c r="P592" s="33">
        <v>17.940000000000001</v>
      </c>
    </row>
    <row r="593" spans="1:16">
      <c r="A593" s="213" t="s">
        <v>991</v>
      </c>
      <c r="B593" s="214"/>
      <c r="C593" s="214"/>
      <c r="D593" s="214"/>
      <c r="E593" s="214"/>
      <c r="F593" s="215"/>
      <c r="G593" s="48">
        <f>(SUM(G588:G590)/3+G592)</f>
        <v>3563.2566666666667</v>
      </c>
      <c r="N593" s="33"/>
      <c r="O593" s="33"/>
      <c r="P593" s="33">
        <v>4431.92</v>
      </c>
    </row>
    <row r="594" spans="1:16">
      <c r="A594" s="202" t="s">
        <v>1161</v>
      </c>
      <c r="B594" s="203"/>
      <c r="C594" s="203"/>
      <c r="D594" s="203"/>
      <c r="E594" s="204"/>
      <c r="F594" s="28" t="s">
        <v>74</v>
      </c>
      <c r="G594" s="29" t="s">
        <v>831</v>
      </c>
      <c r="I594" s="34">
        <f>VLOOKUP(G594,PLANILHA!$C$11:$G$435,5,FALSE)</f>
        <v>322.21908000000002</v>
      </c>
      <c r="N594" s="33"/>
      <c r="O594" s="33" t="s">
        <v>74</v>
      </c>
      <c r="P594" s="33" t="s">
        <v>831</v>
      </c>
    </row>
    <row r="595" spans="1:16" ht="25.5">
      <c r="A595" s="202" t="s">
        <v>1002</v>
      </c>
      <c r="B595" s="204"/>
      <c r="C595" s="30" t="s">
        <v>1003</v>
      </c>
      <c r="D595" s="30" t="s">
        <v>1004</v>
      </c>
      <c r="E595" s="86" t="s">
        <v>993</v>
      </c>
      <c r="F595" s="31" t="s">
        <v>992</v>
      </c>
      <c r="G595" s="29" t="s">
        <v>991</v>
      </c>
      <c r="N595" s="33" t="s">
        <v>993</v>
      </c>
      <c r="O595" s="33" t="s">
        <v>992</v>
      </c>
      <c r="P595" s="33" t="s">
        <v>991</v>
      </c>
    </row>
    <row r="596" spans="1:16">
      <c r="A596" s="202" t="s">
        <v>1017</v>
      </c>
      <c r="B596" s="203"/>
      <c r="C596" s="203"/>
      <c r="D596" s="203"/>
      <c r="E596" s="203"/>
      <c r="F596" s="203"/>
      <c r="G596" s="204"/>
      <c r="N596" s="33"/>
      <c r="O596" s="33"/>
      <c r="P596" s="33"/>
    </row>
    <row r="597" spans="1:16" ht="38.25">
      <c r="A597" s="18" t="s">
        <v>1158</v>
      </c>
      <c r="B597" s="18" t="s">
        <v>1007</v>
      </c>
      <c r="C597" s="35" t="s">
        <v>1161</v>
      </c>
      <c r="D597" s="18" t="s">
        <v>1009</v>
      </c>
      <c r="E597" s="88">
        <v>1</v>
      </c>
      <c r="F597" s="33">
        <f>O597*$L$4</f>
        <v>311.72688000000005</v>
      </c>
      <c r="G597" s="46">
        <f>E597*F597</f>
        <v>311.72688000000005</v>
      </c>
      <c r="N597" s="33">
        <v>1</v>
      </c>
      <c r="O597" s="33">
        <v>387.72</v>
      </c>
      <c r="P597" s="33">
        <v>387.72</v>
      </c>
    </row>
    <row r="598" spans="1:16" ht="38.25">
      <c r="A598" s="18" t="s">
        <v>1159</v>
      </c>
      <c r="B598" s="18" t="s">
        <v>1007</v>
      </c>
      <c r="C598" s="35" t="s">
        <v>1161</v>
      </c>
      <c r="D598" s="18" t="s">
        <v>1009</v>
      </c>
      <c r="E598" s="88">
        <v>1</v>
      </c>
      <c r="F598" s="33">
        <f>O598*$L$4</f>
        <v>321.06936000000002</v>
      </c>
      <c r="G598" s="46">
        <f>TRUNC(E598*F598,2)</f>
        <v>321.06</v>
      </c>
      <c r="N598" s="33">
        <v>1</v>
      </c>
      <c r="O598" s="33">
        <v>399.34</v>
      </c>
      <c r="P598" s="33">
        <v>399.34</v>
      </c>
    </row>
    <row r="599" spans="1:16" ht="38.25">
      <c r="A599" s="18" t="s">
        <v>1160</v>
      </c>
      <c r="B599" s="18" t="s">
        <v>1007</v>
      </c>
      <c r="C599" s="35" t="s">
        <v>1161</v>
      </c>
      <c r="D599" s="18" t="s">
        <v>1009</v>
      </c>
      <c r="E599" s="88">
        <v>1</v>
      </c>
      <c r="F599" s="33">
        <f>O599*$L$4</f>
        <v>290.59775999999999</v>
      </c>
      <c r="G599" s="46">
        <f>TRUNC(E599*F599,2)</f>
        <v>290.58999999999997</v>
      </c>
      <c r="N599" s="33">
        <v>1</v>
      </c>
      <c r="O599" s="33">
        <v>361.44</v>
      </c>
      <c r="P599" s="33">
        <v>361.44</v>
      </c>
    </row>
    <row r="600" spans="1:16">
      <c r="A600" s="202" t="s">
        <v>1005</v>
      </c>
      <c r="B600" s="203"/>
      <c r="C600" s="203"/>
      <c r="D600" s="203"/>
      <c r="E600" s="203"/>
      <c r="F600" s="203"/>
      <c r="G600" s="204"/>
      <c r="N600" s="33"/>
      <c r="O600" s="33"/>
      <c r="P600" s="33"/>
    </row>
    <row r="601" spans="1:16" ht="25.5">
      <c r="A601" s="18" t="s">
        <v>1010</v>
      </c>
      <c r="B601" s="19">
        <v>88264</v>
      </c>
      <c r="C601" s="20" t="s">
        <v>1043</v>
      </c>
      <c r="D601" s="18" t="s">
        <v>1016</v>
      </c>
      <c r="E601" s="88">
        <v>1</v>
      </c>
      <c r="F601" s="33">
        <f>O601*$L$4</f>
        <v>14.423760000000001</v>
      </c>
      <c r="G601" s="46">
        <f>E601*F601</f>
        <v>14.423760000000001</v>
      </c>
      <c r="N601" s="33">
        <v>1</v>
      </c>
      <c r="O601" s="33">
        <v>17.940000000000001</v>
      </c>
      <c r="P601" s="33">
        <v>17.940000000000001</v>
      </c>
    </row>
    <row r="602" spans="1:16">
      <c r="A602" s="213" t="s">
        <v>991</v>
      </c>
      <c r="B602" s="214"/>
      <c r="C602" s="214"/>
      <c r="D602" s="214"/>
      <c r="E602" s="214"/>
      <c r="F602" s="215"/>
      <c r="G602" s="48">
        <f>(SUM(G597:G599)/3+G601)</f>
        <v>322.21605333333338</v>
      </c>
      <c r="N602" s="33"/>
      <c r="O602" s="33"/>
      <c r="P602" s="33">
        <v>400.77</v>
      </c>
    </row>
    <row r="603" spans="1:16">
      <c r="A603" s="225" t="s">
        <v>1162</v>
      </c>
      <c r="B603" s="226"/>
      <c r="C603" s="226"/>
      <c r="D603" s="226"/>
      <c r="E603" s="227"/>
      <c r="F603" s="28" t="s">
        <v>74</v>
      </c>
      <c r="G603" s="29" t="s">
        <v>834</v>
      </c>
      <c r="I603" s="34">
        <f>VLOOKUP(G603,PLANILHA!$C$11:$G$435,5,FALSE)</f>
        <v>2874.6617999999999</v>
      </c>
      <c r="N603" s="33"/>
      <c r="O603" s="33" t="s">
        <v>74</v>
      </c>
      <c r="P603" s="33" t="s">
        <v>834</v>
      </c>
    </row>
    <row r="604" spans="1:16" ht="25.5">
      <c r="A604" s="202" t="s">
        <v>1002</v>
      </c>
      <c r="B604" s="204"/>
      <c r="C604" s="30" t="s">
        <v>1003</v>
      </c>
      <c r="D604" s="30" t="s">
        <v>1004</v>
      </c>
      <c r="E604" s="86" t="s">
        <v>993</v>
      </c>
      <c r="F604" s="31" t="s">
        <v>992</v>
      </c>
      <c r="G604" s="29" t="s">
        <v>991</v>
      </c>
      <c r="N604" s="33" t="s">
        <v>993</v>
      </c>
      <c r="O604" s="33" t="s">
        <v>992</v>
      </c>
      <c r="P604" s="33" t="s">
        <v>991</v>
      </c>
    </row>
    <row r="605" spans="1:16">
      <c r="A605" s="202" t="s">
        <v>1017</v>
      </c>
      <c r="B605" s="203"/>
      <c r="C605" s="203"/>
      <c r="D605" s="203"/>
      <c r="E605" s="203"/>
      <c r="F605" s="203"/>
      <c r="G605" s="204"/>
      <c r="N605" s="33"/>
      <c r="O605" s="33"/>
      <c r="P605" s="33"/>
    </row>
    <row r="606" spans="1:16" ht="51">
      <c r="A606" s="18" t="s">
        <v>1158</v>
      </c>
      <c r="B606" s="18" t="s">
        <v>1007</v>
      </c>
      <c r="C606" s="37" t="s">
        <v>1324</v>
      </c>
      <c r="D606" s="18" t="s">
        <v>1009</v>
      </c>
      <c r="E606" s="88">
        <v>1</v>
      </c>
      <c r="F606" s="33">
        <f>O606*$L$4</f>
        <v>2111.4648000000002</v>
      </c>
      <c r="G606" s="46">
        <f>TRUNC(E606*F606,2)</f>
        <v>2111.46</v>
      </c>
      <c r="N606" s="33">
        <v>1</v>
      </c>
      <c r="O606" s="33">
        <v>2626.2</v>
      </c>
      <c r="P606" s="33">
        <v>2626.2</v>
      </c>
    </row>
    <row r="607" spans="1:16" ht="51">
      <c r="A607" s="18" t="s">
        <v>1159</v>
      </c>
      <c r="B607" s="18" t="s">
        <v>1007</v>
      </c>
      <c r="C607" s="37" t="s">
        <v>1324</v>
      </c>
      <c r="D607" s="18" t="s">
        <v>1009</v>
      </c>
      <c r="E607" s="88">
        <v>1</v>
      </c>
      <c r="F607" s="33">
        <f>O607*$L$4</f>
        <v>2300.3646000000003</v>
      </c>
      <c r="G607" s="46">
        <f>TRUNC(E607*F607,2)</f>
        <v>2300.36</v>
      </c>
      <c r="N607" s="33">
        <v>1</v>
      </c>
      <c r="O607" s="33">
        <v>2861.15</v>
      </c>
      <c r="P607" s="33">
        <v>2861.15</v>
      </c>
    </row>
    <row r="608" spans="1:16" ht="51">
      <c r="A608" s="18" t="s">
        <v>1160</v>
      </c>
      <c r="B608" s="18" t="s">
        <v>1007</v>
      </c>
      <c r="C608" s="37" t="s">
        <v>1324</v>
      </c>
      <c r="D608" s="18" t="s">
        <v>1009</v>
      </c>
      <c r="E608" s="88">
        <v>1</v>
      </c>
      <c r="F608" s="33">
        <f>O608*$L$4</f>
        <v>2346.0720000000001</v>
      </c>
      <c r="G608" s="46">
        <f>TRUNC(E608*F608,2)</f>
        <v>2346.0700000000002</v>
      </c>
      <c r="N608" s="33">
        <v>1</v>
      </c>
      <c r="O608" s="33">
        <v>2918</v>
      </c>
      <c r="P608" s="33">
        <v>2918</v>
      </c>
    </row>
    <row r="609" spans="1:16">
      <c r="A609" s="202" t="s">
        <v>1005</v>
      </c>
      <c r="B609" s="203"/>
      <c r="C609" s="203"/>
      <c r="D609" s="203"/>
      <c r="E609" s="203"/>
      <c r="F609" s="203"/>
      <c r="G609" s="204"/>
      <c r="N609" s="33"/>
      <c r="O609" s="33"/>
      <c r="P609" s="33"/>
    </row>
    <row r="610" spans="1:16" ht="25.5">
      <c r="A610" s="18" t="s">
        <v>1158</v>
      </c>
      <c r="B610" s="18" t="s">
        <v>1007</v>
      </c>
      <c r="C610" s="20" t="s">
        <v>1163</v>
      </c>
      <c r="D610" s="18" t="s">
        <v>1009</v>
      </c>
      <c r="E610" s="88">
        <v>1</v>
      </c>
      <c r="F610" s="33">
        <f>O610*$L$4</f>
        <v>652.49423999999999</v>
      </c>
      <c r="G610" s="46">
        <f>TRUNC(E610*F610,2)</f>
        <v>652.49</v>
      </c>
      <c r="N610" s="33">
        <v>1</v>
      </c>
      <c r="O610" s="33">
        <v>811.56</v>
      </c>
      <c r="P610" s="33">
        <v>811.56</v>
      </c>
    </row>
    <row r="611" spans="1:16" ht="25.5">
      <c r="A611" s="18" t="s">
        <v>1159</v>
      </c>
      <c r="B611" s="18" t="s">
        <v>1007</v>
      </c>
      <c r="C611" s="20" t="s">
        <v>1163</v>
      </c>
      <c r="D611" s="18" t="s">
        <v>1009</v>
      </c>
      <c r="E611" s="88">
        <v>1</v>
      </c>
      <c r="F611" s="33">
        <f>O611*$L$4</f>
        <v>562.71960000000001</v>
      </c>
      <c r="G611" s="46">
        <f>E611*F611</f>
        <v>562.71960000000001</v>
      </c>
      <c r="N611" s="33">
        <v>1</v>
      </c>
      <c r="O611" s="33">
        <v>699.9</v>
      </c>
      <c r="P611" s="33">
        <v>699.9</v>
      </c>
    </row>
    <row r="612" spans="1:16" ht="25.5">
      <c r="A612" s="18" t="s">
        <v>1010</v>
      </c>
      <c r="B612" s="19">
        <v>88264</v>
      </c>
      <c r="C612" s="20" t="s">
        <v>1043</v>
      </c>
      <c r="D612" s="18" t="s">
        <v>1016</v>
      </c>
      <c r="E612" s="88">
        <v>1</v>
      </c>
      <c r="F612" s="33">
        <f>O612*$L$4</f>
        <v>14.423760000000001</v>
      </c>
      <c r="G612" s="46">
        <f>E612*F612</f>
        <v>14.423760000000001</v>
      </c>
      <c r="N612" s="33">
        <v>1</v>
      </c>
      <c r="O612" s="33">
        <v>17.940000000000001</v>
      </c>
      <c r="P612" s="33">
        <v>17.940000000000001</v>
      </c>
    </row>
    <row r="613" spans="1:16">
      <c r="A613" s="213" t="s">
        <v>991</v>
      </c>
      <c r="B613" s="214"/>
      <c r="C613" s="214"/>
      <c r="D613" s="214"/>
      <c r="E613" s="214"/>
      <c r="F613" s="215"/>
      <c r="G613" s="48">
        <f>(SUM(G606:G608)/3+SUM(G610:G611)/2+G612)</f>
        <v>2874.6585599999999</v>
      </c>
      <c r="N613" s="33"/>
      <c r="O613" s="33"/>
      <c r="P613" s="33">
        <v>3575.45</v>
      </c>
    </row>
    <row r="614" spans="1:16">
      <c r="A614" s="202" t="s">
        <v>857</v>
      </c>
      <c r="B614" s="203"/>
      <c r="C614" s="203"/>
      <c r="D614" s="203"/>
      <c r="E614" s="204"/>
      <c r="F614" s="22" t="s">
        <v>852</v>
      </c>
      <c r="G614" s="29" t="s">
        <v>856</v>
      </c>
      <c r="I614" s="34">
        <f>VLOOKUP(G614,PLANILHA!$C$11:$G$435,5,FALSE)</f>
        <v>14.616720000000001</v>
      </c>
      <c r="N614" s="33"/>
      <c r="O614" s="33" t="s">
        <v>852</v>
      </c>
      <c r="P614" s="33" t="s">
        <v>856</v>
      </c>
    </row>
    <row r="615" spans="1:16" ht="25.5">
      <c r="A615" s="202" t="s">
        <v>1002</v>
      </c>
      <c r="B615" s="204"/>
      <c r="C615" s="30" t="s">
        <v>1003</v>
      </c>
      <c r="D615" s="30" t="s">
        <v>1004</v>
      </c>
      <c r="E615" s="86" t="s">
        <v>993</v>
      </c>
      <c r="F615" s="31" t="s">
        <v>992</v>
      </c>
      <c r="G615" s="29" t="s">
        <v>991</v>
      </c>
      <c r="N615" s="33" t="s">
        <v>993</v>
      </c>
      <c r="O615" s="33" t="s">
        <v>992</v>
      </c>
      <c r="P615" s="33" t="s">
        <v>991</v>
      </c>
    </row>
    <row r="616" spans="1:16">
      <c r="A616" s="202" t="s">
        <v>1017</v>
      </c>
      <c r="B616" s="203"/>
      <c r="C616" s="203"/>
      <c r="D616" s="203"/>
      <c r="E616" s="203"/>
      <c r="F616" s="203"/>
      <c r="G616" s="204"/>
      <c r="N616" s="33"/>
      <c r="O616" s="33"/>
      <c r="P616" s="33"/>
    </row>
    <row r="617" spans="1:16" ht="25.5">
      <c r="A617" s="18" t="s">
        <v>852</v>
      </c>
      <c r="B617" s="19">
        <v>42539</v>
      </c>
      <c r="C617" s="20" t="s">
        <v>857</v>
      </c>
      <c r="D617" s="18" t="s">
        <v>1009</v>
      </c>
      <c r="E617" s="88">
        <v>1</v>
      </c>
      <c r="F617" s="33">
        <f>O617*$L$4</f>
        <v>9.4791600000000003</v>
      </c>
      <c r="G617" s="46">
        <f>E617*F617</f>
        <v>9.4791600000000003</v>
      </c>
      <c r="N617" s="33">
        <v>1</v>
      </c>
      <c r="O617" s="33">
        <v>11.79</v>
      </c>
      <c r="P617" s="33">
        <v>11.79</v>
      </c>
    </row>
    <row r="618" spans="1:16">
      <c r="A618" s="202" t="s">
        <v>1005</v>
      </c>
      <c r="B618" s="203"/>
      <c r="C618" s="203"/>
      <c r="D618" s="203"/>
      <c r="E618" s="203"/>
      <c r="F618" s="203"/>
      <c r="G618" s="204"/>
      <c r="N618" s="33"/>
      <c r="O618" s="33"/>
      <c r="P618" s="33"/>
    </row>
    <row r="619" spans="1:16" ht="25.5">
      <c r="A619" s="18" t="s">
        <v>1010</v>
      </c>
      <c r="B619" s="19">
        <v>88247</v>
      </c>
      <c r="C619" s="20" t="s">
        <v>1042</v>
      </c>
      <c r="D619" s="18" t="s">
        <v>1016</v>
      </c>
      <c r="E619" s="88">
        <v>0.2</v>
      </c>
      <c r="F619" s="33">
        <f>O619*$L$4</f>
        <v>11.264040000000001</v>
      </c>
      <c r="G619" s="46">
        <f>E619*F619</f>
        <v>2.2528080000000004</v>
      </c>
      <c r="N619" s="33">
        <v>0.2</v>
      </c>
      <c r="O619" s="33">
        <v>14.01</v>
      </c>
      <c r="P619" s="33">
        <v>2.8</v>
      </c>
    </row>
    <row r="620" spans="1:16" ht="25.5">
      <c r="A620" s="18" t="s">
        <v>1010</v>
      </c>
      <c r="B620" s="19">
        <v>88264</v>
      </c>
      <c r="C620" s="20" t="s">
        <v>1043</v>
      </c>
      <c r="D620" s="18" t="s">
        <v>1016</v>
      </c>
      <c r="E620" s="88">
        <v>0.2</v>
      </c>
      <c r="F620" s="33">
        <f>O620*$L$4</f>
        <v>14.423760000000001</v>
      </c>
      <c r="G620" s="46">
        <f>E620*F620</f>
        <v>2.8847520000000006</v>
      </c>
      <c r="N620" s="33">
        <v>0.2</v>
      </c>
      <c r="O620" s="33">
        <v>17.940000000000001</v>
      </c>
      <c r="P620" s="33">
        <v>3.58</v>
      </c>
    </row>
    <row r="621" spans="1:16">
      <c r="A621" s="213" t="s">
        <v>991</v>
      </c>
      <c r="B621" s="214"/>
      <c r="C621" s="214"/>
      <c r="D621" s="214"/>
      <c r="E621" s="214"/>
      <c r="F621" s="215"/>
      <c r="G621" s="48">
        <f>SUM(G617:G620)</f>
        <v>14.616720000000001</v>
      </c>
      <c r="N621" s="33"/>
      <c r="O621" s="33"/>
      <c r="P621" s="33">
        <v>18.18</v>
      </c>
    </row>
    <row r="622" spans="1:16">
      <c r="A622" s="202" t="s">
        <v>1164</v>
      </c>
      <c r="B622" s="203"/>
      <c r="C622" s="203"/>
      <c r="D622" s="203"/>
      <c r="E622" s="204"/>
      <c r="F622" s="22" t="s">
        <v>852</v>
      </c>
      <c r="G622" s="29" t="s">
        <v>853</v>
      </c>
      <c r="I622" s="34">
        <f>VLOOKUP(G622,PLANILHA!$C$11:$G$435,5,FALSE)</f>
        <v>549.48576000000003</v>
      </c>
      <c r="N622" s="33"/>
      <c r="O622" s="33" t="s">
        <v>852</v>
      </c>
      <c r="P622" s="33" t="s">
        <v>853</v>
      </c>
    </row>
    <row r="623" spans="1:16" ht="25.5">
      <c r="A623" s="202" t="s">
        <v>1002</v>
      </c>
      <c r="B623" s="204"/>
      <c r="C623" s="30" t="s">
        <v>1003</v>
      </c>
      <c r="D623" s="30" t="s">
        <v>1004</v>
      </c>
      <c r="E623" s="86" t="s">
        <v>993</v>
      </c>
      <c r="F623" s="31" t="s">
        <v>992</v>
      </c>
      <c r="G623" s="29" t="s">
        <v>991</v>
      </c>
      <c r="N623" s="33" t="s">
        <v>993</v>
      </c>
      <c r="O623" s="33" t="s">
        <v>992</v>
      </c>
      <c r="P623" s="33" t="s">
        <v>991</v>
      </c>
    </row>
    <row r="624" spans="1:16">
      <c r="A624" s="202" t="s">
        <v>1017</v>
      </c>
      <c r="B624" s="203"/>
      <c r="C624" s="203"/>
      <c r="D624" s="203"/>
      <c r="E624" s="203"/>
      <c r="F624" s="203"/>
      <c r="G624" s="204"/>
      <c r="N624" s="33"/>
      <c r="O624" s="33"/>
      <c r="P624" s="33"/>
    </row>
    <row r="625" spans="1:16">
      <c r="A625" s="18" t="s">
        <v>852</v>
      </c>
      <c r="B625" s="40">
        <v>42561</v>
      </c>
      <c r="C625" s="20" t="s">
        <v>1165</v>
      </c>
      <c r="D625" s="18" t="s">
        <v>1009</v>
      </c>
      <c r="E625" s="88">
        <v>1</v>
      </c>
      <c r="F625" s="33">
        <f>O625*$L$4</f>
        <v>343.98336</v>
      </c>
      <c r="G625" s="46">
        <f>E625*F625</f>
        <v>343.98336</v>
      </c>
      <c r="N625" s="33">
        <v>1</v>
      </c>
      <c r="O625" s="33">
        <v>427.84</v>
      </c>
      <c r="P625" s="33">
        <v>427.84</v>
      </c>
    </row>
    <row r="626" spans="1:16">
      <c r="A626" s="202" t="s">
        <v>1005</v>
      </c>
      <c r="B626" s="203"/>
      <c r="C626" s="203"/>
      <c r="D626" s="203"/>
      <c r="E626" s="203"/>
      <c r="F626" s="203"/>
      <c r="G626" s="204"/>
      <c r="N626" s="33"/>
      <c r="O626" s="33"/>
      <c r="P626" s="33"/>
    </row>
    <row r="627" spans="1:16" ht="25.5">
      <c r="A627" s="18" t="s">
        <v>1010</v>
      </c>
      <c r="B627" s="19">
        <v>88247</v>
      </c>
      <c r="C627" s="20" t="s">
        <v>1042</v>
      </c>
      <c r="D627" s="18" t="s">
        <v>1016</v>
      </c>
      <c r="E627" s="88">
        <v>8</v>
      </c>
      <c r="F627" s="33">
        <f>O627*$L$4</f>
        <v>11.264040000000001</v>
      </c>
      <c r="G627" s="46">
        <f>E627*F627</f>
        <v>90.112320000000011</v>
      </c>
      <c r="N627" s="33">
        <v>8</v>
      </c>
      <c r="O627" s="33">
        <v>14.01</v>
      </c>
      <c r="P627" s="33">
        <v>112.08</v>
      </c>
    </row>
    <row r="628" spans="1:16" ht="25.5">
      <c r="A628" s="18" t="s">
        <v>1010</v>
      </c>
      <c r="B628" s="19">
        <v>88264</v>
      </c>
      <c r="C628" s="20" t="s">
        <v>1043</v>
      </c>
      <c r="D628" s="18" t="s">
        <v>1016</v>
      </c>
      <c r="E628" s="88">
        <v>8</v>
      </c>
      <c r="F628" s="33">
        <f>O628*$L$4</f>
        <v>14.423760000000001</v>
      </c>
      <c r="G628" s="46">
        <f>TRUNC(E628*F628,2)</f>
        <v>115.39</v>
      </c>
      <c r="N628" s="33">
        <v>8</v>
      </c>
      <c r="O628" s="33">
        <v>17.940000000000001</v>
      </c>
      <c r="P628" s="33">
        <v>143.52000000000001</v>
      </c>
    </row>
    <row r="629" spans="1:16">
      <c r="A629" s="213" t="s">
        <v>991</v>
      </c>
      <c r="B629" s="214"/>
      <c r="C629" s="214"/>
      <c r="D629" s="214"/>
      <c r="E629" s="214"/>
      <c r="F629" s="215"/>
      <c r="G629" s="48">
        <f>SUM(G625:G628)</f>
        <v>549.48568</v>
      </c>
      <c r="N629" s="33"/>
      <c r="O629" s="33"/>
      <c r="P629" s="33">
        <v>683.44</v>
      </c>
    </row>
    <row r="630" spans="1:16">
      <c r="A630" s="202" t="s">
        <v>799</v>
      </c>
      <c r="B630" s="203"/>
      <c r="C630" s="203"/>
      <c r="D630" s="203"/>
      <c r="E630" s="204"/>
      <c r="F630" s="22" t="s">
        <v>86</v>
      </c>
      <c r="G630" s="21">
        <v>11418</v>
      </c>
      <c r="I630" s="34">
        <f>VLOOKUP(G630,PLANILHA!$C$11:$G$435,5,FALSE)</f>
        <v>35.753880000000002</v>
      </c>
      <c r="N630" s="33"/>
      <c r="O630" s="33" t="s">
        <v>86</v>
      </c>
      <c r="P630" s="33">
        <v>11418</v>
      </c>
    </row>
    <row r="631" spans="1:16" ht="25.5">
      <c r="A631" s="202" t="s">
        <v>1002</v>
      </c>
      <c r="B631" s="204"/>
      <c r="C631" s="30" t="s">
        <v>1003</v>
      </c>
      <c r="D631" s="30" t="s">
        <v>1004</v>
      </c>
      <c r="E631" s="86" t="s">
        <v>993</v>
      </c>
      <c r="F631" s="31" t="s">
        <v>992</v>
      </c>
      <c r="G631" s="32" t="s">
        <v>991</v>
      </c>
      <c r="N631" s="33" t="s">
        <v>993</v>
      </c>
      <c r="O631" s="33" t="s">
        <v>992</v>
      </c>
      <c r="P631" s="33" t="s">
        <v>991</v>
      </c>
    </row>
    <row r="632" spans="1:16">
      <c r="A632" s="202" t="s">
        <v>1017</v>
      </c>
      <c r="B632" s="203"/>
      <c r="C632" s="203"/>
      <c r="D632" s="203"/>
      <c r="E632" s="203"/>
      <c r="F632" s="203"/>
      <c r="G632" s="204"/>
      <c r="N632" s="33"/>
      <c r="O632" s="33"/>
      <c r="P632" s="33"/>
    </row>
    <row r="633" spans="1:16">
      <c r="A633" s="18" t="s">
        <v>86</v>
      </c>
      <c r="B633" s="19">
        <v>11100</v>
      </c>
      <c r="C633" s="20" t="s">
        <v>1166</v>
      </c>
      <c r="D633" s="18" t="s">
        <v>1009</v>
      </c>
      <c r="E633" s="87">
        <v>1</v>
      </c>
      <c r="F633" s="33">
        <f>O633*$L$4</f>
        <v>21.185400000000001</v>
      </c>
      <c r="G633" s="46">
        <f t="shared" ref="G633:G634" si="28">E633*F633</f>
        <v>21.185400000000001</v>
      </c>
      <c r="N633" s="33">
        <v>1</v>
      </c>
      <c r="O633" s="33">
        <v>26.35</v>
      </c>
      <c r="P633" s="33">
        <v>26.35</v>
      </c>
    </row>
    <row r="634" spans="1:16" ht="25.5">
      <c r="A634" s="18" t="s">
        <v>1010</v>
      </c>
      <c r="B634" s="19">
        <v>1872</v>
      </c>
      <c r="C634" s="20" t="s">
        <v>1070</v>
      </c>
      <c r="D634" s="18" t="s">
        <v>1009</v>
      </c>
      <c r="E634" s="87">
        <v>1</v>
      </c>
      <c r="F634" s="33">
        <f>O634*$L$4</f>
        <v>1.77684</v>
      </c>
      <c r="G634" s="46">
        <f t="shared" si="28"/>
        <v>1.77684</v>
      </c>
      <c r="N634" s="33">
        <v>1</v>
      </c>
      <c r="O634" s="33">
        <v>2.21</v>
      </c>
      <c r="P634" s="33">
        <v>2.21</v>
      </c>
    </row>
    <row r="635" spans="1:16">
      <c r="A635" s="202" t="s">
        <v>1005</v>
      </c>
      <c r="B635" s="203"/>
      <c r="C635" s="203"/>
      <c r="D635" s="203"/>
      <c r="E635" s="203"/>
      <c r="F635" s="203"/>
      <c r="G635" s="204"/>
      <c r="N635" s="33"/>
      <c r="O635" s="33"/>
      <c r="P635" s="33"/>
    </row>
    <row r="636" spans="1:16" ht="25.5">
      <c r="A636" s="18" t="s">
        <v>1010</v>
      </c>
      <c r="B636" s="19">
        <v>88316</v>
      </c>
      <c r="C636" s="20" t="s">
        <v>1021</v>
      </c>
      <c r="D636" s="18" t="s">
        <v>1016</v>
      </c>
      <c r="E636" s="87">
        <v>0.5</v>
      </c>
      <c r="F636" s="33">
        <f>O636*$L$4</f>
        <v>11.159520000000001</v>
      </c>
      <c r="G636" s="46">
        <f>E636*F636</f>
        <v>5.5797600000000003</v>
      </c>
      <c r="N636" s="33">
        <v>0.5</v>
      </c>
      <c r="O636" s="33">
        <v>13.88</v>
      </c>
      <c r="P636" s="33">
        <v>6.94</v>
      </c>
    </row>
    <row r="637" spans="1:16" ht="25.5">
      <c r="A637" s="18" t="s">
        <v>1010</v>
      </c>
      <c r="B637" s="19">
        <v>88264</v>
      </c>
      <c r="C637" s="20" t="s">
        <v>1043</v>
      </c>
      <c r="D637" s="18" t="s">
        <v>1016</v>
      </c>
      <c r="E637" s="87">
        <v>0.5</v>
      </c>
      <c r="F637" s="33">
        <f>O637*$L$4</f>
        <v>14.423760000000001</v>
      </c>
      <c r="G637" s="46">
        <f>TRUNC(E637*F637,2)</f>
        <v>7.21</v>
      </c>
      <c r="N637" s="33">
        <v>0.5</v>
      </c>
      <c r="O637" s="33">
        <v>17.940000000000001</v>
      </c>
      <c r="P637" s="33">
        <v>8.9700000000000006</v>
      </c>
    </row>
    <row r="638" spans="1:16">
      <c r="A638" s="213" t="s">
        <v>991</v>
      </c>
      <c r="B638" s="214"/>
      <c r="C638" s="214"/>
      <c r="D638" s="214"/>
      <c r="E638" s="214"/>
      <c r="F638" s="215"/>
      <c r="G638" s="48">
        <f>SUM(G633:G637)</f>
        <v>35.752000000000002</v>
      </c>
      <c r="N638" s="33"/>
      <c r="O638" s="33"/>
      <c r="P638" s="33">
        <v>44.47</v>
      </c>
    </row>
    <row r="639" spans="1:16">
      <c r="A639" s="202" t="s">
        <v>1167</v>
      </c>
      <c r="B639" s="203"/>
      <c r="C639" s="203"/>
      <c r="D639" s="203"/>
      <c r="E639" s="204"/>
      <c r="F639" s="22" t="s">
        <v>86</v>
      </c>
      <c r="G639" s="21">
        <v>11413</v>
      </c>
      <c r="I639" s="34">
        <f>VLOOKUP(G639,PLANILHA!$C$11:$G$435,5,FALSE)</f>
        <v>14.198640000000001</v>
      </c>
      <c r="N639" s="33"/>
      <c r="O639" s="33" t="s">
        <v>86</v>
      </c>
      <c r="P639" s="33">
        <v>11413</v>
      </c>
    </row>
    <row r="640" spans="1:16" ht="25.5">
      <c r="A640" s="202" t="s">
        <v>1002</v>
      </c>
      <c r="B640" s="204"/>
      <c r="C640" s="30" t="s">
        <v>1003</v>
      </c>
      <c r="D640" s="30" t="s">
        <v>1004</v>
      </c>
      <c r="E640" s="86" t="s">
        <v>993</v>
      </c>
      <c r="F640" s="31" t="s">
        <v>992</v>
      </c>
      <c r="G640" s="32" t="s">
        <v>991</v>
      </c>
      <c r="N640" s="33" t="s">
        <v>993</v>
      </c>
      <c r="O640" s="33" t="s">
        <v>992</v>
      </c>
      <c r="P640" s="33" t="s">
        <v>991</v>
      </c>
    </row>
    <row r="641" spans="1:16">
      <c r="A641" s="202" t="s">
        <v>1017</v>
      </c>
      <c r="B641" s="203"/>
      <c r="C641" s="203"/>
      <c r="D641" s="203"/>
      <c r="E641" s="203"/>
      <c r="F641" s="203"/>
      <c r="G641" s="204"/>
      <c r="N641" s="33"/>
      <c r="O641" s="33"/>
      <c r="P641" s="33"/>
    </row>
    <row r="642" spans="1:16" ht="51">
      <c r="A642" s="18" t="s">
        <v>1010</v>
      </c>
      <c r="B642" s="19">
        <v>39259</v>
      </c>
      <c r="C642" s="20" t="s">
        <v>1168</v>
      </c>
      <c r="D642" s="18" t="s">
        <v>538</v>
      </c>
      <c r="E642" s="87">
        <v>1.02</v>
      </c>
      <c r="F642" s="33">
        <f>O642*$L$4</f>
        <v>11.4168</v>
      </c>
      <c r="G642" s="46">
        <f>E642*F642</f>
        <v>11.645136000000001</v>
      </c>
      <c r="N642" s="33">
        <v>1.02</v>
      </c>
      <c r="O642" s="33">
        <v>14.2</v>
      </c>
      <c r="P642" s="33">
        <v>14.48</v>
      </c>
    </row>
    <row r="643" spans="1:16">
      <c r="A643" s="202" t="s">
        <v>1005</v>
      </c>
      <c r="B643" s="203"/>
      <c r="C643" s="203"/>
      <c r="D643" s="203"/>
      <c r="E643" s="203"/>
      <c r="F643" s="203"/>
      <c r="G643" s="204"/>
      <c r="N643" s="33"/>
      <c r="O643" s="33"/>
      <c r="P643" s="33"/>
    </row>
    <row r="644" spans="1:16" ht="25.5">
      <c r="A644" s="18" t="s">
        <v>1010</v>
      </c>
      <c r="B644" s="19">
        <v>88316</v>
      </c>
      <c r="C644" s="20" t="s">
        <v>1021</v>
      </c>
      <c r="D644" s="18" t="s">
        <v>1016</v>
      </c>
      <c r="E644" s="87">
        <v>0.1</v>
      </c>
      <c r="F644" s="33">
        <f>O644*$L$4</f>
        <v>11.159520000000001</v>
      </c>
      <c r="G644" s="46">
        <f>TRUNC(E644*F644,2)</f>
        <v>1.1100000000000001</v>
      </c>
      <c r="N644" s="33">
        <v>0.1</v>
      </c>
      <c r="O644" s="33">
        <v>13.88</v>
      </c>
      <c r="P644" s="33">
        <v>1.38</v>
      </c>
    </row>
    <row r="645" spans="1:16" ht="25.5">
      <c r="A645" s="18" t="s">
        <v>1010</v>
      </c>
      <c r="B645" s="19">
        <v>88264</v>
      </c>
      <c r="C645" s="20" t="s">
        <v>1043</v>
      </c>
      <c r="D645" s="18" t="s">
        <v>1016</v>
      </c>
      <c r="E645" s="87">
        <v>0.1</v>
      </c>
      <c r="F645" s="33">
        <f>O645*$L$4</f>
        <v>14.423760000000001</v>
      </c>
      <c r="G645" s="46">
        <f>TRUNC(E645*F645,2)</f>
        <v>1.44</v>
      </c>
      <c r="N645" s="33">
        <v>0.1</v>
      </c>
      <c r="O645" s="33">
        <v>17.940000000000001</v>
      </c>
      <c r="P645" s="33">
        <v>1.79</v>
      </c>
    </row>
    <row r="646" spans="1:16">
      <c r="A646" s="213" t="s">
        <v>991</v>
      </c>
      <c r="B646" s="214"/>
      <c r="C646" s="214"/>
      <c r="D646" s="214"/>
      <c r="E646" s="214"/>
      <c r="F646" s="215"/>
      <c r="G646" s="48">
        <f>SUM(G642:G645)</f>
        <v>14.195136</v>
      </c>
      <c r="N646" s="33"/>
      <c r="O646" s="33"/>
      <c r="P646" s="33">
        <v>17.66</v>
      </c>
    </row>
    <row r="647" spans="1:16">
      <c r="A647" s="202" t="s">
        <v>1169</v>
      </c>
      <c r="B647" s="203"/>
      <c r="C647" s="203"/>
      <c r="D647" s="203"/>
      <c r="E647" s="204"/>
      <c r="F647" s="22" t="s">
        <v>86</v>
      </c>
      <c r="G647" s="21">
        <v>4179</v>
      </c>
      <c r="I647" s="34">
        <f>VLOOKUP(G647,PLANILHA!$C$11:$G$435,5,FALSE)</f>
        <v>10.20276</v>
      </c>
      <c r="N647" s="33"/>
      <c r="O647" s="33" t="s">
        <v>86</v>
      </c>
      <c r="P647" s="33">
        <v>4179</v>
      </c>
    </row>
    <row r="648" spans="1:16" ht="25.5">
      <c r="A648" s="202" t="s">
        <v>1002</v>
      </c>
      <c r="B648" s="204"/>
      <c r="C648" s="30" t="s">
        <v>1003</v>
      </c>
      <c r="D648" s="30" t="s">
        <v>1004</v>
      </c>
      <c r="E648" s="86" t="s">
        <v>993</v>
      </c>
      <c r="F648" s="31" t="s">
        <v>992</v>
      </c>
      <c r="G648" s="32" t="s">
        <v>991</v>
      </c>
      <c r="N648" s="33" t="s">
        <v>993</v>
      </c>
      <c r="O648" s="33" t="s">
        <v>992</v>
      </c>
      <c r="P648" s="33" t="s">
        <v>991</v>
      </c>
    </row>
    <row r="649" spans="1:16">
      <c r="A649" s="202" t="s">
        <v>1017</v>
      </c>
      <c r="B649" s="203"/>
      <c r="C649" s="203"/>
      <c r="D649" s="203"/>
      <c r="E649" s="203"/>
      <c r="F649" s="203"/>
      <c r="G649" s="204"/>
      <c r="N649" s="33"/>
      <c r="O649" s="33"/>
      <c r="P649" s="33"/>
    </row>
    <row r="650" spans="1:16" ht="63.75">
      <c r="A650" s="18" t="s">
        <v>1010</v>
      </c>
      <c r="B650" s="19">
        <v>39258</v>
      </c>
      <c r="C650" s="36" t="s">
        <v>1325</v>
      </c>
      <c r="D650" s="18" t="s">
        <v>538</v>
      </c>
      <c r="E650" s="87">
        <v>1.02</v>
      </c>
      <c r="F650" s="33">
        <f>O650*$L$4</f>
        <v>7.4932800000000004</v>
      </c>
      <c r="G650" s="46">
        <f>E650*F650</f>
        <v>7.6431456000000004</v>
      </c>
      <c r="N650" s="33">
        <v>1.02</v>
      </c>
      <c r="O650" s="33">
        <v>9.32</v>
      </c>
      <c r="P650" s="33">
        <v>9.5</v>
      </c>
    </row>
    <row r="651" spans="1:16">
      <c r="A651" s="202" t="s">
        <v>1005</v>
      </c>
      <c r="B651" s="203"/>
      <c r="C651" s="203"/>
      <c r="D651" s="203"/>
      <c r="E651" s="203"/>
      <c r="F651" s="203"/>
      <c r="G651" s="204"/>
      <c r="N651" s="33"/>
      <c r="O651" s="33"/>
      <c r="P651" s="33"/>
    </row>
    <row r="652" spans="1:16" ht="25.5">
      <c r="A652" s="18" t="s">
        <v>1010</v>
      </c>
      <c r="B652" s="19">
        <v>88316</v>
      </c>
      <c r="C652" s="20" t="s">
        <v>1021</v>
      </c>
      <c r="D652" s="18" t="s">
        <v>1016</v>
      </c>
      <c r="E652" s="87">
        <v>0.1</v>
      </c>
      <c r="F652" s="33">
        <f>O652*$L$4</f>
        <v>11.159520000000001</v>
      </c>
      <c r="G652" s="46">
        <f>E652*F652</f>
        <v>1.1159520000000001</v>
      </c>
      <c r="N652" s="33">
        <v>0.1</v>
      </c>
      <c r="O652" s="33">
        <v>13.88</v>
      </c>
      <c r="P652" s="33">
        <v>1.38</v>
      </c>
    </row>
    <row r="653" spans="1:16" ht="25.5">
      <c r="A653" s="18" t="s">
        <v>1010</v>
      </c>
      <c r="B653" s="19">
        <v>88264</v>
      </c>
      <c r="C653" s="20" t="s">
        <v>1043</v>
      </c>
      <c r="D653" s="18" t="s">
        <v>1016</v>
      </c>
      <c r="E653" s="87">
        <v>0.1</v>
      </c>
      <c r="F653" s="33">
        <f>O653*$L$4</f>
        <v>14.423760000000001</v>
      </c>
      <c r="G653" s="46">
        <f>TRUNC(E653*F653,2)</f>
        <v>1.44</v>
      </c>
      <c r="N653" s="33">
        <v>0.1</v>
      </c>
      <c r="O653" s="33">
        <v>17.940000000000001</v>
      </c>
      <c r="P653" s="33">
        <v>1.79</v>
      </c>
    </row>
    <row r="654" spans="1:16">
      <c r="A654" s="213" t="s">
        <v>991</v>
      </c>
      <c r="B654" s="214"/>
      <c r="C654" s="214"/>
      <c r="D654" s="214"/>
      <c r="E654" s="214"/>
      <c r="F654" s="215"/>
      <c r="G654" s="48">
        <f>SUM(G650:G653)</f>
        <v>10.1990976</v>
      </c>
      <c r="N654" s="33"/>
      <c r="O654" s="33"/>
      <c r="P654" s="33">
        <v>12.69</v>
      </c>
    </row>
    <row r="655" spans="1:16">
      <c r="A655" s="202" t="s">
        <v>963</v>
      </c>
      <c r="B655" s="203"/>
      <c r="C655" s="203"/>
      <c r="D655" s="203"/>
      <c r="E655" s="204"/>
      <c r="F655" s="28" t="s">
        <v>128</v>
      </c>
      <c r="G655" s="24" t="s">
        <v>962</v>
      </c>
      <c r="I655" s="34">
        <f>VLOOKUP(G655,PLANILHA!$C$11:$G$435,5,FALSE)</f>
        <v>3750.8690400000005</v>
      </c>
      <c r="N655" s="33"/>
      <c r="O655" s="33" t="s">
        <v>128</v>
      </c>
      <c r="P655" s="33" t="s">
        <v>962</v>
      </c>
    </row>
    <row r="656" spans="1:16" ht="25.5">
      <c r="A656" s="202" t="s">
        <v>1002</v>
      </c>
      <c r="B656" s="204"/>
      <c r="C656" s="30" t="s">
        <v>1003</v>
      </c>
      <c r="D656" s="30" t="s">
        <v>1004</v>
      </c>
      <c r="E656" s="86" t="s">
        <v>993</v>
      </c>
      <c r="F656" s="31" t="s">
        <v>992</v>
      </c>
      <c r="G656" s="32" t="s">
        <v>991</v>
      </c>
      <c r="N656" s="33" t="s">
        <v>993</v>
      </c>
      <c r="O656" s="33" t="s">
        <v>992</v>
      </c>
      <c r="P656" s="33" t="s">
        <v>991</v>
      </c>
    </row>
    <row r="657" spans="1:16">
      <c r="A657" s="202" t="s">
        <v>1017</v>
      </c>
      <c r="B657" s="203"/>
      <c r="C657" s="203"/>
      <c r="D657" s="203"/>
      <c r="E657" s="203"/>
      <c r="F657" s="203"/>
      <c r="G657" s="204"/>
      <c r="N657" s="33"/>
      <c r="O657" s="33"/>
      <c r="P657" s="33"/>
    </row>
    <row r="658" spans="1:16">
      <c r="A658" s="18" t="s">
        <v>1010</v>
      </c>
      <c r="B658" s="19">
        <v>43132</v>
      </c>
      <c r="C658" s="20" t="s">
        <v>1170</v>
      </c>
      <c r="D658" s="18" t="s">
        <v>522</v>
      </c>
      <c r="E658" s="90">
        <v>0.59</v>
      </c>
      <c r="F658" s="33">
        <f t="shared" ref="F658:F672" si="29">O658*$L$4</f>
        <v>18.291</v>
      </c>
      <c r="G658" s="46">
        <f t="shared" ref="G658:G675" si="30">E658*F658</f>
        <v>10.791689999999999</v>
      </c>
      <c r="N658" s="33">
        <v>0.59</v>
      </c>
      <c r="O658" s="33">
        <v>22.75</v>
      </c>
      <c r="P658" s="33">
        <v>13.42</v>
      </c>
    </row>
    <row r="659" spans="1:16">
      <c r="A659" s="18" t="s">
        <v>1010</v>
      </c>
      <c r="B659" s="19">
        <v>367</v>
      </c>
      <c r="C659" s="20" t="s">
        <v>1171</v>
      </c>
      <c r="D659" s="18" t="s">
        <v>515</v>
      </c>
      <c r="E659" s="90">
        <v>0.5</v>
      </c>
      <c r="F659" s="33">
        <f t="shared" si="29"/>
        <v>42.885360000000006</v>
      </c>
      <c r="G659" s="46">
        <f t="shared" si="30"/>
        <v>21.442680000000003</v>
      </c>
      <c r="N659" s="33">
        <v>0.5</v>
      </c>
      <c r="O659" s="33">
        <v>53.34</v>
      </c>
      <c r="P659" s="33">
        <v>26.67</v>
      </c>
    </row>
    <row r="660" spans="1:16">
      <c r="A660" s="18" t="s">
        <v>1010</v>
      </c>
      <c r="B660" s="19">
        <v>43058</v>
      </c>
      <c r="C660" s="20" t="s">
        <v>1172</v>
      </c>
      <c r="D660" s="18" t="s">
        <v>522</v>
      </c>
      <c r="E660" s="90">
        <v>33.5</v>
      </c>
      <c r="F660" s="33">
        <f t="shared" si="29"/>
        <v>7.9756800000000005</v>
      </c>
      <c r="G660" s="46">
        <f t="shared" si="30"/>
        <v>267.18528000000003</v>
      </c>
      <c r="N660" s="33">
        <v>33.5</v>
      </c>
      <c r="O660" s="33">
        <v>9.92</v>
      </c>
      <c r="P660" s="33">
        <v>332.32</v>
      </c>
    </row>
    <row r="661" spans="1:16">
      <c r="A661" s="18" t="s">
        <v>1010</v>
      </c>
      <c r="B661" s="19">
        <v>4729</v>
      </c>
      <c r="C661" s="20" t="s">
        <v>1173</v>
      </c>
      <c r="D661" s="18" t="s">
        <v>515</v>
      </c>
      <c r="E661" s="90">
        <v>0.16</v>
      </c>
      <c r="F661" s="33">
        <f t="shared" si="29"/>
        <v>74.538839999999993</v>
      </c>
      <c r="G661" s="46">
        <f t="shared" si="30"/>
        <v>11.926214399999999</v>
      </c>
      <c r="N661" s="33">
        <v>0.16</v>
      </c>
      <c r="O661" s="33">
        <v>92.71</v>
      </c>
      <c r="P661" s="33">
        <v>14.83</v>
      </c>
    </row>
    <row r="662" spans="1:16">
      <c r="A662" s="18" t="s">
        <v>1010</v>
      </c>
      <c r="B662" s="19">
        <v>1106</v>
      </c>
      <c r="C662" s="20" t="s">
        <v>1174</v>
      </c>
      <c r="D662" s="18" t="s">
        <v>522</v>
      </c>
      <c r="E662" s="90">
        <v>7.28</v>
      </c>
      <c r="F662" s="33">
        <f t="shared" si="29"/>
        <v>0.82008000000000003</v>
      </c>
      <c r="G662" s="46">
        <f t="shared" si="30"/>
        <v>5.9701824000000006</v>
      </c>
      <c r="N662" s="33">
        <v>7.28</v>
      </c>
      <c r="O662" s="33">
        <v>1.02</v>
      </c>
      <c r="P662" s="33">
        <v>7.42</v>
      </c>
    </row>
    <row r="663" spans="1:16" ht="25.5">
      <c r="A663" s="18" t="s">
        <v>1010</v>
      </c>
      <c r="B663" s="19">
        <v>1347</v>
      </c>
      <c r="C663" s="20" t="s">
        <v>1175</v>
      </c>
      <c r="D663" s="18" t="s">
        <v>517</v>
      </c>
      <c r="E663" s="90">
        <v>3.3</v>
      </c>
      <c r="F663" s="33">
        <f t="shared" si="29"/>
        <v>39.203040000000001</v>
      </c>
      <c r="G663" s="46">
        <f t="shared" si="30"/>
        <v>129.37003200000001</v>
      </c>
      <c r="N663" s="33">
        <v>3.3</v>
      </c>
      <c r="O663" s="33">
        <v>48.76</v>
      </c>
      <c r="P663" s="33">
        <v>160.9</v>
      </c>
    </row>
    <row r="664" spans="1:16">
      <c r="A664" s="18" t="s">
        <v>1010</v>
      </c>
      <c r="B664" s="19">
        <v>1379</v>
      </c>
      <c r="C664" s="20" t="s">
        <v>1176</v>
      </c>
      <c r="D664" s="18" t="s">
        <v>522</v>
      </c>
      <c r="E664" s="90">
        <v>112</v>
      </c>
      <c r="F664" s="33">
        <f t="shared" si="29"/>
        <v>0.56279999999999997</v>
      </c>
      <c r="G664" s="46">
        <f t="shared" si="30"/>
        <v>63.033599999999993</v>
      </c>
      <c r="N664" s="33">
        <v>112</v>
      </c>
      <c r="O664" s="33">
        <v>0.7</v>
      </c>
      <c r="P664" s="33">
        <v>78.400000000000006</v>
      </c>
    </row>
    <row r="665" spans="1:16">
      <c r="A665" s="18" t="s">
        <v>1010</v>
      </c>
      <c r="B665" s="19">
        <v>39397</v>
      </c>
      <c r="C665" s="20" t="s">
        <v>1177</v>
      </c>
      <c r="D665" s="18" t="s">
        <v>1028</v>
      </c>
      <c r="E665" s="90">
        <v>1.8</v>
      </c>
      <c r="F665" s="33">
        <f t="shared" si="29"/>
        <v>13.820760000000002</v>
      </c>
      <c r="G665" s="46">
        <f t="shared" si="30"/>
        <v>24.877368000000004</v>
      </c>
      <c r="N665" s="33">
        <v>1.8</v>
      </c>
      <c r="O665" s="33">
        <v>17.190000000000001</v>
      </c>
      <c r="P665" s="33">
        <v>30.94</v>
      </c>
    </row>
    <row r="666" spans="1:16">
      <c r="A666" s="18" t="s">
        <v>1010</v>
      </c>
      <c r="B666" s="19">
        <v>11002</v>
      </c>
      <c r="C666" s="20" t="s">
        <v>1178</v>
      </c>
      <c r="D666" s="18" t="s">
        <v>522</v>
      </c>
      <c r="E666" s="90">
        <v>0.85</v>
      </c>
      <c r="F666" s="33">
        <f t="shared" si="29"/>
        <v>20.453760000000003</v>
      </c>
      <c r="G666" s="46">
        <f t="shared" si="30"/>
        <v>17.385696000000003</v>
      </c>
      <c r="N666" s="33">
        <v>0.85</v>
      </c>
      <c r="O666" s="33">
        <v>25.44</v>
      </c>
      <c r="P666" s="33">
        <v>21.62</v>
      </c>
    </row>
    <row r="667" spans="1:16">
      <c r="A667" s="18" t="s">
        <v>1010</v>
      </c>
      <c r="B667" s="19">
        <v>7306</v>
      </c>
      <c r="C667" s="20" t="s">
        <v>1179</v>
      </c>
      <c r="D667" s="18" t="s">
        <v>1028</v>
      </c>
      <c r="E667" s="90">
        <v>1.1000000000000001</v>
      </c>
      <c r="F667" s="33">
        <f t="shared" si="29"/>
        <v>25.752120000000001</v>
      </c>
      <c r="G667" s="46">
        <f t="shared" si="30"/>
        <v>28.327332000000006</v>
      </c>
      <c r="N667" s="33">
        <v>1.1000000000000001</v>
      </c>
      <c r="O667" s="33">
        <v>32.03</v>
      </c>
      <c r="P667" s="33">
        <v>35.229999999999997</v>
      </c>
    </row>
    <row r="668" spans="1:16">
      <c r="A668" s="18" t="s">
        <v>1010</v>
      </c>
      <c r="B668" s="19">
        <v>3731</v>
      </c>
      <c r="C668" s="20" t="s">
        <v>1180</v>
      </c>
      <c r="D668" s="18" t="s">
        <v>517</v>
      </c>
      <c r="E668" s="90">
        <v>4.3499999999999996</v>
      </c>
      <c r="F668" s="33">
        <f t="shared" si="29"/>
        <v>44.220000000000006</v>
      </c>
      <c r="G668" s="46">
        <f t="shared" si="30"/>
        <v>192.357</v>
      </c>
      <c r="N668" s="33">
        <v>4.3499999999999996</v>
      </c>
      <c r="O668" s="33">
        <v>55</v>
      </c>
      <c r="P668" s="33">
        <v>239.25</v>
      </c>
    </row>
    <row r="669" spans="1:16">
      <c r="A669" s="18" t="s">
        <v>1010</v>
      </c>
      <c r="B669" s="19">
        <v>3768</v>
      </c>
      <c r="C669" s="20" t="s">
        <v>1181</v>
      </c>
      <c r="D669" s="18" t="s">
        <v>535</v>
      </c>
      <c r="E669" s="90">
        <v>2.1</v>
      </c>
      <c r="F669" s="33">
        <f t="shared" si="29"/>
        <v>2.2110000000000003</v>
      </c>
      <c r="G669" s="46">
        <f t="shared" si="30"/>
        <v>4.6431000000000004</v>
      </c>
      <c r="N669" s="33">
        <v>2.1</v>
      </c>
      <c r="O669" s="33">
        <v>2.75</v>
      </c>
      <c r="P669" s="33">
        <v>5.77</v>
      </c>
    </row>
    <row r="670" spans="1:16">
      <c r="A670" s="18" t="s">
        <v>1010</v>
      </c>
      <c r="B670" s="19">
        <v>4720</v>
      </c>
      <c r="C670" s="20" t="s">
        <v>1182</v>
      </c>
      <c r="D670" s="18" t="s">
        <v>515</v>
      </c>
      <c r="E670" s="90">
        <v>0.38</v>
      </c>
      <c r="F670" s="33">
        <f t="shared" si="29"/>
        <v>85.408920000000009</v>
      </c>
      <c r="G670" s="46">
        <f t="shared" si="30"/>
        <v>32.455389600000004</v>
      </c>
      <c r="N670" s="33">
        <v>0.38</v>
      </c>
      <c r="O670" s="33">
        <v>106.23</v>
      </c>
      <c r="P670" s="33">
        <v>40.36</v>
      </c>
    </row>
    <row r="671" spans="1:16">
      <c r="A671" s="18" t="s">
        <v>1010</v>
      </c>
      <c r="B671" s="19">
        <v>5061</v>
      </c>
      <c r="C671" s="20" t="s">
        <v>1183</v>
      </c>
      <c r="D671" s="18" t="s">
        <v>522</v>
      </c>
      <c r="E671" s="90">
        <v>0.45</v>
      </c>
      <c r="F671" s="33">
        <f t="shared" si="29"/>
        <v>15.276000000000002</v>
      </c>
      <c r="G671" s="46">
        <f t="shared" si="30"/>
        <v>6.874200000000001</v>
      </c>
      <c r="N671" s="33">
        <v>0.45</v>
      </c>
      <c r="O671" s="33">
        <v>19</v>
      </c>
      <c r="P671" s="33">
        <v>8.5500000000000007</v>
      </c>
    </row>
    <row r="672" spans="1:16">
      <c r="A672" s="18" t="s">
        <v>1010</v>
      </c>
      <c r="B672" s="19">
        <v>4509</v>
      </c>
      <c r="C672" s="20" t="s">
        <v>1184</v>
      </c>
      <c r="D672" s="18" t="s">
        <v>538</v>
      </c>
      <c r="E672" s="90">
        <v>2.25</v>
      </c>
      <c r="F672" s="33">
        <f t="shared" si="29"/>
        <v>2.7175199999999999</v>
      </c>
      <c r="G672" s="46">
        <f t="shared" si="30"/>
        <v>6.11442</v>
      </c>
      <c r="N672" s="33">
        <v>2.25</v>
      </c>
      <c r="O672" s="33">
        <v>3.38</v>
      </c>
      <c r="P672" s="33">
        <v>7.6</v>
      </c>
    </row>
    <row r="673" spans="1:16">
      <c r="A673" s="18" t="s">
        <v>1010</v>
      </c>
      <c r="B673" s="19">
        <v>21014</v>
      </c>
      <c r="C673" s="20" t="s">
        <v>1185</v>
      </c>
      <c r="D673" s="18" t="s">
        <v>538</v>
      </c>
      <c r="E673" s="90">
        <v>11</v>
      </c>
      <c r="F673" s="33">
        <v>108.389</v>
      </c>
      <c r="G673" s="46">
        <f t="shared" si="30"/>
        <v>1192.279</v>
      </c>
      <c r="N673" s="33">
        <v>11</v>
      </c>
      <c r="O673" s="33">
        <v>134.81</v>
      </c>
      <c r="P673" s="33">
        <v>1482.91</v>
      </c>
    </row>
    <row r="674" spans="1:16">
      <c r="A674" s="18" t="s">
        <v>1010</v>
      </c>
      <c r="B674" s="19">
        <v>21015</v>
      </c>
      <c r="C674" s="20" t="s">
        <v>1186</v>
      </c>
      <c r="D674" s="18" t="s">
        <v>538</v>
      </c>
      <c r="E674" s="90">
        <v>10.5</v>
      </c>
      <c r="F674" s="33">
        <f>O674*$L$4</f>
        <v>124.52352</v>
      </c>
      <c r="G674" s="46">
        <f t="shared" si="30"/>
        <v>1307.4969599999999</v>
      </c>
      <c r="N674" s="33">
        <v>10.5</v>
      </c>
      <c r="O674" s="33">
        <v>154.88</v>
      </c>
      <c r="P674" s="33">
        <v>1626.24</v>
      </c>
    </row>
    <row r="675" spans="1:16">
      <c r="A675" s="18" t="s">
        <v>1010</v>
      </c>
      <c r="B675" s="19">
        <v>7307</v>
      </c>
      <c r="C675" s="20" t="s">
        <v>1187</v>
      </c>
      <c r="D675" s="18" t="s">
        <v>1028</v>
      </c>
      <c r="E675" s="90">
        <v>0.85</v>
      </c>
      <c r="F675" s="33">
        <f>O675*$L$4</f>
        <v>22.753200000000003</v>
      </c>
      <c r="G675" s="46">
        <f t="shared" si="30"/>
        <v>19.340220000000002</v>
      </c>
      <c r="N675" s="33">
        <v>0.85</v>
      </c>
      <c r="O675" s="33">
        <v>28.3</v>
      </c>
      <c r="P675" s="33">
        <v>24.05</v>
      </c>
    </row>
    <row r="676" spans="1:16">
      <c r="A676" s="203" t="s">
        <v>1005</v>
      </c>
      <c r="B676" s="203"/>
      <c r="C676" s="203"/>
      <c r="D676" s="203"/>
      <c r="E676" s="203"/>
      <c r="F676" s="203"/>
      <c r="G676" s="204"/>
      <c r="N676" s="33"/>
      <c r="O676" s="33"/>
      <c r="P676" s="33"/>
    </row>
    <row r="677" spans="1:16" ht="25.5">
      <c r="A677" s="18" t="s">
        <v>1010</v>
      </c>
      <c r="B677" s="19">
        <v>88238</v>
      </c>
      <c r="C677" s="20" t="s">
        <v>1188</v>
      </c>
      <c r="D677" s="18" t="s">
        <v>1016</v>
      </c>
      <c r="E677" s="90">
        <v>2.34</v>
      </c>
      <c r="F677" s="33">
        <f t="shared" ref="F677:F683" si="31">O677*$L$4</f>
        <v>11.07108</v>
      </c>
      <c r="G677" s="46">
        <f t="shared" ref="G677:G683" si="32">E677*F677</f>
        <v>25.9063272</v>
      </c>
      <c r="N677" s="33">
        <v>2.34</v>
      </c>
      <c r="O677" s="33">
        <v>13.77</v>
      </c>
      <c r="P677" s="33">
        <v>32.22</v>
      </c>
    </row>
    <row r="678" spans="1:16" ht="25.5">
      <c r="A678" s="18" t="s">
        <v>1010</v>
      </c>
      <c r="B678" s="19">
        <v>88239</v>
      </c>
      <c r="C678" s="20" t="s">
        <v>1080</v>
      </c>
      <c r="D678" s="18" t="s">
        <v>1016</v>
      </c>
      <c r="E678" s="90">
        <v>3.5</v>
      </c>
      <c r="F678" s="33">
        <f t="shared" si="31"/>
        <v>11.939400000000001</v>
      </c>
      <c r="G678" s="46">
        <f t="shared" si="32"/>
        <v>41.7879</v>
      </c>
      <c r="N678" s="33">
        <v>3.5</v>
      </c>
      <c r="O678" s="33">
        <v>14.85</v>
      </c>
      <c r="P678" s="33">
        <v>51.97</v>
      </c>
    </row>
    <row r="679" spans="1:16" ht="25.5">
      <c r="A679" s="18" t="s">
        <v>1010</v>
      </c>
      <c r="B679" s="19">
        <v>88245</v>
      </c>
      <c r="C679" s="20" t="s">
        <v>1189</v>
      </c>
      <c r="D679" s="18" t="s">
        <v>1016</v>
      </c>
      <c r="E679" s="90">
        <v>2.34</v>
      </c>
      <c r="F679" s="33">
        <f t="shared" si="31"/>
        <v>14.2308</v>
      </c>
      <c r="G679" s="46">
        <f t="shared" si="32"/>
        <v>33.300072</v>
      </c>
      <c r="N679" s="33">
        <v>2.34</v>
      </c>
      <c r="O679" s="33">
        <v>17.7</v>
      </c>
      <c r="P679" s="33">
        <v>41.41</v>
      </c>
    </row>
    <row r="680" spans="1:16" ht="25.5">
      <c r="A680" s="18" t="s">
        <v>1010</v>
      </c>
      <c r="B680" s="19">
        <v>88262</v>
      </c>
      <c r="C680" s="20" t="s">
        <v>1020</v>
      </c>
      <c r="D680" s="18" t="s">
        <v>1016</v>
      </c>
      <c r="E680" s="90">
        <v>3.5</v>
      </c>
      <c r="F680" s="33">
        <f t="shared" si="31"/>
        <v>14.150400000000001</v>
      </c>
      <c r="G680" s="46">
        <f t="shared" si="32"/>
        <v>49.526400000000002</v>
      </c>
      <c r="N680" s="33">
        <v>3.5</v>
      </c>
      <c r="O680" s="33">
        <v>17.600000000000001</v>
      </c>
      <c r="P680" s="33">
        <v>61.6</v>
      </c>
    </row>
    <row r="681" spans="1:16" ht="25.5">
      <c r="A681" s="18" t="s">
        <v>1010</v>
      </c>
      <c r="B681" s="19">
        <v>88256</v>
      </c>
      <c r="C681" s="20" t="s">
        <v>1190</v>
      </c>
      <c r="D681" s="18" t="s">
        <v>1016</v>
      </c>
      <c r="E681" s="90">
        <v>5.5</v>
      </c>
      <c r="F681" s="33">
        <f t="shared" si="31"/>
        <v>16.666920000000001</v>
      </c>
      <c r="G681" s="46">
        <f t="shared" si="32"/>
        <v>91.668060000000011</v>
      </c>
      <c r="N681" s="33">
        <v>5.5</v>
      </c>
      <c r="O681" s="33">
        <v>20.73</v>
      </c>
      <c r="P681" s="33">
        <v>114.01</v>
      </c>
    </row>
    <row r="682" spans="1:16" ht="25.5">
      <c r="A682" s="18" t="s">
        <v>1010</v>
      </c>
      <c r="B682" s="19">
        <v>88309</v>
      </c>
      <c r="C682" s="20" t="s">
        <v>1023</v>
      </c>
      <c r="D682" s="18" t="s">
        <v>1016</v>
      </c>
      <c r="E682" s="90">
        <v>1.91</v>
      </c>
      <c r="F682" s="33">
        <f t="shared" si="31"/>
        <v>14.30316</v>
      </c>
      <c r="G682" s="46">
        <f t="shared" si="32"/>
        <v>27.319035599999999</v>
      </c>
      <c r="N682" s="33">
        <v>1.91</v>
      </c>
      <c r="O682" s="33">
        <v>17.79</v>
      </c>
      <c r="P682" s="33">
        <v>33.97</v>
      </c>
    </row>
    <row r="683" spans="1:16" ht="25.5">
      <c r="A683" s="18" t="s">
        <v>1010</v>
      </c>
      <c r="B683" s="19">
        <v>88316</v>
      </c>
      <c r="C683" s="20" t="s">
        <v>1021</v>
      </c>
      <c r="D683" s="18" t="s">
        <v>1016</v>
      </c>
      <c r="E683" s="90">
        <v>12.5</v>
      </c>
      <c r="F683" s="33">
        <f t="shared" si="31"/>
        <v>11.159520000000001</v>
      </c>
      <c r="G683" s="46">
        <f t="shared" si="32"/>
        <v>139.494</v>
      </c>
      <c r="N683" s="33">
        <v>12.5</v>
      </c>
      <c r="O683" s="33">
        <v>13.88</v>
      </c>
      <c r="P683" s="33">
        <v>173.5</v>
      </c>
    </row>
    <row r="684" spans="1:16">
      <c r="A684" s="213" t="s">
        <v>991</v>
      </c>
      <c r="B684" s="214"/>
      <c r="C684" s="214"/>
      <c r="D684" s="214"/>
      <c r="E684" s="214"/>
      <c r="F684" s="215"/>
      <c r="G684" s="48">
        <f>SUM(G658:G683)</f>
        <v>3750.8721591999997</v>
      </c>
      <c r="N684" s="33"/>
      <c r="O684" s="33"/>
      <c r="P684" s="33">
        <v>4665.26</v>
      </c>
    </row>
    <row r="685" spans="1:16">
      <c r="A685" s="202" t="s">
        <v>627</v>
      </c>
      <c r="B685" s="203"/>
      <c r="C685" s="203"/>
      <c r="D685" s="203"/>
      <c r="E685" s="204"/>
      <c r="F685" s="22" t="s">
        <v>86</v>
      </c>
      <c r="G685" s="21">
        <v>4283</v>
      </c>
      <c r="I685" s="34">
        <f>VLOOKUP(G685,PLANILHA!$C$11:$G$435,5,FALSE)</f>
        <v>31.581120000000002</v>
      </c>
      <c r="N685" s="33"/>
      <c r="O685" s="33" t="s">
        <v>86</v>
      </c>
      <c r="P685" s="33">
        <v>4283</v>
      </c>
    </row>
    <row r="686" spans="1:16" ht="25.5">
      <c r="A686" s="202" t="s">
        <v>1002</v>
      </c>
      <c r="B686" s="204"/>
      <c r="C686" s="30" t="s">
        <v>1003</v>
      </c>
      <c r="D686" s="30" t="s">
        <v>1004</v>
      </c>
      <c r="E686" s="86" t="s">
        <v>993</v>
      </c>
      <c r="F686" s="31" t="s">
        <v>992</v>
      </c>
      <c r="G686" s="32" t="s">
        <v>991</v>
      </c>
      <c r="N686" s="33" t="s">
        <v>993</v>
      </c>
      <c r="O686" s="33" t="s">
        <v>992</v>
      </c>
      <c r="P686" s="33" t="s">
        <v>991</v>
      </c>
    </row>
    <row r="687" spans="1:16">
      <c r="A687" s="202" t="s">
        <v>1017</v>
      </c>
      <c r="B687" s="203"/>
      <c r="C687" s="203"/>
      <c r="D687" s="203"/>
      <c r="E687" s="203"/>
      <c r="F687" s="203"/>
      <c r="G687" s="204"/>
      <c r="N687" s="33"/>
      <c r="O687" s="33"/>
      <c r="P687" s="33"/>
    </row>
    <row r="688" spans="1:16">
      <c r="A688" s="18" t="s">
        <v>86</v>
      </c>
      <c r="B688" s="19">
        <v>3353</v>
      </c>
      <c r="C688" s="20" t="s">
        <v>627</v>
      </c>
      <c r="D688" s="18" t="s">
        <v>535</v>
      </c>
      <c r="E688" s="88">
        <v>1</v>
      </c>
      <c r="F688" s="33">
        <f>O688*$L$4</f>
        <v>20.566320000000001</v>
      </c>
      <c r="G688" s="46">
        <f>E688*F688</f>
        <v>20.566320000000001</v>
      </c>
      <c r="N688" s="33">
        <v>1</v>
      </c>
      <c r="O688" s="33">
        <v>25.58</v>
      </c>
      <c r="P688" s="33">
        <v>25.58</v>
      </c>
    </row>
    <row r="689" spans="1:16">
      <c r="A689" s="202" t="s">
        <v>1005</v>
      </c>
      <c r="B689" s="203"/>
      <c r="C689" s="203"/>
      <c r="D689" s="203"/>
      <c r="E689" s="203"/>
      <c r="F689" s="203"/>
      <c r="G689" s="204"/>
      <c r="N689" s="33"/>
      <c r="O689" s="33"/>
      <c r="P689" s="33"/>
    </row>
    <row r="690" spans="1:16" ht="38.25">
      <c r="A690" s="18" t="s">
        <v>1010</v>
      </c>
      <c r="B690" s="19">
        <v>88248</v>
      </c>
      <c r="C690" s="20" t="s">
        <v>1059</v>
      </c>
      <c r="D690" s="18" t="s">
        <v>1016</v>
      </c>
      <c r="E690" s="88">
        <v>0.5</v>
      </c>
      <c r="F690" s="33">
        <f>O690*$L$4</f>
        <v>10.86204</v>
      </c>
      <c r="G690" s="46">
        <f>E690*F690</f>
        <v>5.4310200000000002</v>
      </c>
      <c r="N690" s="33">
        <v>0.5</v>
      </c>
      <c r="O690" s="33">
        <v>13.51</v>
      </c>
      <c r="P690" s="33">
        <v>6.75</v>
      </c>
    </row>
    <row r="691" spans="1:16" ht="25.5">
      <c r="A691" s="18" t="s">
        <v>1010</v>
      </c>
      <c r="B691" s="19">
        <v>88316</v>
      </c>
      <c r="C691" s="20" t="s">
        <v>1021</v>
      </c>
      <c r="D691" s="18" t="s">
        <v>1016</v>
      </c>
      <c r="E691" s="88">
        <v>0.5</v>
      </c>
      <c r="F691" s="33">
        <f>O691*$L$4</f>
        <v>11.159520000000001</v>
      </c>
      <c r="G691" s="46">
        <f>E691*F691</f>
        <v>5.5797600000000003</v>
      </c>
      <c r="N691" s="33">
        <v>0.5</v>
      </c>
      <c r="O691" s="33">
        <v>13.88</v>
      </c>
      <c r="P691" s="33">
        <v>6.94</v>
      </c>
    </row>
    <row r="692" spans="1:16">
      <c r="A692" s="213" t="s">
        <v>991</v>
      </c>
      <c r="B692" s="214"/>
      <c r="C692" s="214"/>
      <c r="D692" s="214"/>
      <c r="E692" s="214"/>
      <c r="F692" s="215"/>
      <c r="G692" s="48">
        <f>SUM(G688:G691)</f>
        <v>31.577100000000002</v>
      </c>
      <c r="N692" s="33"/>
      <c r="O692" s="33"/>
      <c r="P692" s="33">
        <v>39.28</v>
      </c>
    </row>
    <row r="693" spans="1:16">
      <c r="A693" s="202" t="s">
        <v>315</v>
      </c>
      <c r="B693" s="203"/>
      <c r="C693" s="203"/>
      <c r="D693" s="203"/>
      <c r="E693" s="204"/>
      <c r="F693" s="22" t="s">
        <v>86</v>
      </c>
      <c r="G693" s="21">
        <v>1875</v>
      </c>
      <c r="I693" s="34">
        <f>VLOOKUP(G693,PLANILHA!$C$11:$G$435,5,FALSE)</f>
        <v>394.86048000000005</v>
      </c>
      <c r="N693" s="33"/>
      <c r="O693" s="33" t="s">
        <v>86</v>
      </c>
      <c r="P693" s="33">
        <v>1875</v>
      </c>
    </row>
    <row r="694" spans="1:16" ht="25.5">
      <c r="A694" s="202" t="s">
        <v>1002</v>
      </c>
      <c r="B694" s="204"/>
      <c r="C694" s="30" t="s">
        <v>1003</v>
      </c>
      <c r="D694" s="30" t="s">
        <v>1004</v>
      </c>
      <c r="E694" s="86" t="s">
        <v>993</v>
      </c>
      <c r="F694" s="31" t="s">
        <v>992</v>
      </c>
      <c r="G694" s="32" t="s">
        <v>991</v>
      </c>
      <c r="N694" s="33" t="s">
        <v>993</v>
      </c>
      <c r="O694" s="33" t="s">
        <v>992</v>
      </c>
      <c r="P694" s="33" t="s">
        <v>991</v>
      </c>
    </row>
    <row r="695" spans="1:16">
      <c r="A695" s="202" t="s">
        <v>1017</v>
      </c>
      <c r="B695" s="203"/>
      <c r="C695" s="203"/>
      <c r="D695" s="203"/>
      <c r="E695" s="203"/>
      <c r="F695" s="203"/>
      <c r="G695" s="204"/>
      <c r="N695" s="33"/>
      <c r="O695" s="33"/>
      <c r="P695" s="33"/>
    </row>
    <row r="696" spans="1:16">
      <c r="A696" s="18" t="s">
        <v>86</v>
      </c>
      <c r="B696" s="19">
        <v>2262</v>
      </c>
      <c r="C696" s="20" t="s">
        <v>1191</v>
      </c>
      <c r="D696" s="18" t="s">
        <v>1009</v>
      </c>
      <c r="E696" s="88">
        <v>1</v>
      </c>
      <c r="F696" s="33">
        <f>O696*$L$4</f>
        <v>394.86048000000005</v>
      </c>
      <c r="G696" s="46">
        <f>TRUNC(E696*F696,2)</f>
        <v>394.86</v>
      </c>
      <c r="N696" s="33">
        <v>1</v>
      </c>
      <c r="O696" s="33">
        <v>491.12</v>
      </c>
      <c r="P696" s="33">
        <v>491.12</v>
      </c>
    </row>
    <row r="697" spans="1:16">
      <c r="A697" s="213" t="s">
        <v>991</v>
      </c>
      <c r="B697" s="214"/>
      <c r="C697" s="214"/>
      <c r="D697" s="214"/>
      <c r="E697" s="214"/>
      <c r="F697" s="215"/>
      <c r="G697" s="48">
        <f>SUM(G696)</f>
        <v>394.86</v>
      </c>
      <c r="N697" s="33"/>
      <c r="O697" s="33"/>
      <c r="P697" s="33">
        <v>491.12</v>
      </c>
    </row>
    <row r="698" spans="1:16">
      <c r="A698" s="202" t="s">
        <v>586</v>
      </c>
      <c r="B698" s="203"/>
      <c r="C698" s="203"/>
      <c r="D698" s="203"/>
      <c r="E698" s="204"/>
      <c r="F698" s="28" t="s">
        <v>584</v>
      </c>
      <c r="G698" s="24" t="s">
        <v>585</v>
      </c>
      <c r="I698" s="34">
        <f>VLOOKUP(G698,PLANILHA!$C$11:$G$435,5,FALSE)</f>
        <v>18.620640000000002</v>
      </c>
      <c r="N698" s="33"/>
      <c r="O698" s="33" t="s">
        <v>584</v>
      </c>
      <c r="P698" s="33" t="s">
        <v>585</v>
      </c>
    </row>
    <row r="699" spans="1:16" ht="25.5">
      <c r="A699" s="202" t="s">
        <v>1002</v>
      </c>
      <c r="B699" s="204"/>
      <c r="C699" s="30" t="s">
        <v>1003</v>
      </c>
      <c r="D699" s="30" t="s">
        <v>1004</v>
      </c>
      <c r="E699" s="86" t="s">
        <v>993</v>
      </c>
      <c r="F699" s="31" t="s">
        <v>992</v>
      </c>
      <c r="G699" s="32" t="s">
        <v>991</v>
      </c>
      <c r="N699" s="33" t="s">
        <v>993</v>
      </c>
      <c r="O699" s="33" t="s">
        <v>992</v>
      </c>
      <c r="P699" s="33" t="s">
        <v>991</v>
      </c>
    </row>
    <row r="700" spans="1:16">
      <c r="A700" s="202" t="s">
        <v>1017</v>
      </c>
      <c r="B700" s="203"/>
      <c r="C700" s="203"/>
      <c r="D700" s="203"/>
      <c r="E700" s="203"/>
      <c r="F700" s="203"/>
      <c r="G700" s="204"/>
      <c r="N700" s="33"/>
      <c r="O700" s="33"/>
      <c r="P700" s="33"/>
    </row>
    <row r="701" spans="1:16">
      <c r="A701" s="18" t="s">
        <v>1010</v>
      </c>
      <c r="B701" s="19">
        <v>21114</v>
      </c>
      <c r="C701" s="20" t="s">
        <v>1192</v>
      </c>
      <c r="D701" s="18" t="s">
        <v>522</v>
      </c>
      <c r="E701" s="88">
        <v>3.4000000000000002E-2</v>
      </c>
      <c r="F701" s="33">
        <f>O701*$L$4</f>
        <v>14.769480000000001</v>
      </c>
      <c r="G701" s="46">
        <f t="shared" ref="G701:G703" si="33">E701*F701</f>
        <v>0.50216232000000005</v>
      </c>
      <c r="N701" s="33">
        <v>3.4000000000000002E-2</v>
      </c>
      <c r="O701" s="33">
        <v>18.37</v>
      </c>
      <c r="P701" s="33">
        <v>0.62</v>
      </c>
    </row>
    <row r="702" spans="1:16">
      <c r="A702" s="18" t="s">
        <v>1010</v>
      </c>
      <c r="B702" s="19">
        <v>20083</v>
      </c>
      <c r="C702" s="20" t="s">
        <v>1193</v>
      </c>
      <c r="D702" s="18" t="s">
        <v>1028</v>
      </c>
      <c r="E702" s="88">
        <v>5.1999999999999998E-2</v>
      </c>
      <c r="F702" s="33">
        <f>O702*$L$4</f>
        <v>45.723480000000002</v>
      </c>
      <c r="G702" s="46">
        <f t="shared" si="33"/>
        <v>2.3776209599999998</v>
      </c>
      <c r="N702" s="33">
        <v>5.1999999999999998E-2</v>
      </c>
      <c r="O702" s="33">
        <v>56.87</v>
      </c>
      <c r="P702" s="33">
        <v>2.95</v>
      </c>
    </row>
    <row r="703" spans="1:16" ht="25.5">
      <c r="A703" s="18" t="s">
        <v>1010</v>
      </c>
      <c r="B703" s="19">
        <v>39321</v>
      </c>
      <c r="C703" s="20" t="s">
        <v>1194</v>
      </c>
      <c r="D703" s="18" t="s">
        <v>535</v>
      </c>
      <c r="E703" s="88">
        <v>1</v>
      </c>
      <c r="F703" s="33">
        <f>O703*$L$4</f>
        <v>13.507200000000001</v>
      </c>
      <c r="G703" s="46">
        <f t="shared" si="33"/>
        <v>13.507200000000001</v>
      </c>
      <c r="N703" s="33">
        <v>1</v>
      </c>
      <c r="O703" s="33">
        <v>16.8</v>
      </c>
      <c r="P703" s="33">
        <v>16.8</v>
      </c>
    </row>
    <row r="704" spans="1:16">
      <c r="A704" s="202" t="s">
        <v>1005</v>
      </c>
      <c r="B704" s="203"/>
      <c r="C704" s="203"/>
      <c r="D704" s="203"/>
      <c r="E704" s="203"/>
      <c r="F704" s="203"/>
      <c r="G704" s="204"/>
      <c r="N704" s="33"/>
      <c r="O704" s="33"/>
      <c r="P704" s="33"/>
    </row>
    <row r="705" spans="1:16" ht="38.25">
      <c r="A705" s="18" t="s">
        <v>1010</v>
      </c>
      <c r="B705" s="19">
        <v>88248</v>
      </c>
      <c r="C705" s="20" t="s">
        <v>1059</v>
      </c>
      <c r="D705" s="18" t="s">
        <v>1016</v>
      </c>
      <c r="E705" s="87">
        <v>0.09</v>
      </c>
      <c r="F705" s="33">
        <f>O705*$L$4</f>
        <v>10.86204</v>
      </c>
      <c r="G705" s="46">
        <f>E705*F705</f>
        <v>0.9775836</v>
      </c>
      <c r="N705" s="33">
        <v>0.09</v>
      </c>
      <c r="O705" s="33">
        <v>13.51</v>
      </c>
      <c r="P705" s="33">
        <v>1.21</v>
      </c>
    </row>
    <row r="706" spans="1:16" ht="25.5">
      <c r="A706" s="18" t="s">
        <v>1010</v>
      </c>
      <c r="B706" s="19">
        <v>88267</v>
      </c>
      <c r="C706" s="20" t="s">
        <v>1038</v>
      </c>
      <c r="D706" s="18" t="s">
        <v>1016</v>
      </c>
      <c r="E706" s="87">
        <v>0.09</v>
      </c>
      <c r="F706" s="33">
        <f>O706*$L$4</f>
        <v>13.91724</v>
      </c>
      <c r="G706" s="46">
        <f>E706*F706</f>
        <v>1.2525515999999999</v>
      </c>
      <c r="N706" s="33">
        <v>0.09</v>
      </c>
      <c r="O706" s="33">
        <v>17.309999999999999</v>
      </c>
      <c r="P706" s="33">
        <v>1.55</v>
      </c>
    </row>
    <row r="707" spans="1:16">
      <c r="A707" s="213" t="s">
        <v>991</v>
      </c>
      <c r="B707" s="214"/>
      <c r="C707" s="214"/>
      <c r="D707" s="214"/>
      <c r="E707" s="214"/>
      <c r="F707" s="215"/>
      <c r="G707" s="48">
        <f>SUM(G701:G706)</f>
        <v>18.617118480000002</v>
      </c>
      <c r="N707" s="33"/>
      <c r="O707" s="33"/>
      <c r="P707" s="33">
        <v>23.16</v>
      </c>
    </row>
    <row r="708" spans="1:16">
      <c r="A708" s="231" t="s">
        <v>1326</v>
      </c>
      <c r="B708" s="232"/>
      <c r="C708" s="232"/>
      <c r="D708" s="232"/>
      <c r="E708" s="233"/>
      <c r="F708" s="22" t="s">
        <v>86</v>
      </c>
      <c r="G708" s="21">
        <v>1276</v>
      </c>
      <c r="I708" s="34">
        <f>VLOOKUP(G708,PLANILHA!$C$11:$G$435,5,FALSE)</f>
        <v>1424.7683999999999</v>
      </c>
      <c r="N708" s="33"/>
      <c r="O708" s="33" t="s">
        <v>86</v>
      </c>
      <c r="P708" s="33">
        <v>1276</v>
      </c>
    </row>
    <row r="709" spans="1:16" ht="25.5">
      <c r="A709" s="202" t="s">
        <v>1002</v>
      </c>
      <c r="B709" s="204"/>
      <c r="C709" s="30" t="s">
        <v>1003</v>
      </c>
      <c r="D709" s="30" t="s">
        <v>1004</v>
      </c>
      <c r="E709" s="86" t="s">
        <v>993</v>
      </c>
      <c r="F709" s="22" t="s">
        <v>992</v>
      </c>
      <c r="G709" s="24" t="s">
        <v>991</v>
      </c>
      <c r="N709" s="33" t="s">
        <v>993</v>
      </c>
      <c r="O709" s="33" t="s">
        <v>992</v>
      </c>
      <c r="P709" s="33" t="s">
        <v>991</v>
      </c>
    </row>
    <row r="710" spans="1:16">
      <c r="A710" s="202" t="s">
        <v>1017</v>
      </c>
      <c r="B710" s="203"/>
      <c r="C710" s="203"/>
      <c r="D710" s="203"/>
      <c r="E710" s="203"/>
      <c r="F710" s="203"/>
      <c r="G710" s="204"/>
      <c r="N710" s="33"/>
      <c r="O710" s="33"/>
      <c r="P710" s="33"/>
    </row>
    <row r="711" spans="1:16">
      <c r="A711" s="18" t="s">
        <v>1010</v>
      </c>
      <c r="B711" s="19">
        <v>1379</v>
      </c>
      <c r="C711" s="20" t="s">
        <v>1120</v>
      </c>
      <c r="D711" s="18" t="s">
        <v>522</v>
      </c>
      <c r="E711" s="88">
        <v>45</v>
      </c>
      <c r="F711" s="33">
        <f>O711*$L$4</f>
        <v>0.56279999999999997</v>
      </c>
      <c r="G711" s="46">
        <f t="shared" ref="G711:G714" si="34">E711*F711</f>
        <v>25.325999999999997</v>
      </c>
      <c r="N711" s="33">
        <v>45</v>
      </c>
      <c r="O711" s="33">
        <v>0.7</v>
      </c>
      <c r="P711" s="33">
        <v>31.5</v>
      </c>
    </row>
    <row r="712" spans="1:16" ht="38.25">
      <c r="A712" s="18" t="s">
        <v>1010</v>
      </c>
      <c r="B712" s="19">
        <v>367</v>
      </c>
      <c r="C712" s="20" t="s">
        <v>1132</v>
      </c>
      <c r="D712" s="18" t="s">
        <v>515</v>
      </c>
      <c r="E712" s="90">
        <v>0.3</v>
      </c>
      <c r="F712" s="33">
        <f>O712*$L$4</f>
        <v>42.885360000000006</v>
      </c>
      <c r="G712" s="46">
        <f t="shared" si="34"/>
        <v>12.865608000000002</v>
      </c>
      <c r="N712" s="33">
        <v>0.3</v>
      </c>
      <c r="O712" s="33">
        <v>53.34</v>
      </c>
      <c r="P712" s="33">
        <v>16</v>
      </c>
    </row>
    <row r="713" spans="1:16" ht="25.5">
      <c r="A713" s="18" t="s">
        <v>1010</v>
      </c>
      <c r="B713" s="19">
        <v>4721</v>
      </c>
      <c r="C713" s="20" t="s">
        <v>1148</v>
      </c>
      <c r="D713" s="18" t="s">
        <v>515</v>
      </c>
      <c r="E713" s="89">
        <v>0.2</v>
      </c>
      <c r="F713" s="33">
        <f>O713*$L$4</f>
        <v>73.976040000000012</v>
      </c>
      <c r="G713" s="46">
        <f t="shared" si="34"/>
        <v>14.795208000000002</v>
      </c>
      <c r="N713" s="33">
        <v>0.2</v>
      </c>
      <c r="O713" s="33">
        <v>92.01</v>
      </c>
      <c r="P713" s="33">
        <v>18.399999999999999</v>
      </c>
    </row>
    <row r="714" spans="1:16" ht="63.75">
      <c r="A714" s="18" t="s">
        <v>86</v>
      </c>
      <c r="B714" s="19">
        <v>1276</v>
      </c>
      <c r="C714" s="36" t="s">
        <v>1327</v>
      </c>
      <c r="D714" s="18" t="s">
        <v>1009</v>
      </c>
      <c r="E714" s="90">
        <v>1</v>
      </c>
      <c r="F714" s="33">
        <f>O714*$L$4</f>
        <v>1189.92</v>
      </c>
      <c r="G714" s="46">
        <f t="shared" si="34"/>
        <v>1189.92</v>
      </c>
      <c r="N714" s="33">
        <v>1</v>
      </c>
      <c r="O714" s="33">
        <v>1480</v>
      </c>
      <c r="P714" s="33">
        <v>1480</v>
      </c>
    </row>
    <row r="715" spans="1:16">
      <c r="A715" s="203" t="s">
        <v>1005</v>
      </c>
      <c r="B715" s="203"/>
      <c r="C715" s="203"/>
      <c r="D715" s="203"/>
      <c r="E715" s="203"/>
      <c r="F715" s="203"/>
      <c r="G715" s="204"/>
      <c r="N715" s="33"/>
      <c r="O715" s="33"/>
      <c r="P715" s="33"/>
    </row>
    <row r="716" spans="1:16" ht="25.5">
      <c r="A716" s="18" t="s">
        <v>1010</v>
      </c>
      <c r="B716" s="19">
        <v>88316</v>
      </c>
      <c r="C716" s="20" t="s">
        <v>1021</v>
      </c>
      <c r="D716" s="18" t="s">
        <v>1016</v>
      </c>
      <c r="E716" s="87">
        <v>6</v>
      </c>
      <c r="F716" s="33">
        <f>O716*$L$4</f>
        <v>11.159520000000001</v>
      </c>
      <c r="G716" s="46">
        <f>E716*F716</f>
        <v>66.957120000000003</v>
      </c>
      <c r="N716" s="33">
        <v>6</v>
      </c>
      <c r="O716" s="33">
        <v>13.88</v>
      </c>
      <c r="P716" s="33">
        <v>83.28</v>
      </c>
    </row>
    <row r="717" spans="1:16" ht="25.5">
      <c r="A717" s="18" t="s">
        <v>1010</v>
      </c>
      <c r="B717" s="19">
        <v>88264</v>
      </c>
      <c r="C717" s="20" t="s">
        <v>1043</v>
      </c>
      <c r="D717" s="18" t="s">
        <v>1016</v>
      </c>
      <c r="E717" s="87">
        <v>4</v>
      </c>
      <c r="F717" s="33">
        <f>O717*$L$4</f>
        <v>14.423760000000001</v>
      </c>
      <c r="G717" s="46">
        <f>E717*F717</f>
        <v>57.695040000000006</v>
      </c>
      <c r="N717" s="33">
        <v>4</v>
      </c>
      <c r="O717" s="33">
        <v>17.940000000000001</v>
      </c>
      <c r="P717" s="33">
        <v>71.760000000000005</v>
      </c>
    </row>
    <row r="718" spans="1:16" ht="25.5">
      <c r="A718" s="18" t="s">
        <v>1010</v>
      </c>
      <c r="B718" s="19">
        <v>88309</v>
      </c>
      <c r="C718" s="20" t="s">
        <v>1023</v>
      </c>
      <c r="D718" s="18" t="s">
        <v>1016</v>
      </c>
      <c r="E718" s="87">
        <v>4</v>
      </c>
      <c r="F718" s="33">
        <f>O718*$L$4</f>
        <v>14.30316</v>
      </c>
      <c r="G718" s="46">
        <f>TRUNC(E718*F718,2)</f>
        <v>57.21</v>
      </c>
      <c r="N718" s="33">
        <v>4</v>
      </c>
      <c r="O718" s="33">
        <v>17.79</v>
      </c>
      <c r="P718" s="33">
        <v>71.16</v>
      </c>
    </row>
    <row r="719" spans="1:16">
      <c r="A719" s="213" t="s">
        <v>991</v>
      </c>
      <c r="B719" s="214"/>
      <c r="C719" s="214"/>
      <c r="D719" s="214"/>
      <c r="E719" s="214"/>
      <c r="F719" s="215"/>
      <c r="G719" s="48">
        <f>SUM(G711:G718)</f>
        <v>1424.7689760000003</v>
      </c>
      <c r="N719" s="33"/>
      <c r="O719" s="33"/>
      <c r="P719" s="33">
        <v>1772.1</v>
      </c>
    </row>
    <row r="720" spans="1:16">
      <c r="A720" s="202" t="s">
        <v>1195</v>
      </c>
      <c r="B720" s="203"/>
      <c r="C720" s="203"/>
      <c r="D720" s="203"/>
      <c r="E720" s="204"/>
      <c r="F720" s="28" t="s">
        <v>74</v>
      </c>
      <c r="G720" s="29" t="s">
        <v>988</v>
      </c>
      <c r="I720" s="34">
        <f>VLOOKUP(G720,PLANILHA!$C$11:$G$435,5,FALSE)</f>
        <v>3245.3942400000001</v>
      </c>
      <c r="N720" s="33"/>
      <c r="O720" s="33" t="s">
        <v>74</v>
      </c>
      <c r="P720" s="33" t="s">
        <v>988</v>
      </c>
    </row>
    <row r="721" spans="1:16" ht="25.5">
      <c r="A721" s="202" t="s">
        <v>1002</v>
      </c>
      <c r="B721" s="204"/>
      <c r="C721" s="30" t="s">
        <v>1003</v>
      </c>
      <c r="D721" s="30" t="s">
        <v>1004</v>
      </c>
      <c r="E721" s="86" t="s">
        <v>993</v>
      </c>
      <c r="F721" s="31" t="s">
        <v>992</v>
      </c>
      <c r="G721" s="32" t="s">
        <v>991</v>
      </c>
      <c r="N721" s="33" t="s">
        <v>993</v>
      </c>
      <c r="O721" s="33" t="s">
        <v>992</v>
      </c>
      <c r="P721" s="33" t="s">
        <v>991</v>
      </c>
    </row>
    <row r="722" spans="1:16">
      <c r="A722" s="202" t="s">
        <v>1017</v>
      </c>
      <c r="B722" s="203"/>
      <c r="C722" s="203"/>
      <c r="D722" s="203"/>
      <c r="E722" s="203"/>
      <c r="F722" s="203"/>
      <c r="G722" s="204"/>
      <c r="N722" s="33"/>
      <c r="O722" s="33"/>
      <c r="P722" s="33"/>
    </row>
    <row r="723" spans="1:16" ht="25.5">
      <c r="A723" s="18" t="s">
        <v>1010</v>
      </c>
      <c r="B723" s="19">
        <v>11962</v>
      </c>
      <c r="C723" s="20" t="s">
        <v>1196</v>
      </c>
      <c r="D723" s="18" t="s">
        <v>535</v>
      </c>
      <c r="E723" s="87">
        <v>2</v>
      </c>
      <c r="F723" s="33">
        <f>O723*$L$4</f>
        <v>0.10452000000000002</v>
      </c>
      <c r="G723" s="46">
        <f>TRUNC(E723*F723,2)</f>
        <v>0.2</v>
      </c>
      <c r="N723" s="33">
        <v>2</v>
      </c>
      <c r="O723" s="33">
        <v>0.13</v>
      </c>
      <c r="P723" s="33">
        <v>0.26</v>
      </c>
    </row>
    <row r="724" spans="1:16" ht="25.5">
      <c r="A724" s="18" t="s">
        <v>1010</v>
      </c>
      <c r="B724" s="19">
        <v>11948</v>
      </c>
      <c r="C724" s="20" t="s">
        <v>1197</v>
      </c>
      <c r="D724" s="18" t="s">
        <v>535</v>
      </c>
      <c r="E724" s="87">
        <v>3</v>
      </c>
      <c r="F724" s="33">
        <f>O724*$L$4</f>
        <v>0.32160000000000005</v>
      </c>
      <c r="G724" s="46">
        <f t="shared" ref="G724:G728" si="35">TRUNC(E724*F724,2)</f>
        <v>0.96</v>
      </c>
      <c r="N724" s="33">
        <v>3</v>
      </c>
      <c r="O724" s="33">
        <v>0.4</v>
      </c>
      <c r="P724" s="33">
        <v>1.2</v>
      </c>
    </row>
    <row r="725" spans="1:16" ht="51">
      <c r="A725" s="18" t="s">
        <v>86</v>
      </c>
      <c r="B725" s="19">
        <v>4974</v>
      </c>
      <c r="C725" s="36" t="s">
        <v>1328</v>
      </c>
      <c r="D725" s="18" t="s">
        <v>517</v>
      </c>
      <c r="E725" s="87">
        <v>5.8</v>
      </c>
      <c r="F725" s="33">
        <f>O725*$L$4</f>
        <v>368.89127999999999</v>
      </c>
      <c r="G725" s="46">
        <f t="shared" si="35"/>
        <v>2139.56</v>
      </c>
      <c r="N725" s="33">
        <v>5.8</v>
      </c>
      <c r="O725" s="33">
        <v>458.82</v>
      </c>
      <c r="P725" s="33">
        <v>2661.15</v>
      </c>
    </row>
    <row r="726" spans="1:16" ht="25.5">
      <c r="A726" s="18" t="s">
        <v>1010</v>
      </c>
      <c r="B726" s="19">
        <v>21151</v>
      </c>
      <c r="C726" s="20" t="s">
        <v>1198</v>
      </c>
      <c r="D726" s="18" t="s">
        <v>538</v>
      </c>
      <c r="E726" s="87">
        <v>4</v>
      </c>
      <c r="F726" s="33">
        <f>O726*$L$4</f>
        <v>245.54159999999999</v>
      </c>
      <c r="G726" s="46">
        <f t="shared" si="35"/>
        <v>982.16</v>
      </c>
      <c r="N726" s="33">
        <v>4</v>
      </c>
      <c r="O726" s="33">
        <v>305.39999999999998</v>
      </c>
      <c r="P726" s="33">
        <v>1221.5999999999999</v>
      </c>
    </row>
    <row r="727" spans="1:16" ht="25.5">
      <c r="A727" s="18" t="s">
        <v>86</v>
      </c>
      <c r="B727" s="19">
        <v>11392</v>
      </c>
      <c r="C727" s="20" t="s">
        <v>1199</v>
      </c>
      <c r="D727" s="18" t="s">
        <v>517</v>
      </c>
      <c r="E727" s="87">
        <v>1</v>
      </c>
      <c r="F727" s="33">
        <v>102.28</v>
      </c>
      <c r="G727" s="46">
        <f t="shared" si="35"/>
        <v>102.28</v>
      </c>
      <c r="N727" s="33">
        <v>1</v>
      </c>
      <c r="O727" s="33">
        <v>127.91</v>
      </c>
      <c r="P727" s="33">
        <v>127.91</v>
      </c>
    </row>
    <row r="728" spans="1:16" ht="51">
      <c r="A728" s="18" t="s">
        <v>1010</v>
      </c>
      <c r="B728" s="19">
        <v>94964</v>
      </c>
      <c r="C728" s="36" t="s">
        <v>1329</v>
      </c>
      <c r="D728" s="18" t="s">
        <v>515</v>
      </c>
      <c r="E728" s="87">
        <v>0.02</v>
      </c>
      <c r="F728" s="33">
        <f>O728*$L$4</f>
        <v>310.40832</v>
      </c>
      <c r="G728" s="46">
        <f t="shared" si="35"/>
        <v>6.2</v>
      </c>
      <c r="N728" s="33">
        <v>0.02</v>
      </c>
      <c r="O728" s="33">
        <v>386.08</v>
      </c>
      <c r="P728" s="33">
        <v>7.72</v>
      </c>
    </row>
    <row r="729" spans="1:16">
      <c r="A729" s="203" t="s">
        <v>1005</v>
      </c>
      <c r="B729" s="203"/>
      <c r="C729" s="203"/>
      <c r="D729" s="203"/>
      <c r="E729" s="203"/>
      <c r="F729" s="203"/>
      <c r="G729" s="204"/>
      <c r="N729" s="33"/>
      <c r="O729" s="33"/>
      <c r="P729" s="33"/>
    </row>
    <row r="730" spans="1:16" ht="25.5">
      <c r="A730" s="18" t="s">
        <v>1010</v>
      </c>
      <c r="B730" s="19">
        <v>88262</v>
      </c>
      <c r="C730" s="20" t="s">
        <v>1020</v>
      </c>
      <c r="D730" s="18" t="s">
        <v>1016</v>
      </c>
      <c r="E730" s="90">
        <v>0.1</v>
      </c>
      <c r="F730" s="33">
        <f>O730*$L$4</f>
        <v>14.150400000000001</v>
      </c>
      <c r="G730" s="46">
        <f>TRUNC(E730*F730,2)</f>
        <v>1.41</v>
      </c>
      <c r="N730" s="33">
        <v>0.1</v>
      </c>
      <c r="O730" s="33">
        <v>17.600000000000001</v>
      </c>
      <c r="P730" s="33">
        <v>1.76</v>
      </c>
    </row>
    <row r="731" spans="1:16" ht="25.5">
      <c r="A731" s="18" t="s">
        <v>1010</v>
      </c>
      <c r="B731" s="19">
        <v>88317</v>
      </c>
      <c r="C731" s="20" t="s">
        <v>1023</v>
      </c>
      <c r="D731" s="18" t="s">
        <v>1016</v>
      </c>
      <c r="E731" s="90">
        <v>0.1</v>
      </c>
      <c r="F731" s="33">
        <f>O731*$L$4</f>
        <v>14.76144</v>
      </c>
      <c r="G731" s="46">
        <f>TRUNC(E731*F731,2)</f>
        <v>1.47</v>
      </c>
      <c r="N731" s="33">
        <v>0.1</v>
      </c>
      <c r="O731" s="33">
        <v>18.36</v>
      </c>
      <c r="P731" s="33">
        <v>1.83</v>
      </c>
    </row>
    <row r="732" spans="1:16" ht="25.5">
      <c r="A732" s="18" t="s">
        <v>1010</v>
      </c>
      <c r="B732" s="19">
        <v>88316</v>
      </c>
      <c r="C732" s="20" t="s">
        <v>1021</v>
      </c>
      <c r="D732" s="18" t="s">
        <v>1016</v>
      </c>
      <c r="E732" s="90">
        <v>1</v>
      </c>
      <c r="F732" s="33">
        <f>O732*$L$4</f>
        <v>11.159520000000001</v>
      </c>
      <c r="G732" s="46">
        <f>TRUNC(E732*F732,2)</f>
        <v>11.15</v>
      </c>
      <c r="N732" s="33">
        <v>1</v>
      </c>
      <c r="O732" s="33">
        <v>13.88</v>
      </c>
      <c r="P732" s="33">
        <v>13.88</v>
      </c>
    </row>
    <row r="733" spans="1:16">
      <c r="A733" s="213" t="s">
        <v>991</v>
      </c>
      <c r="B733" s="214"/>
      <c r="C733" s="214"/>
      <c r="D733" s="214"/>
      <c r="E733" s="214"/>
      <c r="F733" s="215"/>
      <c r="G733" s="48">
        <f>SUM(G723:G732)</f>
        <v>3245.3899999999994</v>
      </c>
      <c r="N733" s="33"/>
      <c r="O733" s="33"/>
      <c r="P733" s="33">
        <v>4036.56</v>
      </c>
    </row>
    <row r="734" spans="1:16">
      <c r="A734" s="202" t="s">
        <v>1200</v>
      </c>
      <c r="B734" s="203"/>
      <c r="C734" s="203"/>
      <c r="D734" s="203"/>
      <c r="E734" s="204"/>
      <c r="F734" s="22" t="s">
        <v>86</v>
      </c>
      <c r="G734" s="21">
        <v>12042</v>
      </c>
      <c r="I734" s="34">
        <f>VLOOKUP(G734,PLANILHA!$C$11:$G$435,5,FALSE)</f>
        <v>61.296959999999999</v>
      </c>
      <c r="N734" s="33"/>
      <c r="O734" s="33" t="s">
        <v>86</v>
      </c>
      <c r="P734" s="33">
        <v>12042</v>
      </c>
    </row>
    <row r="735" spans="1:16" ht="25.5">
      <c r="A735" s="202" t="s">
        <v>1002</v>
      </c>
      <c r="B735" s="204"/>
      <c r="C735" s="30" t="s">
        <v>1003</v>
      </c>
      <c r="D735" s="30" t="s">
        <v>1004</v>
      </c>
      <c r="E735" s="86" t="s">
        <v>993</v>
      </c>
      <c r="F735" s="31" t="s">
        <v>992</v>
      </c>
      <c r="G735" s="32" t="s">
        <v>991</v>
      </c>
      <c r="N735" s="33" t="s">
        <v>993</v>
      </c>
      <c r="O735" s="33" t="s">
        <v>992</v>
      </c>
      <c r="P735" s="33" t="s">
        <v>991</v>
      </c>
    </row>
    <row r="736" spans="1:16">
      <c r="A736" s="202" t="s">
        <v>1017</v>
      </c>
      <c r="B736" s="203"/>
      <c r="C736" s="203"/>
      <c r="D736" s="203"/>
      <c r="E736" s="203"/>
      <c r="F736" s="203"/>
      <c r="G736" s="204"/>
      <c r="N736" s="33"/>
      <c r="O736" s="33"/>
      <c r="P736" s="33"/>
    </row>
    <row r="737" spans="1:16">
      <c r="A737" s="18" t="s">
        <v>86</v>
      </c>
      <c r="B737" s="19">
        <v>4875</v>
      </c>
      <c r="C737" s="20" t="s">
        <v>1201</v>
      </c>
      <c r="D737" s="18" t="s">
        <v>535</v>
      </c>
      <c r="E737" s="87">
        <v>1</v>
      </c>
      <c r="F737" s="33">
        <v>57.72</v>
      </c>
      <c r="G737" s="46">
        <f>E737*F737</f>
        <v>57.72</v>
      </c>
      <c r="N737" s="33">
        <v>1</v>
      </c>
      <c r="O737" s="33">
        <v>71.790000000000006</v>
      </c>
      <c r="P737" s="33">
        <v>71.790000000000006</v>
      </c>
    </row>
    <row r="738" spans="1:16">
      <c r="A738" s="203" t="s">
        <v>1005</v>
      </c>
      <c r="B738" s="203"/>
      <c r="C738" s="203"/>
      <c r="D738" s="203"/>
      <c r="E738" s="203"/>
      <c r="F738" s="203"/>
      <c r="G738" s="204"/>
      <c r="N738" s="33"/>
      <c r="O738" s="33"/>
      <c r="P738" s="33"/>
    </row>
    <row r="739" spans="1:16" ht="25.5">
      <c r="A739" s="18" t="s">
        <v>1010</v>
      </c>
      <c r="B739" s="19">
        <v>88309</v>
      </c>
      <c r="C739" s="20" t="s">
        <v>1023</v>
      </c>
      <c r="D739" s="18" t="s">
        <v>1016</v>
      </c>
      <c r="E739" s="90">
        <v>0.25</v>
      </c>
      <c r="F739" s="33">
        <f>O739*$L$4</f>
        <v>14.30316</v>
      </c>
      <c r="G739" s="46">
        <f>E739*F739</f>
        <v>3.57579</v>
      </c>
      <c r="N739" s="33">
        <v>0.25</v>
      </c>
      <c r="O739" s="33">
        <v>17.79</v>
      </c>
      <c r="P739" s="33">
        <v>4.4400000000000004</v>
      </c>
    </row>
    <row r="740" spans="1:16">
      <c r="A740" s="213" t="s">
        <v>991</v>
      </c>
      <c r="B740" s="214"/>
      <c r="C740" s="214"/>
      <c r="D740" s="214"/>
      <c r="E740" s="214"/>
      <c r="F740" s="215"/>
      <c r="G740" s="48">
        <f>SUM(G737:G739)</f>
        <v>61.295789999999997</v>
      </c>
      <c r="N740" s="33"/>
      <c r="O740" s="33"/>
      <c r="P740" s="33">
        <v>76.239999999999995</v>
      </c>
    </row>
    <row r="741" spans="1:16">
      <c r="A741" s="202" t="s">
        <v>1202</v>
      </c>
      <c r="B741" s="203"/>
      <c r="C741" s="203"/>
      <c r="D741" s="203"/>
      <c r="E741" s="204"/>
      <c r="F741" s="22" t="s">
        <v>86</v>
      </c>
      <c r="G741" s="21">
        <v>12043</v>
      </c>
      <c r="I741" s="34">
        <f>VLOOKUP(G741,PLANILHA!$C$11:$G$435,5,FALSE)</f>
        <v>54.921240000000004</v>
      </c>
      <c r="N741" s="33"/>
      <c r="O741" s="33" t="s">
        <v>86</v>
      </c>
      <c r="P741" s="33">
        <v>12043</v>
      </c>
    </row>
    <row r="742" spans="1:16" ht="25.5">
      <c r="A742" s="202" t="s">
        <v>1002</v>
      </c>
      <c r="B742" s="204"/>
      <c r="C742" s="30" t="s">
        <v>1003</v>
      </c>
      <c r="D742" s="30" t="s">
        <v>1004</v>
      </c>
      <c r="E742" s="86" t="s">
        <v>993</v>
      </c>
      <c r="F742" s="31" t="s">
        <v>992</v>
      </c>
      <c r="G742" s="32" t="s">
        <v>991</v>
      </c>
      <c r="N742" s="33" t="s">
        <v>993</v>
      </c>
      <c r="O742" s="33" t="s">
        <v>992</v>
      </c>
      <c r="P742" s="33" t="s">
        <v>991</v>
      </c>
    </row>
    <row r="743" spans="1:16">
      <c r="A743" s="202" t="s">
        <v>1017</v>
      </c>
      <c r="B743" s="203"/>
      <c r="C743" s="203"/>
      <c r="D743" s="203"/>
      <c r="E743" s="203"/>
      <c r="F743" s="203"/>
      <c r="G743" s="204"/>
      <c r="N743" s="33"/>
      <c r="O743" s="33"/>
      <c r="P743" s="33"/>
    </row>
    <row r="744" spans="1:16" ht="25.5">
      <c r="A744" s="18" t="s">
        <v>1010</v>
      </c>
      <c r="B744" s="19">
        <v>10853</v>
      </c>
      <c r="C744" s="20" t="s">
        <v>1203</v>
      </c>
      <c r="D744" s="18" t="s">
        <v>535</v>
      </c>
      <c r="E744" s="87">
        <v>1</v>
      </c>
      <c r="F744" s="33">
        <f>O744*$L$4</f>
        <v>51.343440000000001</v>
      </c>
      <c r="G744" s="46">
        <f>E744*F744</f>
        <v>51.343440000000001</v>
      </c>
      <c r="N744" s="33">
        <v>1</v>
      </c>
      <c r="O744" s="33">
        <v>63.86</v>
      </c>
      <c r="P744" s="33">
        <v>63.86</v>
      </c>
    </row>
    <row r="745" spans="1:16">
      <c r="A745" s="203" t="s">
        <v>1005</v>
      </c>
      <c r="B745" s="203"/>
      <c r="C745" s="203"/>
      <c r="D745" s="203"/>
      <c r="E745" s="203"/>
      <c r="F745" s="203"/>
      <c r="G745" s="204"/>
      <c r="N745" s="33"/>
      <c r="O745" s="33"/>
      <c r="P745" s="33"/>
    </row>
    <row r="746" spans="1:16" ht="25.5">
      <c r="A746" s="18" t="s">
        <v>1010</v>
      </c>
      <c r="B746" s="19">
        <v>88309</v>
      </c>
      <c r="C746" s="20" t="s">
        <v>1023</v>
      </c>
      <c r="D746" s="18" t="s">
        <v>1016</v>
      </c>
      <c r="E746" s="90">
        <v>0.25</v>
      </c>
      <c r="F746" s="33">
        <f>O746*$L$4</f>
        <v>14.30316</v>
      </c>
      <c r="G746" s="46">
        <f>E746*F746</f>
        <v>3.57579</v>
      </c>
      <c r="N746" s="33">
        <v>0.25</v>
      </c>
      <c r="O746" s="33">
        <v>17.79</v>
      </c>
      <c r="P746" s="33">
        <v>4.4400000000000004</v>
      </c>
    </row>
    <row r="747" spans="1:16">
      <c r="A747" s="213" t="s">
        <v>991</v>
      </c>
      <c r="B747" s="214"/>
      <c r="C747" s="214"/>
      <c r="D747" s="214"/>
      <c r="E747" s="214"/>
      <c r="F747" s="215"/>
      <c r="G747" s="48">
        <f>SUM(G744:G746)</f>
        <v>54.919229999999999</v>
      </c>
      <c r="N747" s="33"/>
      <c r="O747" s="33"/>
      <c r="P747" s="33">
        <v>68.31</v>
      </c>
    </row>
    <row r="748" spans="1:16">
      <c r="A748" s="202" t="s">
        <v>846</v>
      </c>
      <c r="B748" s="203"/>
      <c r="C748" s="203"/>
      <c r="D748" s="203"/>
      <c r="E748" s="204"/>
      <c r="F748" s="22" t="s">
        <v>86</v>
      </c>
      <c r="G748" s="21">
        <v>12657</v>
      </c>
      <c r="I748" s="34">
        <f>VLOOKUP(G748,PLANILHA!$C$11:$G$435,5,FALSE)</f>
        <v>18.749280000000002</v>
      </c>
      <c r="N748" s="33"/>
      <c r="O748" s="33" t="s">
        <v>86</v>
      </c>
      <c r="P748" s="33">
        <v>12657</v>
      </c>
    </row>
    <row r="749" spans="1:16" ht="25.5">
      <c r="A749" s="202" t="s">
        <v>1002</v>
      </c>
      <c r="B749" s="204"/>
      <c r="C749" s="30" t="s">
        <v>1003</v>
      </c>
      <c r="D749" s="30" t="s">
        <v>1004</v>
      </c>
      <c r="E749" s="86" t="s">
        <v>993</v>
      </c>
      <c r="F749" s="31" t="s">
        <v>992</v>
      </c>
      <c r="G749" s="29" t="s">
        <v>991</v>
      </c>
      <c r="N749" s="33" t="s">
        <v>993</v>
      </c>
      <c r="O749" s="33" t="s">
        <v>992</v>
      </c>
      <c r="P749" s="33" t="s">
        <v>991</v>
      </c>
    </row>
    <row r="750" spans="1:16">
      <c r="A750" s="202" t="s">
        <v>1017</v>
      </c>
      <c r="B750" s="203"/>
      <c r="C750" s="203"/>
      <c r="D750" s="203"/>
      <c r="E750" s="203"/>
      <c r="F750" s="203"/>
      <c r="G750" s="204"/>
      <c r="N750" s="33"/>
      <c r="O750" s="33"/>
      <c r="P750" s="33"/>
    </row>
    <row r="751" spans="1:16" ht="51">
      <c r="A751" s="18" t="s">
        <v>1010</v>
      </c>
      <c r="B751" s="19">
        <v>38084</v>
      </c>
      <c r="C751" s="36" t="s">
        <v>1330</v>
      </c>
      <c r="D751" s="18" t="s">
        <v>535</v>
      </c>
      <c r="E751" s="88">
        <v>1</v>
      </c>
      <c r="F751" s="33">
        <f>O751*$L$4</f>
        <v>12.24492</v>
      </c>
      <c r="G751" s="46">
        <f>E751*F751</f>
        <v>12.24492</v>
      </c>
      <c r="N751" s="33">
        <v>1</v>
      </c>
      <c r="O751" s="33">
        <v>15.23</v>
      </c>
      <c r="P751" s="33">
        <v>15.23</v>
      </c>
    </row>
    <row r="752" spans="1:16">
      <c r="A752" s="18" t="s">
        <v>86</v>
      </c>
      <c r="B752" s="19">
        <v>13429</v>
      </c>
      <c r="C752" s="20" t="s">
        <v>1204</v>
      </c>
      <c r="D752" s="18" t="s">
        <v>535</v>
      </c>
      <c r="E752" s="88">
        <v>1</v>
      </c>
      <c r="F752" s="33">
        <f>O752*$L$4</f>
        <v>0.40200000000000002</v>
      </c>
      <c r="G752" s="46">
        <f t="shared" ref="G752:G755" si="36">E752*F752</f>
        <v>0.40200000000000002</v>
      </c>
      <c r="N752" s="33">
        <v>1</v>
      </c>
      <c r="O752" s="33">
        <v>0.5</v>
      </c>
      <c r="P752" s="33">
        <v>0.5</v>
      </c>
    </row>
    <row r="753" spans="1:16" ht="25.5">
      <c r="A753" s="18" t="s">
        <v>1010</v>
      </c>
      <c r="B753" s="19">
        <v>1872</v>
      </c>
      <c r="C753" s="20" t="s">
        <v>1070</v>
      </c>
      <c r="D753" s="18" t="s">
        <v>535</v>
      </c>
      <c r="E753" s="88">
        <v>1</v>
      </c>
      <c r="F753" s="33">
        <f>O753*$L$4</f>
        <v>1.77684</v>
      </c>
      <c r="G753" s="46">
        <f t="shared" si="36"/>
        <v>1.77684</v>
      </c>
      <c r="N753" s="33">
        <v>1</v>
      </c>
      <c r="O753" s="33">
        <v>2.21</v>
      </c>
      <c r="P753" s="33">
        <v>2.21</v>
      </c>
    </row>
    <row r="754" spans="1:16">
      <c r="A754" s="202" t="s">
        <v>1005</v>
      </c>
      <c r="B754" s="203"/>
      <c r="C754" s="203"/>
      <c r="D754" s="203"/>
      <c r="E754" s="203"/>
      <c r="F754" s="203"/>
      <c r="G754" s="204"/>
      <c r="N754" s="33"/>
      <c r="O754" s="33"/>
      <c r="P754" s="33"/>
    </row>
    <row r="755" spans="1:16" ht="25.5">
      <c r="A755" s="18" t="s">
        <v>1010</v>
      </c>
      <c r="B755" s="19">
        <v>88264</v>
      </c>
      <c r="C755" s="20" t="s">
        <v>1043</v>
      </c>
      <c r="D755" s="18" t="s">
        <v>1016</v>
      </c>
      <c r="E755" s="87">
        <v>0.3</v>
      </c>
      <c r="F755" s="33">
        <f>O755*$L$4</f>
        <v>14.423760000000001</v>
      </c>
      <c r="G755" s="46">
        <f t="shared" si="36"/>
        <v>4.3271280000000001</v>
      </c>
      <c r="N755" s="33">
        <v>0.3</v>
      </c>
      <c r="O755" s="33">
        <v>17.940000000000001</v>
      </c>
      <c r="P755" s="33">
        <v>5.38</v>
      </c>
    </row>
    <row r="756" spans="1:16">
      <c r="A756" s="213" t="s">
        <v>991</v>
      </c>
      <c r="B756" s="214"/>
      <c r="C756" s="214"/>
      <c r="D756" s="214"/>
      <c r="E756" s="214"/>
      <c r="F756" s="215"/>
      <c r="G756" s="48">
        <f>SUM(G751:G755)</f>
        <v>18.750888</v>
      </c>
      <c r="N756" s="33"/>
      <c r="O756" s="33"/>
      <c r="P756" s="33">
        <v>23.32</v>
      </c>
    </row>
    <row r="757" spans="1:16">
      <c r="A757" s="202" t="s">
        <v>716</v>
      </c>
      <c r="B757" s="203"/>
      <c r="C757" s="203"/>
      <c r="D757" s="203"/>
      <c r="E757" s="204"/>
      <c r="F757" s="28" t="s">
        <v>74</v>
      </c>
      <c r="G757" s="21">
        <v>38770</v>
      </c>
      <c r="I757" s="34">
        <f>VLOOKUP(G757,PLANILHA!$C$11:$G$435,5,FALSE)</f>
        <v>73.437360000000012</v>
      </c>
      <c r="N757" s="33"/>
      <c r="O757" s="33" t="s">
        <v>74</v>
      </c>
      <c r="P757" s="33">
        <v>38770</v>
      </c>
    </row>
    <row r="758" spans="1:16" ht="25.5">
      <c r="A758" s="202" t="s">
        <v>1002</v>
      </c>
      <c r="B758" s="204"/>
      <c r="C758" s="30" t="s">
        <v>1003</v>
      </c>
      <c r="D758" s="30" t="s">
        <v>1004</v>
      </c>
      <c r="E758" s="86" t="s">
        <v>993</v>
      </c>
      <c r="F758" s="31" t="s">
        <v>992</v>
      </c>
      <c r="G758" s="29" t="s">
        <v>991</v>
      </c>
      <c r="N758" s="33" t="s">
        <v>993</v>
      </c>
      <c r="O758" s="33" t="s">
        <v>992</v>
      </c>
      <c r="P758" s="33" t="s">
        <v>991</v>
      </c>
    </row>
    <row r="759" spans="1:16">
      <c r="A759" s="202" t="s">
        <v>1017</v>
      </c>
      <c r="B759" s="203"/>
      <c r="C759" s="203"/>
      <c r="D759" s="203"/>
      <c r="E759" s="203"/>
      <c r="F759" s="203"/>
      <c r="G759" s="204"/>
      <c r="N759" s="33"/>
      <c r="O759" s="33"/>
      <c r="P759" s="33"/>
    </row>
    <row r="760" spans="1:16" ht="25.5">
      <c r="A760" s="18" t="s">
        <v>1010</v>
      </c>
      <c r="B760" s="19">
        <v>38194</v>
      </c>
      <c r="C760" s="20" t="s">
        <v>1205</v>
      </c>
      <c r="D760" s="18" t="s">
        <v>535</v>
      </c>
      <c r="E760" s="88">
        <v>2</v>
      </c>
      <c r="F760" s="33">
        <v>8.0440000000000005</v>
      </c>
      <c r="G760" s="46">
        <f t="shared" ref="G760:G762" si="37">E760*F760</f>
        <v>16.088000000000001</v>
      </c>
      <c r="N760" s="33">
        <v>2</v>
      </c>
      <c r="O760" s="33">
        <v>10</v>
      </c>
      <c r="P760" s="33">
        <v>20</v>
      </c>
    </row>
    <row r="761" spans="1:16" ht="25.5">
      <c r="A761" s="18" t="s">
        <v>1010</v>
      </c>
      <c r="B761" s="19">
        <v>12296</v>
      </c>
      <c r="C761" s="20" t="s">
        <v>1206</v>
      </c>
      <c r="D761" s="18" t="s">
        <v>535</v>
      </c>
      <c r="E761" s="88">
        <v>2</v>
      </c>
      <c r="F761" s="33">
        <f>O761*$L$4</f>
        <v>2.7416400000000003</v>
      </c>
      <c r="G761" s="46">
        <f t="shared" si="37"/>
        <v>5.4832800000000006</v>
      </c>
      <c r="N761" s="33">
        <v>2</v>
      </c>
      <c r="O761" s="33">
        <v>3.41</v>
      </c>
      <c r="P761" s="33">
        <v>6.82</v>
      </c>
    </row>
    <row r="762" spans="1:16" ht="63.75">
      <c r="A762" s="18" t="s">
        <v>1010</v>
      </c>
      <c r="B762" s="19">
        <v>38770</v>
      </c>
      <c r="C762" s="36" t="s">
        <v>1331</v>
      </c>
      <c r="D762" s="18" t="s">
        <v>535</v>
      </c>
      <c r="E762" s="88">
        <v>1</v>
      </c>
      <c r="F762" s="33">
        <f>O762*$L$4</f>
        <v>39.026160000000004</v>
      </c>
      <c r="G762" s="46">
        <f t="shared" si="37"/>
        <v>39.026160000000004</v>
      </c>
      <c r="N762" s="33">
        <v>1</v>
      </c>
      <c r="O762" s="33">
        <v>48.54</v>
      </c>
      <c r="P762" s="33">
        <v>48.54</v>
      </c>
    </row>
    <row r="763" spans="1:16">
      <c r="A763" s="202" t="s">
        <v>1005</v>
      </c>
      <c r="B763" s="203"/>
      <c r="C763" s="203"/>
      <c r="D763" s="203"/>
      <c r="E763" s="203"/>
      <c r="F763" s="203"/>
      <c r="G763" s="204"/>
      <c r="N763" s="33"/>
      <c r="O763" s="33"/>
      <c r="P763" s="33"/>
    </row>
    <row r="764" spans="1:16" ht="25.5">
      <c r="A764" s="18" t="s">
        <v>1010</v>
      </c>
      <c r="B764" s="19">
        <v>88247</v>
      </c>
      <c r="C764" s="20" t="s">
        <v>1042</v>
      </c>
      <c r="D764" s="18" t="s">
        <v>1016</v>
      </c>
      <c r="E764" s="88">
        <v>0.5</v>
      </c>
      <c r="F764" s="33">
        <f>O764*$L$4</f>
        <v>11.264040000000001</v>
      </c>
      <c r="G764" s="46">
        <f t="shared" ref="G764:G765" si="38">E764*F764</f>
        <v>5.6320200000000007</v>
      </c>
      <c r="N764" s="33">
        <v>0.5</v>
      </c>
      <c r="O764" s="33">
        <v>14.01</v>
      </c>
      <c r="P764" s="33">
        <v>7</v>
      </c>
    </row>
    <row r="765" spans="1:16" ht="25.5">
      <c r="A765" s="18" t="s">
        <v>1010</v>
      </c>
      <c r="B765" s="19">
        <v>88264</v>
      </c>
      <c r="C765" s="20" t="s">
        <v>1043</v>
      </c>
      <c r="D765" s="18" t="s">
        <v>1016</v>
      </c>
      <c r="E765" s="88">
        <v>0.5</v>
      </c>
      <c r="F765" s="33">
        <f>O765*$L$4</f>
        <v>14.423760000000001</v>
      </c>
      <c r="G765" s="46">
        <f t="shared" si="38"/>
        <v>7.2118800000000007</v>
      </c>
      <c r="N765" s="33">
        <v>0.5</v>
      </c>
      <c r="O765" s="33">
        <v>17.940000000000001</v>
      </c>
      <c r="P765" s="33">
        <v>8.9700000000000006</v>
      </c>
    </row>
    <row r="766" spans="1:16">
      <c r="A766" s="213" t="s">
        <v>991</v>
      </c>
      <c r="B766" s="214"/>
      <c r="C766" s="214"/>
      <c r="D766" s="214"/>
      <c r="E766" s="214"/>
      <c r="F766" s="215"/>
      <c r="G766" s="48">
        <f>SUM(G760:G765)</f>
        <v>73.441339999999997</v>
      </c>
      <c r="N766" s="33"/>
      <c r="O766" s="33"/>
      <c r="P766" s="33">
        <v>91.34</v>
      </c>
    </row>
    <row r="767" spans="1:16">
      <c r="A767" s="202" t="s">
        <v>738</v>
      </c>
      <c r="B767" s="203"/>
      <c r="C767" s="203"/>
      <c r="D767" s="203"/>
      <c r="E767" s="204"/>
      <c r="F767" s="22" t="s">
        <v>86</v>
      </c>
      <c r="G767" s="21">
        <v>12807</v>
      </c>
      <c r="I767" s="34">
        <f>VLOOKUP(G767,PLANILHA!$C$11:$G$435,5,FALSE)</f>
        <v>89.589720000000014</v>
      </c>
      <c r="N767" s="33"/>
      <c r="O767" s="33" t="s">
        <v>86</v>
      </c>
      <c r="P767" s="33">
        <v>12807</v>
      </c>
    </row>
    <row r="768" spans="1:16" ht="25.5">
      <c r="A768" s="202" t="s">
        <v>1002</v>
      </c>
      <c r="B768" s="204"/>
      <c r="C768" s="30" t="s">
        <v>1003</v>
      </c>
      <c r="D768" s="30" t="s">
        <v>1004</v>
      </c>
      <c r="E768" s="86" t="s">
        <v>993</v>
      </c>
      <c r="F768" s="31" t="s">
        <v>992</v>
      </c>
      <c r="G768" s="32" t="s">
        <v>991</v>
      </c>
      <c r="N768" s="33" t="s">
        <v>993</v>
      </c>
      <c r="O768" s="33" t="s">
        <v>992</v>
      </c>
      <c r="P768" s="33" t="s">
        <v>991</v>
      </c>
    </row>
    <row r="769" spans="1:16">
      <c r="A769" s="202" t="s">
        <v>1017</v>
      </c>
      <c r="B769" s="203"/>
      <c r="C769" s="203"/>
      <c r="D769" s="203"/>
      <c r="E769" s="203"/>
      <c r="F769" s="203"/>
      <c r="G769" s="204"/>
      <c r="N769" s="33"/>
      <c r="O769" s="33"/>
      <c r="P769" s="33"/>
    </row>
    <row r="770" spans="1:16" ht="25.5">
      <c r="A770" s="18" t="s">
        <v>86</v>
      </c>
      <c r="B770" s="19">
        <v>13288</v>
      </c>
      <c r="C770" s="20" t="s">
        <v>1207</v>
      </c>
      <c r="D770" s="18" t="s">
        <v>535</v>
      </c>
      <c r="E770" s="87">
        <v>1</v>
      </c>
      <c r="F770" s="33">
        <f>O770*$L$4</f>
        <v>77.988</v>
      </c>
      <c r="G770" s="46">
        <f>E770*F770</f>
        <v>77.988</v>
      </c>
      <c r="N770" s="33">
        <v>1</v>
      </c>
      <c r="O770" s="33">
        <v>97</v>
      </c>
      <c r="P770" s="33">
        <v>97</v>
      </c>
    </row>
    <row r="771" spans="1:16">
      <c r="A771" s="18" t="s">
        <v>86</v>
      </c>
      <c r="B771" s="19">
        <v>1691</v>
      </c>
      <c r="C771" s="20" t="s">
        <v>1208</v>
      </c>
      <c r="D771" s="18" t="s">
        <v>535</v>
      </c>
      <c r="E771" s="87">
        <v>2</v>
      </c>
      <c r="F771" s="33">
        <f>O771*$L$4</f>
        <v>0.50652000000000008</v>
      </c>
      <c r="G771" s="46">
        <f>E771*F771</f>
        <v>1.0130400000000002</v>
      </c>
      <c r="N771" s="33">
        <v>2</v>
      </c>
      <c r="O771" s="33">
        <v>0.63</v>
      </c>
      <c r="P771" s="33">
        <v>1.26</v>
      </c>
    </row>
    <row r="772" spans="1:16">
      <c r="A772" s="202" t="s">
        <v>1005</v>
      </c>
      <c r="B772" s="203"/>
      <c r="C772" s="203"/>
      <c r="D772" s="203"/>
      <c r="E772" s="203"/>
      <c r="F772" s="203"/>
      <c r="G772" s="204"/>
      <c r="N772" s="33"/>
      <c r="O772" s="33"/>
      <c r="P772" s="33"/>
    </row>
    <row r="773" spans="1:16" ht="25.5">
      <c r="A773" s="18" t="s">
        <v>1010</v>
      </c>
      <c r="B773" s="19">
        <v>88247</v>
      </c>
      <c r="C773" s="20" t="s">
        <v>1042</v>
      </c>
      <c r="D773" s="18" t="s">
        <v>1016</v>
      </c>
      <c r="E773" s="87">
        <v>0.3</v>
      </c>
      <c r="F773" s="33">
        <f>O773*$L$4</f>
        <v>11.264040000000001</v>
      </c>
      <c r="G773" s="46">
        <f>E773*F773</f>
        <v>3.3792120000000003</v>
      </c>
      <c r="N773" s="33">
        <v>0.3</v>
      </c>
      <c r="O773" s="33">
        <v>14.01</v>
      </c>
      <c r="P773" s="33">
        <v>4.2</v>
      </c>
    </row>
    <row r="774" spans="1:16" ht="25.5">
      <c r="A774" s="18" t="s">
        <v>1010</v>
      </c>
      <c r="B774" s="19">
        <v>88264</v>
      </c>
      <c r="C774" s="20" t="s">
        <v>1043</v>
      </c>
      <c r="D774" s="18" t="s">
        <v>1016</v>
      </c>
      <c r="E774" s="87">
        <v>0.5</v>
      </c>
      <c r="F774" s="33">
        <f>O774*$L$4</f>
        <v>14.423760000000001</v>
      </c>
      <c r="G774" s="46">
        <f>TRUNC(E774*F774,2)</f>
        <v>7.21</v>
      </c>
      <c r="N774" s="33">
        <v>0.5</v>
      </c>
      <c r="O774" s="33">
        <v>17.940000000000001</v>
      </c>
      <c r="P774" s="33">
        <v>8.9700000000000006</v>
      </c>
    </row>
    <row r="775" spans="1:16">
      <c r="A775" s="213" t="s">
        <v>991</v>
      </c>
      <c r="B775" s="214"/>
      <c r="C775" s="214"/>
      <c r="D775" s="214"/>
      <c r="E775" s="214"/>
      <c r="F775" s="215"/>
      <c r="G775" s="48">
        <f>SUM(G770:G774)</f>
        <v>89.590251999999992</v>
      </c>
      <c r="N775" s="33"/>
      <c r="O775" s="33"/>
      <c r="P775" s="33">
        <v>111.43</v>
      </c>
    </row>
    <row r="776" spans="1:16">
      <c r="A776" s="202" t="s">
        <v>861</v>
      </c>
      <c r="B776" s="203"/>
      <c r="C776" s="203"/>
      <c r="D776" s="203"/>
      <c r="E776" s="204"/>
      <c r="F776" s="22" t="s">
        <v>86</v>
      </c>
      <c r="G776" s="21">
        <v>1843</v>
      </c>
      <c r="I776" s="34">
        <f>VLOOKUP(G776,PLANILHA!$C$11:$G$435,5,FALSE)</f>
        <v>7965.8551200000011</v>
      </c>
      <c r="N776" s="33"/>
      <c r="O776" s="33" t="s">
        <v>86</v>
      </c>
      <c r="P776" s="33">
        <v>1843</v>
      </c>
    </row>
    <row r="777" spans="1:16" ht="25.5">
      <c r="A777" s="202" t="s">
        <v>1002</v>
      </c>
      <c r="B777" s="204"/>
      <c r="C777" s="30" t="s">
        <v>1003</v>
      </c>
      <c r="D777" s="30" t="s">
        <v>1004</v>
      </c>
      <c r="E777" s="86" t="s">
        <v>993</v>
      </c>
      <c r="F777" s="31" t="s">
        <v>992</v>
      </c>
      <c r="G777" s="32" t="s">
        <v>991</v>
      </c>
      <c r="N777" s="33" t="s">
        <v>993</v>
      </c>
      <c r="O777" s="33" t="s">
        <v>992</v>
      </c>
      <c r="P777" s="33" t="s">
        <v>991</v>
      </c>
    </row>
    <row r="778" spans="1:16">
      <c r="A778" s="202" t="s">
        <v>1033</v>
      </c>
      <c r="B778" s="203"/>
      <c r="C778" s="203"/>
      <c r="D778" s="203"/>
      <c r="E778" s="203"/>
      <c r="F778" s="203"/>
      <c r="G778" s="204"/>
      <c r="N778" s="33"/>
      <c r="O778" s="33"/>
      <c r="P778" s="33"/>
    </row>
    <row r="779" spans="1:16" ht="25.5">
      <c r="A779" s="18" t="s">
        <v>86</v>
      </c>
      <c r="B779" s="19">
        <v>1843</v>
      </c>
      <c r="C779" s="20" t="s">
        <v>1209</v>
      </c>
      <c r="D779" s="18" t="s">
        <v>535</v>
      </c>
      <c r="E779" s="87">
        <v>1</v>
      </c>
      <c r="F779" s="33">
        <f>O779*$L$4</f>
        <v>7965.8551200000011</v>
      </c>
      <c r="G779" s="46">
        <f>E779*F779</f>
        <v>7965.8551200000011</v>
      </c>
      <c r="N779" s="33">
        <v>1</v>
      </c>
      <c r="O779" s="33">
        <v>9907.7800000000007</v>
      </c>
      <c r="P779" s="33">
        <v>9907.7800000000007</v>
      </c>
    </row>
    <row r="780" spans="1:16">
      <c r="A780" s="213" t="s">
        <v>991</v>
      </c>
      <c r="B780" s="214"/>
      <c r="C780" s="214"/>
      <c r="D780" s="214"/>
      <c r="E780" s="214"/>
      <c r="F780" s="215"/>
      <c r="G780" s="48">
        <f>SUM(G779)</f>
        <v>7965.8551200000011</v>
      </c>
      <c r="N780" s="33"/>
      <c r="O780" s="33"/>
      <c r="P780" s="33">
        <v>9907.7800000000007</v>
      </c>
    </row>
    <row r="781" spans="1:16">
      <c r="A781" s="225" t="s">
        <v>863</v>
      </c>
      <c r="B781" s="226"/>
      <c r="C781" s="226"/>
      <c r="D781" s="226"/>
      <c r="E781" s="227"/>
      <c r="F781" s="22" t="s">
        <v>86</v>
      </c>
      <c r="G781" s="21">
        <v>11064</v>
      </c>
      <c r="I781" s="34">
        <f>VLOOKUP(G781,PLANILHA!$C$11:$G$435,5,FALSE)</f>
        <v>16952.323919999999</v>
      </c>
      <c r="N781" s="33"/>
      <c r="O781" s="33" t="s">
        <v>86</v>
      </c>
      <c r="P781" s="33">
        <v>11064</v>
      </c>
    </row>
    <row r="782" spans="1:16" ht="25.5">
      <c r="A782" s="202" t="s">
        <v>1002</v>
      </c>
      <c r="B782" s="204"/>
      <c r="C782" s="30" t="s">
        <v>1003</v>
      </c>
      <c r="D782" s="30" t="s">
        <v>1004</v>
      </c>
      <c r="E782" s="86" t="s">
        <v>993</v>
      </c>
      <c r="F782" s="31" t="s">
        <v>992</v>
      </c>
      <c r="G782" s="32" t="s">
        <v>991</v>
      </c>
      <c r="N782" s="33" t="s">
        <v>993</v>
      </c>
      <c r="O782" s="33" t="s">
        <v>992</v>
      </c>
      <c r="P782" s="33" t="s">
        <v>991</v>
      </c>
    </row>
    <row r="783" spans="1:16">
      <c r="A783" s="202" t="s">
        <v>1033</v>
      </c>
      <c r="B783" s="203"/>
      <c r="C783" s="203"/>
      <c r="D783" s="203"/>
      <c r="E783" s="203"/>
      <c r="F783" s="203"/>
      <c r="G783" s="204"/>
      <c r="N783" s="33"/>
      <c r="O783" s="33"/>
      <c r="P783" s="33"/>
    </row>
    <row r="784" spans="1:16" ht="63.75">
      <c r="A784" s="18" t="s">
        <v>86</v>
      </c>
      <c r="B784" s="19">
        <v>11064</v>
      </c>
      <c r="C784" s="36" t="s">
        <v>1332</v>
      </c>
      <c r="D784" s="18" t="s">
        <v>535</v>
      </c>
      <c r="E784" s="87">
        <v>1</v>
      </c>
      <c r="F784" s="33">
        <f>O784*$L$4</f>
        <v>16952.323919999999</v>
      </c>
      <c r="G784" s="46">
        <f>TRUNC(E784*F784,2)</f>
        <v>16952.32</v>
      </c>
      <c r="N784" s="33">
        <v>1</v>
      </c>
      <c r="O784" s="33">
        <v>21084.98</v>
      </c>
      <c r="P784" s="33">
        <v>21084.98</v>
      </c>
    </row>
    <row r="785" spans="1:16">
      <c r="A785" s="213" t="s">
        <v>991</v>
      </c>
      <c r="B785" s="214"/>
      <c r="C785" s="214"/>
      <c r="D785" s="214"/>
      <c r="E785" s="214"/>
      <c r="F785" s="215"/>
      <c r="G785" s="48">
        <f>SUM(G784)</f>
        <v>16952.32</v>
      </c>
      <c r="N785" s="33"/>
      <c r="O785" s="33"/>
      <c r="P785" s="33">
        <v>21084.98</v>
      </c>
    </row>
    <row r="786" spans="1:16">
      <c r="A786" s="202" t="s">
        <v>871</v>
      </c>
      <c r="B786" s="203"/>
      <c r="C786" s="203"/>
      <c r="D786" s="203"/>
      <c r="E786" s="204"/>
      <c r="F786" s="22" t="s">
        <v>86</v>
      </c>
      <c r="G786" s="21">
        <v>4436</v>
      </c>
      <c r="I786" s="34">
        <f>VLOOKUP(G786,PLANILHA!$C$11:$G$435,5,FALSE)</f>
        <v>119.79600000000001</v>
      </c>
      <c r="N786" s="33"/>
      <c r="O786" s="33" t="s">
        <v>86</v>
      </c>
      <c r="P786" s="33">
        <v>4436</v>
      </c>
    </row>
    <row r="787" spans="1:16" ht="25.5">
      <c r="A787" s="202" t="s">
        <v>1002</v>
      </c>
      <c r="B787" s="204"/>
      <c r="C787" s="30" t="s">
        <v>1003</v>
      </c>
      <c r="D787" s="30" t="s">
        <v>1004</v>
      </c>
      <c r="E787" s="86" t="s">
        <v>993</v>
      </c>
      <c r="F787" s="31" t="s">
        <v>992</v>
      </c>
      <c r="G787" s="32" t="s">
        <v>991</v>
      </c>
      <c r="N787" s="33" t="s">
        <v>993</v>
      </c>
      <c r="O787" s="33" t="s">
        <v>992</v>
      </c>
      <c r="P787" s="33" t="s">
        <v>991</v>
      </c>
    </row>
    <row r="788" spans="1:16">
      <c r="A788" s="202" t="s">
        <v>1017</v>
      </c>
      <c r="B788" s="203"/>
      <c r="C788" s="203"/>
      <c r="D788" s="203"/>
      <c r="E788" s="203"/>
      <c r="F788" s="203"/>
      <c r="G788" s="204"/>
      <c r="N788" s="33"/>
      <c r="O788" s="33"/>
      <c r="P788" s="33"/>
    </row>
    <row r="789" spans="1:16">
      <c r="A789" s="18" t="s">
        <v>86</v>
      </c>
      <c r="B789" s="19">
        <v>4436</v>
      </c>
      <c r="C789" s="20" t="s">
        <v>1210</v>
      </c>
      <c r="D789" s="18" t="s">
        <v>535</v>
      </c>
      <c r="E789" s="87">
        <v>1</v>
      </c>
      <c r="F789" s="33">
        <f>O789*$L$4</f>
        <v>119.79600000000001</v>
      </c>
      <c r="G789" s="46">
        <f>E789*F789</f>
        <v>119.79600000000001</v>
      </c>
      <c r="N789" s="33">
        <v>1</v>
      </c>
      <c r="O789" s="33">
        <v>149</v>
      </c>
      <c r="P789" s="33">
        <v>149</v>
      </c>
    </row>
    <row r="790" spans="1:16">
      <c r="A790" s="213" t="s">
        <v>991</v>
      </c>
      <c r="B790" s="214"/>
      <c r="C790" s="214"/>
      <c r="D790" s="214"/>
      <c r="E790" s="214"/>
      <c r="F790" s="215"/>
      <c r="G790" s="48">
        <f>SUM(G789)</f>
        <v>119.79600000000001</v>
      </c>
      <c r="N790" s="33"/>
      <c r="O790" s="33"/>
      <c r="P790" s="33">
        <v>149</v>
      </c>
    </row>
    <row r="791" spans="1:16">
      <c r="A791" s="202" t="s">
        <v>1211</v>
      </c>
      <c r="B791" s="203"/>
      <c r="C791" s="203"/>
      <c r="D791" s="203"/>
      <c r="E791" s="204"/>
      <c r="F791" s="22" t="s">
        <v>86</v>
      </c>
      <c r="G791" s="21">
        <v>11527</v>
      </c>
      <c r="I791" s="34">
        <f>VLOOKUP(G791,PLANILHA!$C$11:$G$435,5,FALSE)</f>
        <v>1094.37264</v>
      </c>
      <c r="N791" s="33"/>
      <c r="O791" s="33" t="s">
        <v>86</v>
      </c>
      <c r="P791" s="33">
        <v>11527</v>
      </c>
    </row>
    <row r="792" spans="1:16" ht="25.5">
      <c r="A792" s="202" t="s">
        <v>1002</v>
      </c>
      <c r="B792" s="204"/>
      <c r="C792" s="30" t="s">
        <v>1003</v>
      </c>
      <c r="D792" s="30" t="s">
        <v>1004</v>
      </c>
      <c r="E792" s="86" t="s">
        <v>993</v>
      </c>
      <c r="F792" s="31" t="s">
        <v>992</v>
      </c>
      <c r="G792" s="32" t="s">
        <v>991</v>
      </c>
      <c r="N792" s="33" t="s">
        <v>993</v>
      </c>
      <c r="O792" s="33" t="s">
        <v>992</v>
      </c>
      <c r="P792" s="33" t="s">
        <v>991</v>
      </c>
    </row>
    <row r="793" spans="1:16">
      <c r="A793" s="202" t="s">
        <v>1017</v>
      </c>
      <c r="B793" s="203"/>
      <c r="C793" s="203"/>
      <c r="D793" s="203"/>
      <c r="E793" s="203"/>
      <c r="F793" s="203"/>
      <c r="G793" s="204"/>
      <c r="N793" s="33"/>
      <c r="O793" s="33"/>
      <c r="P793" s="33"/>
    </row>
    <row r="794" spans="1:16" ht="25.5">
      <c r="A794" s="18" t="s">
        <v>86</v>
      </c>
      <c r="B794" s="19">
        <v>11527</v>
      </c>
      <c r="C794" s="20" t="s">
        <v>1212</v>
      </c>
      <c r="D794" s="18" t="s">
        <v>535</v>
      </c>
      <c r="E794" s="87">
        <v>1</v>
      </c>
      <c r="F794" s="33">
        <f>O794*$L$4</f>
        <v>1094.37264</v>
      </c>
      <c r="G794" s="46">
        <f>TRUNC(E794*F794,2)</f>
        <v>1094.3699999999999</v>
      </c>
      <c r="N794" s="33">
        <v>1</v>
      </c>
      <c r="O794" s="33">
        <v>1361.16</v>
      </c>
      <c r="P794" s="33">
        <v>1361.16</v>
      </c>
    </row>
    <row r="795" spans="1:16">
      <c r="A795" s="213" t="s">
        <v>991</v>
      </c>
      <c r="B795" s="214"/>
      <c r="C795" s="214"/>
      <c r="D795" s="214"/>
      <c r="E795" s="214"/>
      <c r="F795" s="215"/>
      <c r="G795" s="48">
        <f>SUM(G794)</f>
        <v>1094.3699999999999</v>
      </c>
      <c r="N795" s="33"/>
      <c r="O795" s="33"/>
      <c r="P795" s="33">
        <v>1361.16</v>
      </c>
    </row>
    <row r="796" spans="1:16">
      <c r="A796" s="202" t="s">
        <v>1213</v>
      </c>
      <c r="B796" s="203"/>
      <c r="C796" s="203"/>
      <c r="D796" s="203"/>
      <c r="E796" s="204"/>
      <c r="F796" s="22" t="s">
        <v>86</v>
      </c>
      <c r="G796" s="21">
        <v>10243</v>
      </c>
      <c r="I796" s="34">
        <f>VLOOKUP(G796,PLANILHA!$C$11:$G$435,5,FALSE)</f>
        <v>12.06</v>
      </c>
      <c r="N796" s="33"/>
      <c r="O796" s="33" t="s">
        <v>86</v>
      </c>
      <c r="P796" s="33">
        <v>10243</v>
      </c>
    </row>
    <row r="797" spans="1:16" ht="25.5">
      <c r="A797" s="202" t="s">
        <v>1002</v>
      </c>
      <c r="B797" s="204"/>
      <c r="C797" s="30" t="s">
        <v>1003</v>
      </c>
      <c r="D797" s="30" t="s">
        <v>1004</v>
      </c>
      <c r="E797" s="86" t="s">
        <v>993</v>
      </c>
      <c r="F797" s="31" t="s">
        <v>992</v>
      </c>
      <c r="G797" s="32" t="s">
        <v>991</v>
      </c>
      <c r="N797" s="33" t="s">
        <v>993</v>
      </c>
      <c r="O797" s="33" t="s">
        <v>992</v>
      </c>
      <c r="P797" s="33" t="s">
        <v>991</v>
      </c>
    </row>
    <row r="798" spans="1:16">
      <c r="A798" s="202" t="s">
        <v>1017</v>
      </c>
      <c r="B798" s="203"/>
      <c r="C798" s="203"/>
      <c r="D798" s="203"/>
      <c r="E798" s="203"/>
      <c r="F798" s="203"/>
      <c r="G798" s="204"/>
      <c r="N798" s="33"/>
      <c r="O798" s="33"/>
      <c r="P798" s="33"/>
    </row>
    <row r="799" spans="1:16" ht="25.5">
      <c r="A799" s="18" t="s">
        <v>86</v>
      </c>
      <c r="B799" s="19">
        <v>10243</v>
      </c>
      <c r="C799" s="20" t="s">
        <v>1071</v>
      </c>
      <c r="D799" s="18" t="s">
        <v>535</v>
      </c>
      <c r="E799" s="87">
        <v>1</v>
      </c>
      <c r="F799" s="33">
        <f>O799*$L$4</f>
        <v>12.06</v>
      </c>
      <c r="G799" s="46">
        <f>TRUNC(E799*F799,2)</f>
        <v>12.06</v>
      </c>
      <c r="N799" s="33">
        <v>1</v>
      </c>
      <c r="O799" s="33">
        <v>15</v>
      </c>
      <c r="P799" s="33">
        <v>15</v>
      </c>
    </row>
    <row r="800" spans="1:16">
      <c r="A800" s="213" t="s">
        <v>991</v>
      </c>
      <c r="B800" s="214"/>
      <c r="C800" s="214"/>
      <c r="D800" s="214"/>
      <c r="E800" s="214"/>
      <c r="F800" s="215"/>
      <c r="G800" s="48">
        <f>SUM(G799)</f>
        <v>12.06</v>
      </c>
      <c r="N800" s="33"/>
      <c r="O800" s="33"/>
      <c r="P800" s="33">
        <v>15</v>
      </c>
    </row>
    <row r="801" spans="1:16">
      <c r="A801" s="202" t="s">
        <v>1214</v>
      </c>
      <c r="B801" s="203"/>
      <c r="C801" s="203"/>
      <c r="D801" s="203"/>
      <c r="E801" s="204"/>
      <c r="F801" s="22" t="s">
        <v>86</v>
      </c>
      <c r="G801" s="21">
        <v>5014</v>
      </c>
      <c r="I801" s="34">
        <f>VLOOKUP(G801,PLANILHA!$C$11:$G$435,5,FALSE)</f>
        <v>101.49696</v>
      </c>
      <c r="N801" s="33"/>
      <c r="O801" s="33" t="s">
        <v>86</v>
      </c>
      <c r="P801" s="33">
        <v>5014</v>
      </c>
    </row>
    <row r="802" spans="1:16" ht="25.5">
      <c r="A802" s="202" t="s">
        <v>1002</v>
      </c>
      <c r="B802" s="204"/>
      <c r="C802" s="30" t="s">
        <v>1003</v>
      </c>
      <c r="D802" s="30" t="s">
        <v>1004</v>
      </c>
      <c r="E802" s="86" t="s">
        <v>993</v>
      </c>
      <c r="F802" s="31" t="s">
        <v>992</v>
      </c>
      <c r="G802" s="32" t="s">
        <v>991</v>
      </c>
      <c r="N802" s="33" t="s">
        <v>993</v>
      </c>
      <c r="O802" s="33" t="s">
        <v>992</v>
      </c>
      <c r="P802" s="33" t="s">
        <v>991</v>
      </c>
    </row>
    <row r="803" spans="1:16">
      <c r="A803" s="202" t="s">
        <v>1033</v>
      </c>
      <c r="B803" s="203"/>
      <c r="C803" s="203"/>
      <c r="D803" s="203"/>
      <c r="E803" s="203"/>
      <c r="F803" s="203"/>
      <c r="G803" s="204"/>
      <c r="N803" s="33"/>
      <c r="O803" s="33"/>
      <c r="P803" s="33"/>
    </row>
    <row r="804" spans="1:16" ht="25.5">
      <c r="A804" s="18" t="s">
        <v>86</v>
      </c>
      <c r="B804" s="19">
        <v>6751</v>
      </c>
      <c r="C804" s="20" t="s">
        <v>1215</v>
      </c>
      <c r="D804" s="18" t="s">
        <v>517</v>
      </c>
      <c r="E804" s="87">
        <v>1</v>
      </c>
      <c r="F804" s="33">
        <f>O804*$L$4</f>
        <v>101.49696</v>
      </c>
      <c r="G804" s="46">
        <f>E804*F804</f>
        <v>101.49696</v>
      </c>
      <c r="N804" s="33">
        <v>1</v>
      </c>
      <c r="O804" s="33">
        <v>126.24</v>
      </c>
      <c r="P804" s="33">
        <v>126.24</v>
      </c>
    </row>
    <row r="805" spans="1:16">
      <c r="A805" s="213" t="s">
        <v>991</v>
      </c>
      <c r="B805" s="214"/>
      <c r="C805" s="214"/>
      <c r="D805" s="214"/>
      <c r="E805" s="214"/>
      <c r="F805" s="215"/>
      <c r="G805" s="48">
        <f>SUM(G804)</f>
        <v>101.49696</v>
      </c>
      <c r="N805" s="33"/>
      <c r="O805" s="33"/>
      <c r="P805" s="33">
        <v>126.24</v>
      </c>
    </row>
    <row r="806" spans="1:16">
      <c r="A806" s="202" t="s">
        <v>807</v>
      </c>
      <c r="B806" s="203"/>
      <c r="C806" s="203"/>
      <c r="D806" s="203"/>
      <c r="E806" s="204"/>
      <c r="F806" s="22" t="s">
        <v>86</v>
      </c>
      <c r="G806" s="21">
        <v>9218</v>
      </c>
      <c r="I806" s="34">
        <f>VLOOKUP(G806,PLANILHA!$C$11:$G$435,5,FALSE)</f>
        <v>1814.3144400000001</v>
      </c>
      <c r="N806" s="33"/>
      <c r="O806" s="33" t="s">
        <v>86</v>
      </c>
      <c r="P806" s="33">
        <v>9218</v>
      </c>
    </row>
    <row r="807" spans="1:16" ht="25.5">
      <c r="A807" s="202" t="s">
        <v>1002</v>
      </c>
      <c r="B807" s="204"/>
      <c r="C807" s="30" t="s">
        <v>1003</v>
      </c>
      <c r="D807" s="30" t="s">
        <v>1004</v>
      </c>
      <c r="E807" s="86" t="s">
        <v>993</v>
      </c>
      <c r="F807" s="31" t="s">
        <v>992</v>
      </c>
      <c r="G807" s="32" t="s">
        <v>991</v>
      </c>
      <c r="N807" s="33" t="s">
        <v>993</v>
      </c>
      <c r="O807" s="33" t="s">
        <v>992</v>
      </c>
      <c r="P807" s="33" t="s">
        <v>991</v>
      </c>
    </row>
    <row r="808" spans="1:16">
      <c r="A808" s="202" t="s">
        <v>1017</v>
      </c>
      <c r="B808" s="203"/>
      <c r="C808" s="203"/>
      <c r="D808" s="203"/>
      <c r="E808" s="203"/>
      <c r="F808" s="203"/>
      <c r="G808" s="204"/>
      <c r="N808" s="33"/>
      <c r="O808" s="33"/>
      <c r="P808" s="33"/>
    </row>
    <row r="809" spans="1:16">
      <c r="A809" s="18" t="s">
        <v>86</v>
      </c>
      <c r="B809" s="19">
        <v>9218</v>
      </c>
      <c r="C809" s="20" t="s">
        <v>807</v>
      </c>
      <c r="D809" s="18" t="s">
        <v>535</v>
      </c>
      <c r="E809" s="87">
        <v>1</v>
      </c>
      <c r="F809" s="33">
        <f>O809*$L$4</f>
        <v>1814.3144400000001</v>
      </c>
      <c r="G809" s="46">
        <f>TRUNC(E809*F809,2)</f>
        <v>1814.31</v>
      </c>
      <c r="N809" s="33">
        <v>1</v>
      </c>
      <c r="O809" s="33">
        <v>2256.61</v>
      </c>
      <c r="P809" s="33">
        <v>2256.61</v>
      </c>
    </row>
    <row r="810" spans="1:16">
      <c r="A810" s="213" t="s">
        <v>991</v>
      </c>
      <c r="B810" s="214"/>
      <c r="C810" s="214"/>
      <c r="D810" s="214"/>
      <c r="E810" s="214"/>
      <c r="F810" s="215"/>
      <c r="G810" s="48">
        <f>SUM(G809)</f>
        <v>1814.31</v>
      </c>
      <c r="N810" s="33"/>
      <c r="O810" s="33"/>
      <c r="P810" s="33">
        <v>2256.61</v>
      </c>
    </row>
    <row r="811" spans="1:16">
      <c r="A811" s="225" t="s">
        <v>934</v>
      </c>
      <c r="B811" s="226"/>
      <c r="C811" s="226"/>
      <c r="D811" s="226"/>
      <c r="E811" s="227"/>
      <c r="F811" s="28" t="s">
        <v>74</v>
      </c>
      <c r="G811" s="29" t="s">
        <v>933</v>
      </c>
      <c r="I811" s="34">
        <f>VLOOKUP(G811,PLANILHA!$C$11:$G$435,5,FALSE)</f>
        <v>76262.921520000004</v>
      </c>
      <c r="N811" s="33"/>
      <c r="O811" s="33" t="s">
        <v>74</v>
      </c>
      <c r="P811" s="33" t="s">
        <v>933</v>
      </c>
    </row>
    <row r="812" spans="1:16" ht="25.5">
      <c r="A812" s="202" t="s">
        <v>1002</v>
      </c>
      <c r="B812" s="204"/>
      <c r="C812" s="30" t="s">
        <v>1003</v>
      </c>
      <c r="D812" s="30" t="s">
        <v>1004</v>
      </c>
      <c r="E812" s="86" t="s">
        <v>993</v>
      </c>
      <c r="F812" s="31" t="s">
        <v>992</v>
      </c>
      <c r="G812" s="29" t="s">
        <v>991</v>
      </c>
      <c r="N812" s="33" t="s">
        <v>993</v>
      </c>
      <c r="O812" s="33" t="s">
        <v>992</v>
      </c>
      <c r="P812" s="33" t="s">
        <v>991</v>
      </c>
    </row>
    <row r="813" spans="1:16">
      <c r="A813" s="202" t="s">
        <v>1017</v>
      </c>
      <c r="B813" s="203"/>
      <c r="C813" s="203"/>
      <c r="D813" s="203"/>
      <c r="E813" s="203"/>
      <c r="F813" s="203"/>
      <c r="G813" s="204"/>
      <c r="N813" s="33"/>
      <c r="O813" s="33"/>
      <c r="P813" s="33"/>
    </row>
    <row r="814" spans="1:16" ht="63.75">
      <c r="A814" s="18" t="s">
        <v>1216</v>
      </c>
      <c r="B814" s="18" t="s">
        <v>1007</v>
      </c>
      <c r="C814" s="36" t="s">
        <v>1333</v>
      </c>
      <c r="D814" s="18" t="s">
        <v>1004</v>
      </c>
      <c r="E814" s="88">
        <v>1</v>
      </c>
      <c r="F814" s="33">
        <f>O814*$L$4</f>
        <v>76262.921520000004</v>
      </c>
      <c r="G814" s="46">
        <f>E814*F814</f>
        <v>76262.921520000004</v>
      </c>
      <c r="N814" s="33">
        <v>1</v>
      </c>
      <c r="O814" s="33">
        <v>94854.38</v>
      </c>
      <c r="P814" s="33">
        <v>94854.38</v>
      </c>
    </row>
    <row r="815" spans="1:16">
      <c r="A815" s="213" t="s">
        <v>991</v>
      </c>
      <c r="B815" s="214"/>
      <c r="C815" s="214"/>
      <c r="D815" s="214"/>
      <c r="E815" s="214"/>
      <c r="F815" s="215"/>
      <c r="G815" s="48">
        <f>SUM(G814)</f>
        <v>76262.921520000004</v>
      </c>
      <c r="N815" s="33"/>
      <c r="O815" s="33"/>
      <c r="P815" s="33">
        <v>94854.38</v>
      </c>
    </row>
    <row r="816" spans="1:16">
      <c r="A816" s="225" t="s">
        <v>1217</v>
      </c>
      <c r="B816" s="226"/>
      <c r="C816" s="226"/>
      <c r="D816" s="226"/>
      <c r="E816" s="227"/>
      <c r="F816" s="22" t="s">
        <v>86</v>
      </c>
      <c r="G816" s="21">
        <v>4350</v>
      </c>
      <c r="I816" s="34">
        <f>VLOOKUP(G816,PLANILHA!$C$11:$G$435,5,FALSE)</f>
        <v>68.098800000000011</v>
      </c>
      <c r="N816" s="33"/>
      <c r="O816" s="33" t="s">
        <v>86</v>
      </c>
      <c r="P816" s="33">
        <v>4350</v>
      </c>
    </row>
    <row r="817" spans="1:16" ht="25.5">
      <c r="A817" s="202" t="s">
        <v>1002</v>
      </c>
      <c r="B817" s="204"/>
      <c r="C817" s="30" t="s">
        <v>1003</v>
      </c>
      <c r="D817" s="30" t="s">
        <v>1004</v>
      </c>
      <c r="E817" s="86" t="s">
        <v>993</v>
      </c>
      <c r="F817" s="31" t="s">
        <v>992</v>
      </c>
      <c r="G817" s="32" t="s">
        <v>991</v>
      </c>
      <c r="N817" s="33" t="s">
        <v>993</v>
      </c>
      <c r="O817" s="33" t="s">
        <v>992</v>
      </c>
      <c r="P817" s="33" t="s">
        <v>991</v>
      </c>
    </row>
    <row r="818" spans="1:16">
      <c r="A818" s="202" t="s">
        <v>1017</v>
      </c>
      <c r="B818" s="203"/>
      <c r="C818" s="203"/>
      <c r="D818" s="203"/>
      <c r="E818" s="203"/>
      <c r="F818" s="203"/>
      <c r="G818" s="204"/>
      <c r="N818" s="33"/>
      <c r="O818" s="33"/>
      <c r="P818" s="33"/>
    </row>
    <row r="819" spans="1:16" ht="25.5">
      <c r="A819" s="18" t="s">
        <v>1010</v>
      </c>
      <c r="B819" s="19">
        <v>366</v>
      </c>
      <c r="C819" s="20" t="s">
        <v>1025</v>
      </c>
      <c r="D819" s="18" t="s">
        <v>515</v>
      </c>
      <c r="E819" s="88">
        <v>1.5</v>
      </c>
      <c r="F819" s="33">
        <v>26.8</v>
      </c>
      <c r="G819" s="46">
        <f>E819*F819</f>
        <v>40.200000000000003</v>
      </c>
      <c r="N819" s="33">
        <v>1.5</v>
      </c>
      <c r="O819" s="33">
        <v>33.33</v>
      </c>
      <c r="P819" s="33">
        <v>49.99</v>
      </c>
    </row>
    <row r="820" spans="1:16" ht="25.5">
      <c r="A820" s="18" t="s">
        <v>1010</v>
      </c>
      <c r="B820" s="19">
        <v>88316</v>
      </c>
      <c r="C820" s="20" t="s">
        <v>1021</v>
      </c>
      <c r="D820" s="18" t="s">
        <v>1016</v>
      </c>
      <c r="E820" s="88">
        <v>2.5</v>
      </c>
      <c r="F820" s="33">
        <f>O820*$L$4</f>
        <v>11.159520000000001</v>
      </c>
      <c r="G820" s="46">
        <f>E820*F820</f>
        <v>27.898800000000001</v>
      </c>
      <c r="N820" s="33">
        <v>2.5</v>
      </c>
      <c r="O820" s="33">
        <v>13.88</v>
      </c>
      <c r="P820" s="33">
        <v>34.700000000000003</v>
      </c>
    </row>
    <row r="821" spans="1:16">
      <c r="A821" s="213" t="s">
        <v>991</v>
      </c>
      <c r="B821" s="214"/>
      <c r="C821" s="214"/>
      <c r="D821" s="214"/>
      <c r="E821" s="214"/>
      <c r="F821" s="215"/>
      <c r="G821" s="48">
        <f>SUM(G819:G820)</f>
        <v>68.098800000000011</v>
      </c>
      <c r="N821" s="33"/>
      <c r="O821" s="33"/>
      <c r="P821" s="33">
        <v>84.7</v>
      </c>
    </row>
    <row r="822" spans="1:16">
      <c r="A822" s="202" t="s">
        <v>1218</v>
      </c>
      <c r="B822" s="203"/>
      <c r="C822" s="203"/>
      <c r="D822" s="203"/>
      <c r="E822" s="204"/>
      <c r="F822" s="28" t="s">
        <v>74</v>
      </c>
      <c r="G822" s="21">
        <v>72900</v>
      </c>
      <c r="I822" s="34">
        <f>VLOOKUP(G822,PLANILHA!$C$11:$G$435,5,FALSE)</f>
        <v>4.3094400000000004</v>
      </c>
      <c r="N822" s="33"/>
      <c r="O822" s="33" t="s">
        <v>74</v>
      </c>
      <c r="P822" s="33">
        <v>72900</v>
      </c>
    </row>
    <row r="823" spans="1:16" ht="25.5">
      <c r="A823" s="202" t="s">
        <v>1002</v>
      </c>
      <c r="B823" s="204"/>
      <c r="C823" s="30" t="s">
        <v>1003</v>
      </c>
      <c r="D823" s="30" t="s">
        <v>1004</v>
      </c>
      <c r="E823" s="86" t="s">
        <v>993</v>
      </c>
      <c r="F823" s="31" t="s">
        <v>992</v>
      </c>
      <c r="G823" s="32" t="s">
        <v>991</v>
      </c>
      <c r="N823" s="33" t="s">
        <v>993</v>
      </c>
      <c r="O823" s="33" t="s">
        <v>992</v>
      </c>
      <c r="P823" s="33" t="s">
        <v>991</v>
      </c>
    </row>
    <row r="824" spans="1:16">
      <c r="A824" s="202" t="s">
        <v>1017</v>
      </c>
      <c r="B824" s="203"/>
      <c r="C824" s="203"/>
      <c r="D824" s="203"/>
      <c r="E824" s="203"/>
      <c r="F824" s="203"/>
      <c r="G824" s="204"/>
      <c r="N824" s="33"/>
      <c r="O824" s="33"/>
      <c r="P824" s="33"/>
    </row>
    <row r="825" spans="1:16" ht="76.5">
      <c r="A825" s="18" t="s">
        <v>1010</v>
      </c>
      <c r="B825" s="19">
        <v>5811</v>
      </c>
      <c r="C825" s="36" t="s">
        <v>1334</v>
      </c>
      <c r="D825" s="18" t="s">
        <v>1029</v>
      </c>
      <c r="E825" s="88">
        <v>3.5999999999999997E-2</v>
      </c>
      <c r="F825" s="33">
        <f>O825*$L$4</f>
        <v>119.73972000000002</v>
      </c>
      <c r="G825" s="46">
        <f>TRUNC(E825*F825,2)</f>
        <v>4.3099999999999996</v>
      </c>
      <c r="N825" s="33">
        <v>3.5999999999999997E-2</v>
      </c>
      <c r="O825" s="33">
        <v>148.93</v>
      </c>
      <c r="P825" s="33">
        <v>5.36</v>
      </c>
    </row>
    <row r="826" spans="1:16">
      <c r="A826" s="213" t="s">
        <v>991</v>
      </c>
      <c r="B826" s="214"/>
      <c r="C826" s="214"/>
      <c r="D826" s="214"/>
      <c r="E826" s="214"/>
      <c r="F826" s="215"/>
      <c r="G826" s="48">
        <f>SUM(G825)</f>
        <v>4.3099999999999996</v>
      </c>
      <c r="N826" s="33"/>
      <c r="O826" s="33"/>
      <c r="P826" s="33">
        <v>5.36</v>
      </c>
    </row>
    <row r="827" spans="1:16">
      <c r="A827" s="202" t="s">
        <v>272</v>
      </c>
      <c r="B827" s="203"/>
      <c r="C827" s="203"/>
      <c r="D827" s="203"/>
      <c r="E827" s="204"/>
      <c r="F827" s="22" t="s">
        <v>86</v>
      </c>
      <c r="G827" s="21">
        <v>4419</v>
      </c>
      <c r="I827" s="34">
        <f>VLOOKUP(G827,PLANILHA!$C$11:$G$435,5,FALSE)</f>
        <v>87.700320000000005</v>
      </c>
      <c r="N827" s="33"/>
      <c r="O827" s="33" t="s">
        <v>86</v>
      </c>
      <c r="P827" s="33">
        <v>4419</v>
      </c>
    </row>
    <row r="828" spans="1:16" ht="25.5">
      <c r="A828" s="202" t="s">
        <v>1002</v>
      </c>
      <c r="B828" s="204"/>
      <c r="C828" s="30" t="s">
        <v>1003</v>
      </c>
      <c r="D828" s="30" t="s">
        <v>1004</v>
      </c>
      <c r="E828" s="86" t="s">
        <v>993</v>
      </c>
      <c r="F828" s="31" t="s">
        <v>992</v>
      </c>
      <c r="G828" s="32" t="s">
        <v>991</v>
      </c>
      <c r="N828" s="33" t="s">
        <v>993</v>
      </c>
      <c r="O828" s="33" t="s">
        <v>992</v>
      </c>
      <c r="P828" s="33" t="s">
        <v>991</v>
      </c>
    </row>
    <row r="829" spans="1:16">
      <c r="A829" s="202" t="s">
        <v>1033</v>
      </c>
      <c r="B829" s="203"/>
      <c r="C829" s="203"/>
      <c r="D829" s="203"/>
      <c r="E829" s="203"/>
      <c r="F829" s="203"/>
      <c r="G829" s="204"/>
      <c r="N829" s="33"/>
      <c r="O829" s="33"/>
      <c r="P829" s="33"/>
    </row>
    <row r="830" spans="1:16" ht="76.5">
      <c r="A830" s="18" t="s">
        <v>86</v>
      </c>
      <c r="B830" s="19">
        <v>91</v>
      </c>
      <c r="C830" s="36" t="s">
        <v>1313</v>
      </c>
      <c r="D830" s="18" t="s">
        <v>515</v>
      </c>
      <c r="E830" s="90">
        <v>2.4E-2</v>
      </c>
      <c r="F830" s="33">
        <f t="shared" ref="F830:F837" si="39">O830*$L$4</f>
        <v>308.97720000000004</v>
      </c>
      <c r="G830" s="46">
        <f t="shared" ref="G830:G833" si="40">E830*F830</f>
        <v>7.4154528000000015</v>
      </c>
      <c r="N830" s="33">
        <v>2.4E-2</v>
      </c>
      <c r="O830" s="33">
        <v>384.3</v>
      </c>
      <c r="P830" s="33">
        <v>9.2200000000000006</v>
      </c>
    </row>
    <row r="831" spans="1:16" ht="38.25">
      <c r="A831" s="18" t="s">
        <v>86</v>
      </c>
      <c r="B831" s="19">
        <v>96</v>
      </c>
      <c r="C831" s="36" t="s">
        <v>1314</v>
      </c>
      <c r="D831" s="18" t="s">
        <v>515</v>
      </c>
      <c r="E831" s="90">
        <v>4.0000000000000001E-3</v>
      </c>
      <c r="F831" s="33">
        <f t="shared" si="39"/>
        <v>311.71884</v>
      </c>
      <c r="G831" s="46">
        <f t="shared" si="40"/>
        <v>1.24687536</v>
      </c>
      <c r="N831" s="33">
        <v>4.0000000000000001E-3</v>
      </c>
      <c r="O831" s="33">
        <v>387.71</v>
      </c>
      <c r="P831" s="33">
        <v>1.55</v>
      </c>
    </row>
    <row r="832" spans="1:16" ht="51">
      <c r="A832" s="18" t="s">
        <v>86</v>
      </c>
      <c r="B832" s="19">
        <v>115</v>
      </c>
      <c r="C832" s="36" t="s">
        <v>1335</v>
      </c>
      <c r="D832" s="18" t="s">
        <v>517</v>
      </c>
      <c r="E832" s="90">
        <v>0.17330000000000001</v>
      </c>
      <c r="F832" s="33">
        <f t="shared" si="39"/>
        <v>97.308120000000002</v>
      </c>
      <c r="G832" s="46">
        <f t="shared" si="40"/>
        <v>16.863497196000001</v>
      </c>
      <c r="N832" s="33">
        <v>0.17330000000000001</v>
      </c>
      <c r="O832" s="33">
        <v>121.03</v>
      </c>
      <c r="P832" s="33">
        <v>20.97</v>
      </c>
    </row>
    <row r="833" spans="1:16" ht="63.75">
      <c r="A833" s="18" t="s">
        <v>86</v>
      </c>
      <c r="B833" s="19">
        <v>140</v>
      </c>
      <c r="C833" s="36" t="s">
        <v>1336</v>
      </c>
      <c r="D833" s="18" t="s">
        <v>522</v>
      </c>
      <c r="E833" s="90">
        <v>0.32</v>
      </c>
      <c r="F833" s="33">
        <f t="shared" si="39"/>
        <v>11.60976</v>
      </c>
      <c r="G833" s="46">
        <f t="shared" si="40"/>
        <v>3.7151231999999998</v>
      </c>
      <c r="N833" s="33">
        <v>0.32</v>
      </c>
      <c r="O833" s="33">
        <v>14.44</v>
      </c>
      <c r="P833" s="33">
        <v>4.62</v>
      </c>
    </row>
    <row r="834" spans="1:16" ht="51">
      <c r="A834" s="18" t="s">
        <v>86</v>
      </c>
      <c r="B834" s="19">
        <v>160</v>
      </c>
      <c r="C834" s="36" t="s">
        <v>1337</v>
      </c>
      <c r="D834" s="18" t="s">
        <v>517</v>
      </c>
      <c r="E834" s="90">
        <v>0.6</v>
      </c>
      <c r="F834" s="33">
        <f t="shared" si="39"/>
        <v>40.585920000000002</v>
      </c>
      <c r="G834" s="46">
        <f>E834*F834</f>
        <v>24.351552000000002</v>
      </c>
      <c r="N834" s="33">
        <v>0.6</v>
      </c>
      <c r="O834" s="33">
        <v>50.48</v>
      </c>
      <c r="P834" s="33">
        <v>30.28</v>
      </c>
    </row>
    <row r="835" spans="1:16" ht="38.25">
      <c r="A835" s="18" t="s">
        <v>86</v>
      </c>
      <c r="B835" s="19">
        <v>3310</v>
      </c>
      <c r="C835" s="18" t="s">
        <v>1219</v>
      </c>
      <c r="D835" s="18" t="s">
        <v>517</v>
      </c>
      <c r="E835" s="90">
        <v>1.2</v>
      </c>
      <c r="F835" s="33">
        <f t="shared" si="39"/>
        <v>4.2933599999999998</v>
      </c>
      <c r="G835" s="46">
        <f t="shared" ref="G835:G837" si="41">E835*F835</f>
        <v>5.1520319999999993</v>
      </c>
      <c r="N835" s="33">
        <v>1.2</v>
      </c>
      <c r="O835" s="33">
        <v>5.34</v>
      </c>
      <c r="P835" s="33">
        <v>6.4</v>
      </c>
    </row>
    <row r="836" spans="1:16" ht="51">
      <c r="A836" s="18" t="s">
        <v>86</v>
      </c>
      <c r="B836" s="19">
        <v>2497</v>
      </c>
      <c r="C836" s="36" t="s">
        <v>1310</v>
      </c>
      <c r="D836" s="18" t="s">
        <v>515</v>
      </c>
      <c r="E836" s="90">
        <v>1.6E-2</v>
      </c>
      <c r="F836" s="33">
        <f t="shared" si="39"/>
        <v>32.634360000000008</v>
      </c>
      <c r="G836" s="46">
        <f t="shared" si="41"/>
        <v>0.52214976000000013</v>
      </c>
      <c r="N836" s="33">
        <v>1.6E-2</v>
      </c>
      <c r="O836" s="33">
        <v>40.590000000000003</v>
      </c>
      <c r="P836" s="33">
        <v>0.64</v>
      </c>
    </row>
    <row r="837" spans="1:16" ht="51">
      <c r="A837" s="18" t="s">
        <v>86</v>
      </c>
      <c r="B837" s="19">
        <v>3316</v>
      </c>
      <c r="C837" s="36" t="s">
        <v>1338</v>
      </c>
      <c r="D837" s="18" t="s">
        <v>517</v>
      </c>
      <c r="E837" s="90">
        <v>1.2</v>
      </c>
      <c r="F837" s="33">
        <f t="shared" si="39"/>
        <v>23.69388</v>
      </c>
      <c r="G837" s="46">
        <f t="shared" si="41"/>
        <v>28.432655999999998</v>
      </c>
      <c r="N837" s="33">
        <v>1.2</v>
      </c>
      <c r="O837" s="33">
        <v>29.47</v>
      </c>
      <c r="P837" s="33">
        <v>35.36</v>
      </c>
    </row>
    <row r="838" spans="1:16">
      <c r="A838" s="213" t="s">
        <v>991</v>
      </c>
      <c r="B838" s="214"/>
      <c r="C838" s="214"/>
      <c r="D838" s="214"/>
      <c r="E838" s="214"/>
      <c r="F838" s="215"/>
      <c r="G838" s="48">
        <f>SUM(G830:G837)</f>
        <v>87.699338315999995</v>
      </c>
      <c r="N838" s="33"/>
      <c r="O838" s="33"/>
      <c r="P838" s="33">
        <v>109.08</v>
      </c>
    </row>
    <row r="839" spans="1:16">
      <c r="A839" s="202" t="s">
        <v>959</v>
      </c>
      <c r="B839" s="203"/>
      <c r="C839" s="203"/>
      <c r="D839" s="203"/>
      <c r="E839" s="204"/>
      <c r="F839" s="28" t="s">
        <v>74</v>
      </c>
      <c r="G839" s="21">
        <v>85005</v>
      </c>
      <c r="I839" s="34">
        <f>VLOOKUP(G839,PLANILHA!$C$11:$G$435,5,FALSE)</f>
        <v>381.05580000000003</v>
      </c>
      <c r="N839" s="33"/>
      <c r="O839" s="33" t="s">
        <v>74</v>
      </c>
      <c r="P839" s="33">
        <v>85005</v>
      </c>
    </row>
    <row r="840" spans="1:16" ht="25.5">
      <c r="A840" s="202" t="s">
        <v>1002</v>
      </c>
      <c r="B840" s="204"/>
      <c r="C840" s="30" t="s">
        <v>1003</v>
      </c>
      <c r="D840" s="30" t="s">
        <v>1004</v>
      </c>
      <c r="E840" s="86" t="s">
        <v>993</v>
      </c>
      <c r="F840" s="31" t="s">
        <v>992</v>
      </c>
      <c r="G840" s="32" t="s">
        <v>991</v>
      </c>
      <c r="N840" s="33" t="s">
        <v>993</v>
      </c>
      <c r="O840" s="33" t="s">
        <v>992</v>
      </c>
      <c r="P840" s="33" t="s">
        <v>991</v>
      </c>
    </row>
    <row r="841" spans="1:16">
      <c r="A841" s="202" t="s">
        <v>1017</v>
      </c>
      <c r="B841" s="203"/>
      <c r="C841" s="203"/>
      <c r="D841" s="203"/>
      <c r="E841" s="203"/>
      <c r="F841" s="203"/>
      <c r="G841" s="204"/>
      <c r="N841" s="33"/>
      <c r="O841" s="33"/>
      <c r="P841" s="33"/>
    </row>
    <row r="842" spans="1:16" ht="38.25">
      <c r="A842" s="18" t="s">
        <v>1010</v>
      </c>
      <c r="B842" s="19">
        <v>442</v>
      </c>
      <c r="C842" s="20" t="s">
        <v>1220</v>
      </c>
      <c r="D842" s="18" t="s">
        <v>535</v>
      </c>
      <c r="E842" s="87">
        <v>4</v>
      </c>
      <c r="F842" s="33">
        <f>O842*$L$4</f>
        <v>3.63408</v>
      </c>
      <c r="G842" s="46">
        <f>E842*F842</f>
        <v>14.53632</v>
      </c>
      <c r="N842" s="33">
        <v>4</v>
      </c>
      <c r="O842" s="33">
        <v>4.5199999999999996</v>
      </c>
      <c r="P842" s="33">
        <v>18.079999999999998</v>
      </c>
    </row>
    <row r="843" spans="1:16">
      <c r="A843" s="18" t="s">
        <v>1010</v>
      </c>
      <c r="B843" s="19">
        <v>11186</v>
      </c>
      <c r="C843" s="20" t="s">
        <v>1221</v>
      </c>
      <c r="D843" s="18" t="s">
        <v>517</v>
      </c>
      <c r="E843" s="87">
        <v>1</v>
      </c>
      <c r="F843" s="33">
        <f>O843*$L$4</f>
        <v>338.03376000000003</v>
      </c>
      <c r="G843" s="46">
        <f>E843*F843</f>
        <v>338.03376000000003</v>
      </c>
      <c r="N843" s="33">
        <v>1</v>
      </c>
      <c r="O843" s="33">
        <v>420.44</v>
      </c>
      <c r="P843" s="33">
        <v>420.44</v>
      </c>
    </row>
    <row r="844" spans="1:16" ht="25.5">
      <c r="A844" s="18" t="s">
        <v>1010</v>
      </c>
      <c r="B844" s="19">
        <v>88316</v>
      </c>
      <c r="C844" s="20" t="s">
        <v>1021</v>
      </c>
      <c r="D844" s="18" t="s">
        <v>1016</v>
      </c>
      <c r="E844" s="87">
        <v>0.4</v>
      </c>
      <c r="F844" s="33">
        <f>O844*$L$4</f>
        <v>11.159520000000001</v>
      </c>
      <c r="G844" s="46">
        <f>E844*F844</f>
        <v>4.4638080000000002</v>
      </c>
      <c r="N844" s="33">
        <v>0.4</v>
      </c>
      <c r="O844" s="33">
        <v>13.88</v>
      </c>
      <c r="P844" s="33">
        <v>5.55</v>
      </c>
    </row>
    <row r="845" spans="1:16" ht="25.5">
      <c r="A845" s="18" t="s">
        <v>1010</v>
      </c>
      <c r="B845" s="19">
        <v>88325</v>
      </c>
      <c r="C845" s="20" t="s">
        <v>1222</v>
      </c>
      <c r="D845" s="18" t="s">
        <v>1016</v>
      </c>
      <c r="E845" s="87">
        <v>2</v>
      </c>
      <c r="F845" s="33">
        <f>O845*$L$4</f>
        <v>12.011760000000001</v>
      </c>
      <c r="G845" s="46">
        <f>E845*F845</f>
        <v>24.023520000000001</v>
      </c>
      <c r="N845" s="33">
        <v>2</v>
      </c>
      <c r="O845" s="33">
        <v>14.94</v>
      </c>
      <c r="P845" s="33">
        <v>29.88</v>
      </c>
    </row>
    <row r="846" spans="1:16">
      <c r="A846" s="213" t="s">
        <v>991</v>
      </c>
      <c r="B846" s="214"/>
      <c r="C846" s="214"/>
      <c r="D846" s="214"/>
      <c r="E846" s="214"/>
      <c r="F846" s="215"/>
      <c r="G846" s="48">
        <f>SUM(G842:G845)</f>
        <v>381.05740800000007</v>
      </c>
      <c r="N846" s="33"/>
      <c r="O846" s="33"/>
      <c r="P846" s="33">
        <v>473.95</v>
      </c>
    </row>
    <row r="847" spans="1:16">
      <c r="A847" s="231" t="s">
        <v>1339</v>
      </c>
      <c r="B847" s="232"/>
      <c r="C847" s="232"/>
      <c r="D847" s="232"/>
      <c r="E847" s="233"/>
      <c r="F847" s="22" t="s">
        <v>86</v>
      </c>
      <c r="G847" s="21">
        <v>12432</v>
      </c>
      <c r="I847" s="34">
        <f>VLOOKUP(G847,PLANILHA!$C$11:$G$435,5,FALSE)</f>
        <v>67.817400000000006</v>
      </c>
      <c r="N847" s="33"/>
      <c r="O847" s="33" t="s">
        <v>86</v>
      </c>
      <c r="P847" s="33">
        <v>12432</v>
      </c>
    </row>
    <row r="848" spans="1:16" ht="25.5">
      <c r="A848" s="202" t="s">
        <v>1002</v>
      </c>
      <c r="B848" s="204"/>
      <c r="C848" s="30" t="s">
        <v>1003</v>
      </c>
      <c r="D848" s="30" t="s">
        <v>1004</v>
      </c>
      <c r="E848" s="86" t="s">
        <v>993</v>
      </c>
      <c r="F848" s="31" t="s">
        <v>992</v>
      </c>
      <c r="G848" s="32" t="s">
        <v>991</v>
      </c>
      <c r="N848" s="33" t="s">
        <v>993</v>
      </c>
      <c r="O848" s="33" t="s">
        <v>992</v>
      </c>
      <c r="P848" s="33" t="s">
        <v>991</v>
      </c>
    </row>
    <row r="849" spans="1:16">
      <c r="A849" s="202" t="s">
        <v>1017</v>
      </c>
      <c r="B849" s="203"/>
      <c r="C849" s="203"/>
      <c r="D849" s="203"/>
      <c r="E849" s="203"/>
      <c r="F849" s="203"/>
      <c r="G849" s="204"/>
      <c r="N849" s="33"/>
      <c r="O849" s="33"/>
      <c r="P849" s="33"/>
    </row>
    <row r="850" spans="1:16" ht="63.75">
      <c r="A850" s="18" t="s">
        <v>86</v>
      </c>
      <c r="B850" s="19">
        <v>13294</v>
      </c>
      <c r="C850" s="36" t="s">
        <v>1340</v>
      </c>
      <c r="D850" s="18" t="s">
        <v>535</v>
      </c>
      <c r="E850" s="90">
        <v>1</v>
      </c>
      <c r="F850" s="33">
        <f>O850*$L$4</f>
        <v>67.817400000000006</v>
      </c>
      <c r="G850" s="46">
        <f>E850*F850</f>
        <v>67.817400000000006</v>
      </c>
      <c r="N850" s="33">
        <v>1</v>
      </c>
      <c r="O850" s="33">
        <v>84.35</v>
      </c>
      <c r="P850" s="33">
        <v>84.35</v>
      </c>
    </row>
    <row r="851" spans="1:16">
      <c r="A851" s="213" t="s">
        <v>991</v>
      </c>
      <c r="B851" s="214"/>
      <c r="C851" s="214"/>
      <c r="D851" s="214"/>
      <c r="E851" s="214"/>
      <c r="F851" s="215"/>
      <c r="G851" s="48">
        <f>SUM(G850)</f>
        <v>67.817400000000006</v>
      </c>
      <c r="N851" s="33"/>
      <c r="O851" s="33"/>
      <c r="P851" s="33">
        <v>84.35</v>
      </c>
    </row>
    <row r="852" spans="1:16">
      <c r="A852" s="225" t="s">
        <v>366</v>
      </c>
      <c r="B852" s="226"/>
      <c r="C852" s="226"/>
      <c r="D852" s="226"/>
      <c r="E852" s="227"/>
      <c r="F852" s="22" t="s">
        <v>86</v>
      </c>
      <c r="G852" s="21">
        <v>9604</v>
      </c>
      <c r="I852" s="34">
        <f>VLOOKUP(G852,PLANILHA!$C$11:$G$435,5,FALSE)</f>
        <v>52.662000000000006</v>
      </c>
      <c r="N852" s="33"/>
      <c r="O852" s="33" t="s">
        <v>86</v>
      </c>
      <c r="P852" s="33">
        <v>9604</v>
      </c>
    </row>
    <row r="853" spans="1:16" ht="25.5">
      <c r="A853" s="202" t="s">
        <v>1002</v>
      </c>
      <c r="B853" s="204"/>
      <c r="C853" s="30" t="s">
        <v>1003</v>
      </c>
      <c r="D853" s="30" t="s">
        <v>1004</v>
      </c>
      <c r="E853" s="86" t="s">
        <v>993</v>
      </c>
      <c r="F853" s="31" t="s">
        <v>992</v>
      </c>
      <c r="G853" s="29" t="s">
        <v>991</v>
      </c>
      <c r="N853" s="33" t="s">
        <v>993</v>
      </c>
      <c r="O853" s="33" t="s">
        <v>992</v>
      </c>
      <c r="P853" s="33" t="s">
        <v>991</v>
      </c>
    </row>
    <row r="854" spans="1:16">
      <c r="A854" s="202" t="s">
        <v>1033</v>
      </c>
      <c r="B854" s="203"/>
      <c r="C854" s="203"/>
      <c r="D854" s="203"/>
      <c r="E854" s="203"/>
      <c r="F854" s="203"/>
      <c r="G854" s="204"/>
      <c r="N854" s="33"/>
      <c r="O854" s="33"/>
      <c r="P854" s="33"/>
    </row>
    <row r="855" spans="1:16" ht="25.5">
      <c r="A855" s="18" t="s">
        <v>1010</v>
      </c>
      <c r="B855" s="19">
        <v>88316</v>
      </c>
      <c r="C855" s="20" t="s">
        <v>1021</v>
      </c>
      <c r="D855" s="18" t="s">
        <v>1016</v>
      </c>
      <c r="E855" s="88">
        <v>0.45</v>
      </c>
      <c r="F855" s="33">
        <f>O855*$L$4</f>
        <v>11.159520000000001</v>
      </c>
      <c r="G855" s="46">
        <f>E855*F855</f>
        <v>5.0217840000000002</v>
      </c>
      <c r="N855" s="33">
        <v>0.45</v>
      </c>
      <c r="O855" s="33">
        <v>13.88</v>
      </c>
      <c r="P855" s="33">
        <v>6.24</v>
      </c>
    </row>
    <row r="856" spans="1:16" ht="25.5">
      <c r="A856" s="18" t="s">
        <v>1010</v>
      </c>
      <c r="B856" s="19">
        <v>88309</v>
      </c>
      <c r="C856" s="20" t="s">
        <v>1023</v>
      </c>
      <c r="D856" s="18" t="s">
        <v>1016</v>
      </c>
      <c r="E856" s="88">
        <v>0.55000000000000004</v>
      </c>
      <c r="F856" s="33">
        <f>O856*$L$4</f>
        <v>14.30316</v>
      </c>
      <c r="G856" s="46">
        <f t="shared" ref="G856:G857" si="42">E856*F856</f>
        <v>7.8667380000000007</v>
      </c>
      <c r="N856" s="33">
        <v>0.55000000000000004</v>
      </c>
      <c r="O856" s="33">
        <v>17.79</v>
      </c>
      <c r="P856" s="33">
        <v>9.7799999999999994</v>
      </c>
    </row>
    <row r="857" spans="1:16" ht="25.5">
      <c r="A857" s="18" t="s">
        <v>86</v>
      </c>
      <c r="B857" s="19">
        <v>9924</v>
      </c>
      <c r="C857" s="20" t="s">
        <v>1223</v>
      </c>
      <c r="D857" s="18" t="s">
        <v>88</v>
      </c>
      <c r="E857" s="88">
        <v>1.05</v>
      </c>
      <c r="F857" s="33">
        <f>O857*$L$4</f>
        <v>34.941840000000006</v>
      </c>
      <c r="G857" s="46">
        <f t="shared" si="42"/>
        <v>36.688932000000008</v>
      </c>
      <c r="N857" s="33">
        <v>1.05</v>
      </c>
      <c r="O857" s="33">
        <v>43.46</v>
      </c>
      <c r="P857" s="33">
        <v>45.63</v>
      </c>
    </row>
    <row r="858" spans="1:16" ht="25.5">
      <c r="A858" s="18" t="s">
        <v>1010</v>
      </c>
      <c r="B858" s="19">
        <v>1381</v>
      </c>
      <c r="C858" s="20" t="s">
        <v>1224</v>
      </c>
      <c r="D858" s="18" t="s">
        <v>522</v>
      </c>
      <c r="E858" s="88">
        <v>4.5</v>
      </c>
      <c r="F858" s="33">
        <f>O858*$L$4</f>
        <v>0.45827999999999997</v>
      </c>
      <c r="G858" s="46">
        <f>TRUNC(E858*F858,2)</f>
        <v>2.06</v>
      </c>
      <c r="N858" s="33">
        <v>4.5</v>
      </c>
      <c r="O858" s="33">
        <v>0.56999999999999995</v>
      </c>
      <c r="P858" s="33">
        <v>2.56</v>
      </c>
    </row>
    <row r="859" spans="1:16">
      <c r="A859" s="18" t="s">
        <v>1010</v>
      </c>
      <c r="B859" s="19">
        <v>34357</v>
      </c>
      <c r="C859" s="20" t="s">
        <v>1225</v>
      </c>
      <c r="D859" s="18" t="s">
        <v>522</v>
      </c>
      <c r="E859" s="88">
        <v>0.38</v>
      </c>
      <c r="F859" s="33">
        <f>O859*$L$4</f>
        <v>2.6853600000000002</v>
      </c>
      <c r="G859" s="46">
        <f>TRUNC(E859*F859,2)</f>
        <v>1.02</v>
      </c>
      <c r="N859" s="33">
        <v>0.38</v>
      </c>
      <c r="O859" s="33">
        <v>3.34</v>
      </c>
      <c r="P859" s="33">
        <v>1.26</v>
      </c>
    </row>
    <row r="860" spans="1:16">
      <c r="A860" s="213" t="s">
        <v>991</v>
      </c>
      <c r="B860" s="214"/>
      <c r="C860" s="214"/>
      <c r="D860" s="214"/>
      <c r="E860" s="214"/>
      <c r="F860" s="215"/>
      <c r="G860" s="48">
        <f>SUM(G855:G859)</f>
        <v>52.657454000000016</v>
      </c>
      <c r="N860" s="33"/>
      <c r="O860" s="33"/>
      <c r="P860" s="33">
        <v>65.5</v>
      </c>
    </row>
    <row r="861" spans="1:16">
      <c r="A861" s="202" t="s">
        <v>1226</v>
      </c>
      <c r="B861" s="203"/>
      <c r="C861" s="203"/>
      <c r="D861" s="203"/>
      <c r="E861" s="204"/>
      <c r="F861" s="28" t="s">
        <v>74</v>
      </c>
      <c r="G861" s="29" t="s">
        <v>369</v>
      </c>
      <c r="I861" s="34">
        <f>VLOOKUP(G861,PLANILHA!$C$11:$G$435,5,FALSE)</f>
        <v>113.09064000000001</v>
      </c>
      <c r="N861" s="33"/>
      <c r="O861" s="33" t="s">
        <v>74</v>
      </c>
      <c r="P861" s="33" t="s">
        <v>369</v>
      </c>
    </row>
    <row r="862" spans="1:16" ht="25.5">
      <c r="A862" s="202" t="s">
        <v>1002</v>
      </c>
      <c r="B862" s="204"/>
      <c r="C862" s="30" t="s">
        <v>1003</v>
      </c>
      <c r="D862" s="30" t="s">
        <v>1004</v>
      </c>
      <c r="E862" s="86" t="s">
        <v>993</v>
      </c>
      <c r="F862" s="31" t="s">
        <v>992</v>
      </c>
      <c r="G862" s="29" t="s">
        <v>991</v>
      </c>
      <c r="N862" s="33" t="s">
        <v>993</v>
      </c>
      <c r="O862" s="33" t="s">
        <v>992</v>
      </c>
      <c r="P862" s="33" t="s">
        <v>991</v>
      </c>
    </row>
    <row r="863" spans="1:16">
      <c r="A863" s="202" t="s">
        <v>1033</v>
      </c>
      <c r="B863" s="203"/>
      <c r="C863" s="203"/>
      <c r="D863" s="203"/>
      <c r="E863" s="203"/>
      <c r="F863" s="203"/>
      <c r="G863" s="204"/>
      <c r="N863" s="33"/>
      <c r="O863" s="33"/>
      <c r="P863" s="33"/>
    </row>
    <row r="864" spans="1:16" ht="25.5">
      <c r="A864" s="18" t="s">
        <v>1010</v>
      </c>
      <c r="B864" s="19">
        <v>88316</v>
      </c>
      <c r="C864" s="20" t="s">
        <v>1021</v>
      </c>
      <c r="D864" s="18" t="s">
        <v>1016</v>
      </c>
      <c r="E864" s="88">
        <v>0.34</v>
      </c>
      <c r="F864" s="33">
        <f>O864*$L$4</f>
        <v>11.159520000000001</v>
      </c>
      <c r="G864" s="46">
        <f t="shared" ref="G864:G868" si="43">E864*F864</f>
        <v>3.7942368000000006</v>
      </c>
      <c r="N864" s="33">
        <v>0.34</v>
      </c>
      <c r="O864" s="33">
        <v>13.88</v>
      </c>
      <c r="P864" s="33">
        <v>4.71</v>
      </c>
    </row>
    <row r="865" spans="1:16" ht="25.5">
      <c r="A865" s="18" t="s">
        <v>1010</v>
      </c>
      <c r="B865" s="19">
        <v>88309</v>
      </c>
      <c r="C865" s="20" t="s">
        <v>1023</v>
      </c>
      <c r="D865" s="18" t="s">
        <v>1016</v>
      </c>
      <c r="E865" s="88">
        <v>0.4</v>
      </c>
      <c r="F865" s="33">
        <f>O865*$L$4</f>
        <v>14.30316</v>
      </c>
      <c r="G865" s="46">
        <f t="shared" si="43"/>
        <v>5.7212640000000006</v>
      </c>
      <c r="N865" s="33">
        <v>0.4</v>
      </c>
      <c r="O865" s="33">
        <v>17.79</v>
      </c>
      <c r="P865" s="33">
        <v>7.11</v>
      </c>
    </row>
    <row r="866" spans="1:16">
      <c r="A866" s="18" t="s">
        <v>86</v>
      </c>
      <c r="B866" s="19">
        <v>13239</v>
      </c>
      <c r="C866" s="20" t="s">
        <v>1227</v>
      </c>
      <c r="D866" s="18" t="s">
        <v>88</v>
      </c>
      <c r="E866" s="88">
        <v>1.05</v>
      </c>
      <c r="F866" s="33">
        <f>O866*$L$4</f>
        <v>95.836800000000011</v>
      </c>
      <c r="G866" s="46">
        <f t="shared" si="43"/>
        <v>100.62864000000002</v>
      </c>
      <c r="N866" s="33">
        <v>1.05</v>
      </c>
      <c r="O866" s="33">
        <v>119.2</v>
      </c>
      <c r="P866" s="33">
        <v>125.16</v>
      </c>
    </row>
    <row r="867" spans="1:16" ht="51">
      <c r="A867" s="18" t="s">
        <v>1010</v>
      </c>
      <c r="B867" s="19">
        <v>371</v>
      </c>
      <c r="C867" s="36" t="s">
        <v>1341</v>
      </c>
      <c r="D867" s="18" t="s">
        <v>522</v>
      </c>
      <c r="E867" s="88">
        <v>4.5</v>
      </c>
      <c r="F867" s="33">
        <f>O867*$L$4</f>
        <v>0.49848000000000003</v>
      </c>
      <c r="G867" s="46">
        <f t="shared" si="43"/>
        <v>2.24316</v>
      </c>
      <c r="N867" s="33">
        <v>4.5</v>
      </c>
      <c r="O867" s="33">
        <v>0.62</v>
      </c>
      <c r="P867" s="33">
        <v>2.79</v>
      </c>
    </row>
    <row r="868" spans="1:16">
      <c r="A868" s="18" t="s">
        <v>1010</v>
      </c>
      <c r="B868" s="19">
        <v>34357</v>
      </c>
      <c r="C868" s="20" t="s">
        <v>1225</v>
      </c>
      <c r="D868" s="18" t="s">
        <v>522</v>
      </c>
      <c r="E868" s="88">
        <v>0.26</v>
      </c>
      <c r="F868" s="33">
        <f>O868*$L$4</f>
        <v>2.6853600000000002</v>
      </c>
      <c r="G868" s="46">
        <f t="shared" si="43"/>
        <v>0.69819360000000008</v>
      </c>
      <c r="N868" s="33">
        <v>0.26</v>
      </c>
      <c r="O868" s="33">
        <v>3.34</v>
      </c>
      <c r="P868" s="33">
        <v>0.86</v>
      </c>
    </row>
    <row r="869" spans="1:16">
      <c r="A869" s="213" t="s">
        <v>991</v>
      </c>
      <c r="B869" s="214"/>
      <c r="C869" s="214"/>
      <c r="D869" s="214"/>
      <c r="E869" s="214"/>
      <c r="F869" s="215"/>
      <c r="G869" s="48">
        <f>SUM(G864:G868)</f>
        <v>113.08549440000002</v>
      </c>
      <c r="N869" s="33"/>
      <c r="O869" s="33"/>
      <c r="P869" s="33">
        <v>140.66</v>
      </c>
    </row>
    <row r="870" spans="1:16">
      <c r="A870" s="225" t="s">
        <v>1228</v>
      </c>
      <c r="B870" s="226"/>
      <c r="C870" s="226"/>
      <c r="D870" s="226"/>
      <c r="E870" s="227"/>
      <c r="F870" s="22" t="s">
        <v>86</v>
      </c>
      <c r="G870" s="21">
        <v>2005</v>
      </c>
      <c r="I870" s="34">
        <f>VLOOKUP(G870,PLANILHA!$C$11:$G$435,5,FALSE)</f>
        <v>409.01892000000004</v>
      </c>
      <c r="N870" s="33"/>
      <c r="O870" s="33" t="s">
        <v>86</v>
      </c>
      <c r="P870" s="33">
        <v>2005</v>
      </c>
    </row>
    <row r="871" spans="1:16" ht="25.5">
      <c r="A871" s="202" t="s">
        <v>1002</v>
      </c>
      <c r="B871" s="204"/>
      <c r="C871" s="30" t="s">
        <v>1003</v>
      </c>
      <c r="D871" s="30" t="s">
        <v>1004</v>
      </c>
      <c r="E871" s="86" t="s">
        <v>993</v>
      </c>
      <c r="F871" s="31" t="s">
        <v>992</v>
      </c>
      <c r="G871" s="32" t="s">
        <v>991</v>
      </c>
      <c r="N871" s="33" t="s">
        <v>993</v>
      </c>
      <c r="O871" s="33" t="s">
        <v>992</v>
      </c>
      <c r="P871" s="33" t="s">
        <v>991</v>
      </c>
    </row>
    <row r="872" spans="1:16">
      <c r="A872" s="202" t="s">
        <v>1033</v>
      </c>
      <c r="B872" s="203"/>
      <c r="C872" s="203"/>
      <c r="D872" s="203"/>
      <c r="E872" s="203"/>
      <c r="F872" s="203"/>
      <c r="G872" s="204"/>
      <c r="N872" s="33"/>
      <c r="O872" s="33"/>
      <c r="P872" s="33"/>
    </row>
    <row r="873" spans="1:16" ht="25.5">
      <c r="A873" s="18" t="s">
        <v>1010</v>
      </c>
      <c r="B873" s="19">
        <v>88267</v>
      </c>
      <c r="C873" s="20" t="s">
        <v>1038</v>
      </c>
      <c r="D873" s="18" t="s">
        <v>1016</v>
      </c>
      <c r="E873" s="87">
        <v>2.75</v>
      </c>
      <c r="F873" s="33">
        <f t="shared" ref="F873:F881" si="44">O873*$L$4</f>
        <v>13.91724</v>
      </c>
      <c r="G873" s="46">
        <f t="shared" ref="G873:G881" si="45">E873*F873</f>
        <v>38.272410000000001</v>
      </c>
      <c r="N873" s="33">
        <v>2.75</v>
      </c>
      <c r="O873" s="33">
        <v>17.309999999999999</v>
      </c>
      <c r="P873" s="33">
        <v>47.6</v>
      </c>
    </row>
    <row r="874" spans="1:16" ht="25.5">
      <c r="A874" s="18" t="s">
        <v>1010</v>
      </c>
      <c r="B874" s="19">
        <v>88316</v>
      </c>
      <c r="C874" s="20" t="s">
        <v>1021</v>
      </c>
      <c r="D874" s="18" t="s">
        <v>1016</v>
      </c>
      <c r="E874" s="87">
        <v>2.75</v>
      </c>
      <c r="F874" s="33">
        <f t="shared" si="44"/>
        <v>11.159520000000001</v>
      </c>
      <c r="G874" s="46">
        <f t="shared" si="45"/>
        <v>30.688680000000002</v>
      </c>
      <c r="N874" s="33">
        <v>2.75</v>
      </c>
      <c r="O874" s="33">
        <v>13.88</v>
      </c>
      <c r="P874" s="33">
        <v>38.17</v>
      </c>
    </row>
    <row r="875" spans="1:16">
      <c r="A875" s="18" t="s">
        <v>86</v>
      </c>
      <c r="B875" s="19">
        <v>981</v>
      </c>
      <c r="C875" s="20" t="s">
        <v>1229</v>
      </c>
      <c r="D875" s="18" t="s">
        <v>538</v>
      </c>
      <c r="E875" s="87">
        <v>0.84</v>
      </c>
      <c r="F875" s="33">
        <f t="shared" si="44"/>
        <v>0.20904000000000003</v>
      </c>
      <c r="G875" s="46">
        <f t="shared" si="45"/>
        <v>0.17559360000000002</v>
      </c>
      <c r="N875" s="33">
        <v>0.84</v>
      </c>
      <c r="O875" s="33">
        <v>0.26</v>
      </c>
      <c r="P875" s="33">
        <v>0.21</v>
      </c>
    </row>
    <row r="876" spans="1:16" ht="25.5">
      <c r="A876" s="18" t="s">
        <v>86</v>
      </c>
      <c r="B876" s="19">
        <v>982</v>
      </c>
      <c r="C876" s="20" t="s">
        <v>1230</v>
      </c>
      <c r="D876" s="18" t="s">
        <v>1142</v>
      </c>
      <c r="E876" s="87">
        <v>1</v>
      </c>
      <c r="F876" s="33">
        <f t="shared" si="44"/>
        <v>3.59388</v>
      </c>
      <c r="G876" s="46">
        <f t="shared" si="45"/>
        <v>3.59388</v>
      </c>
      <c r="N876" s="33">
        <v>1</v>
      </c>
      <c r="O876" s="33">
        <v>4.47</v>
      </c>
      <c r="P876" s="33">
        <v>4.47</v>
      </c>
    </row>
    <row r="877" spans="1:16" ht="25.5">
      <c r="A877" s="18" t="s">
        <v>86</v>
      </c>
      <c r="B877" s="19">
        <v>1326</v>
      </c>
      <c r="C877" s="20" t="s">
        <v>1231</v>
      </c>
      <c r="D877" s="18" t="s">
        <v>535</v>
      </c>
      <c r="E877" s="87">
        <v>1</v>
      </c>
      <c r="F877" s="33">
        <f t="shared" si="44"/>
        <v>126.14760000000001</v>
      </c>
      <c r="G877" s="46">
        <f t="shared" si="45"/>
        <v>126.14760000000001</v>
      </c>
      <c r="N877" s="33">
        <v>1</v>
      </c>
      <c r="O877" s="33">
        <v>156.9</v>
      </c>
      <c r="P877" s="33">
        <v>156.9</v>
      </c>
    </row>
    <row r="878" spans="1:16" ht="25.5">
      <c r="A878" s="18" t="s">
        <v>86</v>
      </c>
      <c r="B878" s="19">
        <v>2257</v>
      </c>
      <c r="C878" s="20" t="s">
        <v>1232</v>
      </c>
      <c r="D878" s="18" t="s">
        <v>535</v>
      </c>
      <c r="E878" s="87">
        <v>1</v>
      </c>
      <c r="F878" s="33">
        <f t="shared" si="44"/>
        <v>66.603360000000009</v>
      </c>
      <c r="G878" s="46">
        <f t="shared" si="45"/>
        <v>66.603360000000009</v>
      </c>
      <c r="N878" s="33">
        <v>1</v>
      </c>
      <c r="O878" s="33">
        <v>82.84</v>
      </c>
      <c r="P878" s="33">
        <v>82.84</v>
      </c>
    </row>
    <row r="879" spans="1:16" ht="25.5">
      <c r="A879" s="18" t="s">
        <v>86</v>
      </c>
      <c r="B879" s="19">
        <v>2384</v>
      </c>
      <c r="C879" s="20" t="s">
        <v>1233</v>
      </c>
      <c r="D879" s="18" t="s">
        <v>535</v>
      </c>
      <c r="E879" s="87">
        <v>1</v>
      </c>
      <c r="F879" s="33">
        <f t="shared" si="44"/>
        <v>30.865560000000002</v>
      </c>
      <c r="G879" s="46">
        <f t="shared" si="45"/>
        <v>30.865560000000002</v>
      </c>
      <c r="N879" s="33">
        <v>1</v>
      </c>
      <c r="O879" s="33">
        <v>38.39</v>
      </c>
      <c r="P879" s="33">
        <v>38.39</v>
      </c>
    </row>
    <row r="880" spans="1:16" ht="25.5">
      <c r="A880" s="18" t="s">
        <v>1010</v>
      </c>
      <c r="B880" s="19">
        <v>6136</v>
      </c>
      <c r="C880" s="20" t="s">
        <v>1234</v>
      </c>
      <c r="D880" s="18" t="s">
        <v>535</v>
      </c>
      <c r="E880" s="87">
        <v>1</v>
      </c>
      <c r="F880" s="33">
        <f t="shared" si="44"/>
        <v>91.656000000000006</v>
      </c>
      <c r="G880" s="46">
        <f t="shared" si="45"/>
        <v>91.656000000000006</v>
      </c>
      <c r="N880" s="33">
        <v>1</v>
      </c>
      <c r="O880" s="33">
        <v>114</v>
      </c>
      <c r="P880" s="33">
        <v>114</v>
      </c>
    </row>
    <row r="881" spans="1:16" ht="25.5">
      <c r="A881" s="18" t="s">
        <v>1010</v>
      </c>
      <c r="B881" s="19">
        <v>11683</v>
      </c>
      <c r="C881" s="20" t="s">
        <v>1235</v>
      </c>
      <c r="D881" s="18" t="s">
        <v>535</v>
      </c>
      <c r="E881" s="87">
        <v>1</v>
      </c>
      <c r="F881" s="33">
        <f t="shared" si="44"/>
        <v>21.016560000000002</v>
      </c>
      <c r="G881" s="46">
        <f t="shared" si="45"/>
        <v>21.016560000000002</v>
      </c>
      <c r="N881" s="33">
        <v>1</v>
      </c>
      <c r="O881" s="33">
        <v>26.14</v>
      </c>
      <c r="P881" s="33">
        <v>26.14</v>
      </c>
    </row>
    <row r="882" spans="1:16">
      <c r="A882" s="213" t="s">
        <v>991</v>
      </c>
      <c r="B882" s="214"/>
      <c r="C882" s="214"/>
      <c r="D882" s="214"/>
      <c r="E882" s="214"/>
      <c r="F882" s="215"/>
      <c r="G882" s="48">
        <f>SUM(G873:G881)</f>
        <v>409.01964360000005</v>
      </c>
      <c r="N882" s="33"/>
      <c r="O882" s="33"/>
      <c r="P882" s="33">
        <v>508.73</v>
      </c>
    </row>
    <row r="883" spans="1:16">
      <c r="A883" s="225" t="s">
        <v>746</v>
      </c>
      <c r="B883" s="226"/>
      <c r="C883" s="226"/>
      <c r="D883" s="226"/>
      <c r="E883" s="227"/>
      <c r="F883" s="22" t="s">
        <v>86</v>
      </c>
      <c r="G883" s="21">
        <v>12903</v>
      </c>
      <c r="I883" s="34">
        <f>VLOOKUP(G883,PLANILHA!$C$11:$G$435,5,FALSE)</f>
        <v>767.65116</v>
      </c>
      <c r="N883" s="33"/>
      <c r="O883" s="33" t="s">
        <v>86</v>
      </c>
      <c r="P883" s="33">
        <v>12903</v>
      </c>
    </row>
    <row r="884" spans="1:16" ht="25.5">
      <c r="A884" s="202" t="s">
        <v>1002</v>
      </c>
      <c r="B884" s="204"/>
      <c r="C884" s="30" t="s">
        <v>1003</v>
      </c>
      <c r="D884" s="30" t="s">
        <v>1004</v>
      </c>
      <c r="E884" s="86" t="s">
        <v>993</v>
      </c>
      <c r="F884" s="31" t="s">
        <v>992</v>
      </c>
      <c r="G884" s="29" t="s">
        <v>991</v>
      </c>
      <c r="N884" s="33" t="s">
        <v>993</v>
      </c>
      <c r="O884" s="33" t="s">
        <v>992</v>
      </c>
      <c r="P884" s="33" t="s">
        <v>991</v>
      </c>
    </row>
    <row r="885" spans="1:16">
      <c r="A885" s="202" t="s">
        <v>1017</v>
      </c>
      <c r="B885" s="203"/>
      <c r="C885" s="203"/>
      <c r="D885" s="203"/>
      <c r="E885" s="203"/>
      <c r="F885" s="203"/>
      <c r="G885" s="204"/>
      <c r="N885" s="33"/>
      <c r="O885" s="33"/>
      <c r="P885" s="33"/>
    </row>
    <row r="886" spans="1:16" ht="51">
      <c r="A886" s="18" t="s">
        <v>1010</v>
      </c>
      <c r="B886" s="19">
        <v>5050</v>
      </c>
      <c r="C886" s="36" t="s">
        <v>1342</v>
      </c>
      <c r="D886" s="18" t="s">
        <v>535</v>
      </c>
      <c r="E886" s="88">
        <v>1</v>
      </c>
      <c r="F886" s="33">
        <f>O886*$L$4</f>
        <v>410.40180000000004</v>
      </c>
      <c r="G886" s="46">
        <f t="shared" ref="G886:G889" si="46">E886*F886</f>
        <v>410.40180000000004</v>
      </c>
      <c r="N886" s="33">
        <v>1</v>
      </c>
      <c r="O886" s="33">
        <v>510.45</v>
      </c>
      <c r="P886" s="33">
        <v>510.45</v>
      </c>
    </row>
    <row r="887" spans="1:16" ht="51">
      <c r="A887" s="18" t="s">
        <v>1010</v>
      </c>
      <c r="B887" s="19">
        <v>42244</v>
      </c>
      <c r="C887" s="36" t="s">
        <v>1343</v>
      </c>
      <c r="D887" s="18" t="s">
        <v>535</v>
      </c>
      <c r="E887" s="88">
        <v>1</v>
      </c>
      <c r="F887" s="33">
        <f>O887*$L$4</f>
        <v>207.18276</v>
      </c>
      <c r="G887" s="46">
        <f t="shared" si="46"/>
        <v>207.18276</v>
      </c>
      <c r="N887" s="33">
        <v>1</v>
      </c>
      <c r="O887" s="33">
        <v>257.69</v>
      </c>
      <c r="P887" s="33">
        <v>257.69</v>
      </c>
    </row>
    <row r="888" spans="1:16" ht="25.5">
      <c r="A888" s="18" t="s">
        <v>86</v>
      </c>
      <c r="B888" s="19">
        <v>95</v>
      </c>
      <c r="C888" s="20" t="s">
        <v>1236</v>
      </c>
      <c r="D888" s="18" t="s">
        <v>515</v>
      </c>
      <c r="E888" s="88">
        <v>0.28000000000000003</v>
      </c>
      <c r="F888" s="33">
        <f>O888*$L$4</f>
        <v>366.88932</v>
      </c>
      <c r="G888" s="46">
        <f t="shared" si="46"/>
        <v>102.72900960000001</v>
      </c>
      <c r="N888" s="33">
        <v>0.28000000000000003</v>
      </c>
      <c r="O888" s="33">
        <v>456.33</v>
      </c>
      <c r="P888" s="33">
        <v>127.77</v>
      </c>
    </row>
    <row r="889" spans="1:16" ht="25.5">
      <c r="A889" s="18" t="s">
        <v>86</v>
      </c>
      <c r="B889" s="19">
        <v>2497</v>
      </c>
      <c r="C889" s="20" t="s">
        <v>1237</v>
      </c>
      <c r="D889" s="18" t="s">
        <v>515</v>
      </c>
      <c r="E889" s="88">
        <v>0.28000000000000003</v>
      </c>
      <c r="F889" s="33">
        <f>O889*$L$4</f>
        <v>32.634360000000008</v>
      </c>
      <c r="G889" s="46">
        <f t="shared" si="46"/>
        <v>9.1376208000000023</v>
      </c>
      <c r="N889" s="33">
        <v>0.28000000000000003</v>
      </c>
      <c r="O889" s="33">
        <v>40.590000000000003</v>
      </c>
      <c r="P889" s="33">
        <v>11.36</v>
      </c>
    </row>
    <row r="890" spans="1:16">
      <c r="A890" s="202" t="s">
        <v>1005</v>
      </c>
      <c r="B890" s="203"/>
      <c r="C890" s="203"/>
      <c r="D890" s="203"/>
      <c r="E890" s="203"/>
      <c r="F890" s="203"/>
      <c r="G890" s="204"/>
      <c r="N890" s="33"/>
      <c r="O890" s="33"/>
      <c r="P890" s="33"/>
    </row>
    <row r="891" spans="1:16" ht="25.5">
      <c r="A891" s="18" t="s">
        <v>1010</v>
      </c>
      <c r="B891" s="19">
        <v>88316</v>
      </c>
      <c r="C891" s="20" t="s">
        <v>1021</v>
      </c>
      <c r="D891" s="18" t="s">
        <v>1016</v>
      </c>
      <c r="E891" s="87">
        <v>1.5</v>
      </c>
      <c r="F891" s="33">
        <f>O891*$L$4</f>
        <v>11.159520000000001</v>
      </c>
      <c r="G891" s="46">
        <f t="shared" ref="G891:G892" si="47">E891*F891</f>
        <v>16.739280000000001</v>
      </c>
      <c r="N891" s="33">
        <v>1.5</v>
      </c>
      <c r="O891" s="33">
        <v>13.88</v>
      </c>
      <c r="P891" s="33">
        <v>20.82</v>
      </c>
    </row>
    <row r="892" spans="1:16" ht="25.5">
      <c r="A892" s="18" t="s">
        <v>1010</v>
      </c>
      <c r="B892" s="19">
        <v>88309</v>
      </c>
      <c r="C892" s="20" t="s">
        <v>1023</v>
      </c>
      <c r="D892" s="18" t="s">
        <v>1016</v>
      </c>
      <c r="E892" s="87">
        <v>1.5</v>
      </c>
      <c r="F892" s="33">
        <f>O892*$L$4</f>
        <v>14.30316</v>
      </c>
      <c r="G892" s="46">
        <f t="shared" si="47"/>
        <v>21.454740000000001</v>
      </c>
      <c r="N892" s="33">
        <v>1.5</v>
      </c>
      <c r="O892" s="33">
        <v>17.79</v>
      </c>
      <c r="P892" s="33">
        <v>26.68</v>
      </c>
    </row>
    <row r="893" spans="1:16">
      <c r="A893" s="213" t="s">
        <v>991</v>
      </c>
      <c r="B893" s="214"/>
      <c r="C893" s="214"/>
      <c r="D893" s="214"/>
      <c r="E893" s="214"/>
      <c r="F893" s="215"/>
      <c r="G893" s="48">
        <f>SUM(G886:G892)</f>
        <v>767.64521040000011</v>
      </c>
      <c r="N893" s="33"/>
      <c r="O893" s="33"/>
      <c r="P893" s="33">
        <v>954.79</v>
      </c>
    </row>
    <row r="894" spans="1:16">
      <c r="A894" s="202" t="s">
        <v>1238</v>
      </c>
      <c r="B894" s="203"/>
      <c r="C894" s="203"/>
      <c r="D894" s="203"/>
      <c r="E894" s="204"/>
      <c r="F894" s="22" t="s">
        <v>86</v>
      </c>
      <c r="G894" s="21">
        <v>765</v>
      </c>
      <c r="I894" s="34">
        <f>VLOOKUP(G894,PLANILHA!$C$11:$G$435,5,FALSE)</f>
        <v>48.336480000000002</v>
      </c>
      <c r="N894" s="33"/>
      <c r="O894" s="33" t="s">
        <v>86</v>
      </c>
      <c r="P894" s="33">
        <v>765</v>
      </c>
    </row>
    <row r="895" spans="1:16" ht="25.5">
      <c r="A895" s="202" t="s">
        <v>1002</v>
      </c>
      <c r="B895" s="204"/>
      <c r="C895" s="30" t="s">
        <v>1003</v>
      </c>
      <c r="D895" s="30" t="s">
        <v>1004</v>
      </c>
      <c r="E895" s="86" t="s">
        <v>993</v>
      </c>
      <c r="F895" s="31" t="s">
        <v>992</v>
      </c>
      <c r="G895" s="29" t="s">
        <v>991</v>
      </c>
      <c r="N895" s="33" t="s">
        <v>993</v>
      </c>
      <c r="O895" s="33" t="s">
        <v>992</v>
      </c>
      <c r="P895" s="33" t="s">
        <v>991</v>
      </c>
    </row>
    <row r="896" spans="1:16">
      <c r="A896" s="202" t="s">
        <v>1017</v>
      </c>
      <c r="B896" s="203"/>
      <c r="C896" s="203"/>
      <c r="D896" s="203"/>
      <c r="E896" s="203"/>
      <c r="F896" s="203"/>
      <c r="G896" s="204"/>
      <c r="N896" s="33"/>
      <c r="O896" s="33"/>
      <c r="P896" s="33"/>
    </row>
    <row r="897" spans="1:16" ht="25.5">
      <c r="A897" s="18" t="s">
        <v>86</v>
      </c>
      <c r="B897" s="19">
        <v>857</v>
      </c>
      <c r="C897" s="20" t="s">
        <v>1239</v>
      </c>
      <c r="D897" s="18" t="s">
        <v>535</v>
      </c>
      <c r="E897" s="88">
        <v>1</v>
      </c>
      <c r="F897" s="33">
        <v>39.89</v>
      </c>
      <c r="G897" s="46">
        <f t="shared" ref="G897:G898" si="48">E897*F897</f>
        <v>39.89</v>
      </c>
      <c r="N897" s="33">
        <v>1</v>
      </c>
      <c r="O897" s="33">
        <v>49.6</v>
      </c>
      <c r="P897" s="33">
        <v>49.6</v>
      </c>
    </row>
    <row r="898" spans="1:16" ht="25.5">
      <c r="A898" s="18" t="s">
        <v>86</v>
      </c>
      <c r="B898" s="19">
        <v>4112</v>
      </c>
      <c r="C898" s="20" t="s">
        <v>1240</v>
      </c>
      <c r="D898" s="18" t="s">
        <v>535</v>
      </c>
      <c r="E898" s="88">
        <v>1</v>
      </c>
      <c r="F898" s="33">
        <f>O898*$L$4</f>
        <v>3.3366000000000007</v>
      </c>
      <c r="G898" s="46">
        <f t="shared" si="48"/>
        <v>3.3366000000000007</v>
      </c>
      <c r="N898" s="33">
        <v>1</v>
      </c>
      <c r="O898" s="33">
        <v>4.1500000000000004</v>
      </c>
      <c r="P898" s="33">
        <v>4.1500000000000004</v>
      </c>
    </row>
    <row r="899" spans="1:16">
      <c r="A899" s="202" t="s">
        <v>1005</v>
      </c>
      <c r="B899" s="203"/>
      <c r="C899" s="203"/>
      <c r="D899" s="203"/>
      <c r="E899" s="203"/>
      <c r="F899" s="203"/>
      <c r="G899" s="204"/>
      <c r="N899" s="33"/>
      <c r="O899" s="33"/>
      <c r="P899" s="33"/>
    </row>
    <row r="900" spans="1:16" ht="25.5">
      <c r="A900" s="18" t="s">
        <v>1010</v>
      </c>
      <c r="B900" s="19">
        <v>88316</v>
      </c>
      <c r="C900" s="20" t="s">
        <v>1021</v>
      </c>
      <c r="D900" s="18" t="s">
        <v>1016</v>
      </c>
      <c r="E900" s="87">
        <v>0.2</v>
      </c>
      <c r="F900" s="33">
        <f>O900*$L$4</f>
        <v>11.159520000000001</v>
      </c>
      <c r="G900" s="46">
        <f t="shared" ref="G900:G901" si="49">E900*F900</f>
        <v>2.2319040000000001</v>
      </c>
      <c r="N900" s="33">
        <v>0.2</v>
      </c>
      <c r="O900" s="33">
        <v>13.88</v>
      </c>
      <c r="P900" s="33">
        <v>2.77</v>
      </c>
    </row>
    <row r="901" spans="1:16" ht="25.5">
      <c r="A901" s="18" t="s">
        <v>1010</v>
      </c>
      <c r="B901" s="19">
        <v>88264</v>
      </c>
      <c r="C901" s="20" t="s">
        <v>1043</v>
      </c>
      <c r="D901" s="18" t="s">
        <v>1016</v>
      </c>
      <c r="E901" s="87">
        <v>0.2</v>
      </c>
      <c r="F901" s="33">
        <f>O901*$L$4</f>
        <v>14.423760000000001</v>
      </c>
      <c r="G901" s="46">
        <f t="shared" si="49"/>
        <v>2.8847520000000006</v>
      </c>
      <c r="N901" s="33">
        <v>0.2</v>
      </c>
      <c r="O901" s="33">
        <v>17.940000000000001</v>
      </c>
      <c r="P901" s="33">
        <v>3.58</v>
      </c>
    </row>
    <row r="902" spans="1:16">
      <c r="A902" s="213" t="s">
        <v>991</v>
      </c>
      <c r="B902" s="214"/>
      <c r="C902" s="214"/>
      <c r="D902" s="214"/>
      <c r="E902" s="214"/>
      <c r="F902" s="215"/>
      <c r="G902" s="48">
        <f>SUM(G897:G901)</f>
        <v>48.343256000000004</v>
      </c>
      <c r="N902" s="33"/>
      <c r="O902" s="33"/>
      <c r="P902" s="33">
        <v>60.12</v>
      </c>
    </row>
    <row r="903" spans="1:16">
      <c r="A903" s="225" t="s">
        <v>1241</v>
      </c>
      <c r="B903" s="226"/>
      <c r="C903" s="226"/>
      <c r="D903" s="226"/>
      <c r="E903" s="227"/>
      <c r="F903" s="22" t="s">
        <v>86</v>
      </c>
      <c r="G903" s="21">
        <v>8204</v>
      </c>
      <c r="I903" s="34">
        <f>VLOOKUP(G903,PLANILHA!$C$11:$G$435,5,FALSE)</f>
        <v>843.78192000000001</v>
      </c>
      <c r="N903" s="33"/>
      <c r="O903" s="33" t="s">
        <v>86</v>
      </c>
      <c r="P903" s="33">
        <v>8204</v>
      </c>
    </row>
    <row r="904" spans="1:16" ht="25.5">
      <c r="A904" s="202" t="s">
        <v>1002</v>
      </c>
      <c r="B904" s="204"/>
      <c r="C904" s="30" t="s">
        <v>1003</v>
      </c>
      <c r="D904" s="30" t="s">
        <v>1004</v>
      </c>
      <c r="E904" s="86" t="s">
        <v>993</v>
      </c>
      <c r="F904" s="31" t="s">
        <v>992</v>
      </c>
      <c r="G904" s="23"/>
      <c r="N904" s="33" t="s">
        <v>993</v>
      </c>
      <c r="O904" s="33" t="s">
        <v>992</v>
      </c>
      <c r="P904" s="33"/>
    </row>
    <row r="905" spans="1:16">
      <c r="A905" s="202" t="s">
        <v>1033</v>
      </c>
      <c r="B905" s="203"/>
      <c r="C905" s="203"/>
      <c r="D905" s="203"/>
      <c r="E905" s="203"/>
      <c r="F905" s="203"/>
      <c r="G905" s="204"/>
      <c r="N905" s="33"/>
      <c r="O905" s="33"/>
      <c r="P905" s="33"/>
    </row>
    <row r="906" spans="1:16" ht="25.5">
      <c r="A906" s="18" t="s">
        <v>86</v>
      </c>
      <c r="B906" s="19">
        <v>1809</v>
      </c>
      <c r="C906" s="20" t="s">
        <v>1242</v>
      </c>
      <c r="D906" s="18" t="s">
        <v>535</v>
      </c>
      <c r="E906" s="87">
        <v>1</v>
      </c>
      <c r="F906" s="33">
        <v>250.52</v>
      </c>
      <c r="G906" s="46">
        <f t="shared" ref="G906:G919" si="50">E906*F906</f>
        <v>250.52</v>
      </c>
      <c r="N906" s="33">
        <v>1</v>
      </c>
      <c r="O906" s="33">
        <v>309.49</v>
      </c>
      <c r="P906" s="33">
        <v>309.49</v>
      </c>
    </row>
    <row r="907" spans="1:16" ht="51">
      <c r="A907" s="18" t="s">
        <v>1010</v>
      </c>
      <c r="B907" s="19">
        <v>11575</v>
      </c>
      <c r="C907" s="36" t="s">
        <v>1344</v>
      </c>
      <c r="D907" s="18" t="s">
        <v>535</v>
      </c>
      <c r="E907" s="87">
        <v>2</v>
      </c>
      <c r="F907" s="33">
        <f t="shared" ref="F907:F919" si="51">O907*$L$4</f>
        <v>35.577000000000005</v>
      </c>
      <c r="G907" s="46">
        <f t="shared" si="50"/>
        <v>71.154000000000011</v>
      </c>
      <c r="N907" s="33">
        <v>2</v>
      </c>
      <c r="O907" s="33">
        <v>44.25</v>
      </c>
      <c r="P907" s="33">
        <v>88.5</v>
      </c>
    </row>
    <row r="908" spans="1:16" ht="51">
      <c r="A908" s="18" t="s">
        <v>1010</v>
      </c>
      <c r="B908" s="19">
        <v>11552</v>
      </c>
      <c r="C908" s="36" t="s">
        <v>1345</v>
      </c>
      <c r="D908" s="18" t="s">
        <v>538</v>
      </c>
      <c r="E908" s="87">
        <v>1.4</v>
      </c>
      <c r="F908" s="33">
        <f t="shared" si="51"/>
        <v>4.5506400000000005</v>
      </c>
      <c r="G908" s="46">
        <f t="shared" si="50"/>
        <v>6.3708960000000001</v>
      </c>
      <c r="N908" s="33">
        <v>1.4</v>
      </c>
      <c r="O908" s="33">
        <v>5.66</v>
      </c>
      <c r="P908" s="33">
        <v>7.92</v>
      </c>
    </row>
    <row r="909" spans="1:16" ht="25.5">
      <c r="A909" s="18" t="s">
        <v>1010</v>
      </c>
      <c r="B909" s="19">
        <v>38124</v>
      </c>
      <c r="C909" s="20" t="s">
        <v>1243</v>
      </c>
      <c r="D909" s="18" t="s">
        <v>535</v>
      </c>
      <c r="E909" s="87">
        <v>0.1</v>
      </c>
      <c r="F909" s="33">
        <f t="shared" si="51"/>
        <v>25.567200000000003</v>
      </c>
      <c r="G909" s="46">
        <f t="shared" si="50"/>
        <v>2.5567200000000003</v>
      </c>
      <c r="N909" s="33">
        <v>0.1</v>
      </c>
      <c r="O909" s="33">
        <v>31.8</v>
      </c>
      <c r="P909" s="33">
        <v>3.18</v>
      </c>
    </row>
    <row r="910" spans="1:16" ht="38.25">
      <c r="A910" s="18" t="s">
        <v>1010</v>
      </c>
      <c r="B910" s="19">
        <v>11581</v>
      </c>
      <c r="C910" s="20" t="s">
        <v>1244</v>
      </c>
      <c r="D910" s="18" t="s">
        <v>538</v>
      </c>
      <c r="E910" s="87">
        <v>1.4</v>
      </c>
      <c r="F910" s="33">
        <f t="shared" si="51"/>
        <v>13.048920000000001</v>
      </c>
      <c r="G910" s="46">
        <f t="shared" si="50"/>
        <v>18.268488000000001</v>
      </c>
      <c r="N910" s="33">
        <v>1.4</v>
      </c>
      <c r="O910" s="33">
        <v>16.23</v>
      </c>
      <c r="P910" s="33">
        <v>22.72</v>
      </c>
    </row>
    <row r="911" spans="1:16" ht="63.75">
      <c r="A911" s="18" t="s">
        <v>1010</v>
      </c>
      <c r="B911" s="19">
        <v>43613</v>
      </c>
      <c r="C911" s="36" t="s">
        <v>1346</v>
      </c>
      <c r="D911" s="18" t="s">
        <v>1142</v>
      </c>
      <c r="E911" s="87">
        <v>1</v>
      </c>
      <c r="F911" s="33">
        <f t="shared" si="51"/>
        <v>42.386880000000005</v>
      </c>
      <c r="G911" s="46">
        <f t="shared" si="50"/>
        <v>42.386880000000005</v>
      </c>
      <c r="N911" s="33">
        <v>1</v>
      </c>
      <c r="O911" s="33">
        <v>52.72</v>
      </c>
      <c r="P911" s="33">
        <v>52.72</v>
      </c>
    </row>
    <row r="912" spans="1:16" ht="25.5">
      <c r="A912" s="18" t="s">
        <v>1010</v>
      </c>
      <c r="B912" s="19">
        <v>5075</v>
      </c>
      <c r="C912" s="20" t="s">
        <v>1019</v>
      </c>
      <c r="D912" s="18" t="s">
        <v>522</v>
      </c>
      <c r="E912" s="87">
        <v>0.1</v>
      </c>
      <c r="F912" s="33">
        <f t="shared" si="51"/>
        <v>15.541319999999999</v>
      </c>
      <c r="G912" s="46">
        <f t="shared" si="50"/>
        <v>1.5541320000000001</v>
      </c>
      <c r="N912" s="33">
        <v>0.1</v>
      </c>
      <c r="O912" s="33">
        <v>19.329999999999998</v>
      </c>
      <c r="P912" s="33">
        <v>1.93</v>
      </c>
    </row>
    <row r="913" spans="1:16" ht="89.25">
      <c r="A913" s="18" t="s">
        <v>1010</v>
      </c>
      <c r="B913" s="19">
        <v>181</v>
      </c>
      <c r="C913" s="36" t="s">
        <v>1347</v>
      </c>
      <c r="D913" s="18" t="s">
        <v>1245</v>
      </c>
      <c r="E913" s="87">
        <v>1</v>
      </c>
      <c r="F913" s="33">
        <f t="shared" si="51"/>
        <v>132.08112</v>
      </c>
      <c r="G913" s="46">
        <f t="shared" si="50"/>
        <v>132.08112</v>
      </c>
      <c r="N913" s="33">
        <v>1</v>
      </c>
      <c r="O913" s="33">
        <v>164.28</v>
      </c>
      <c r="P913" s="33">
        <v>164.28</v>
      </c>
    </row>
    <row r="914" spans="1:16" ht="63.75">
      <c r="A914" s="18" t="s">
        <v>1010</v>
      </c>
      <c r="B914" s="19">
        <v>20017</v>
      </c>
      <c r="C914" s="36" t="s">
        <v>1348</v>
      </c>
      <c r="D914" s="18" t="s">
        <v>538</v>
      </c>
      <c r="E914" s="87">
        <v>10.4</v>
      </c>
      <c r="F914" s="33">
        <f t="shared" si="51"/>
        <v>3.6501600000000001</v>
      </c>
      <c r="G914" s="46">
        <f t="shared" si="50"/>
        <v>37.961663999999999</v>
      </c>
      <c r="N914" s="33">
        <v>10.4</v>
      </c>
      <c r="O914" s="33">
        <v>4.54</v>
      </c>
      <c r="P914" s="33">
        <v>47.21</v>
      </c>
    </row>
    <row r="915" spans="1:16" ht="38.25">
      <c r="A915" s="18" t="s">
        <v>1010</v>
      </c>
      <c r="B915" s="19">
        <v>43601</v>
      </c>
      <c r="C915" s="20" t="s">
        <v>1246</v>
      </c>
      <c r="D915" s="18" t="s">
        <v>535</v>
      </c>
      <c r="E915" s="87">
        <v>2</v>
      </c>
      <c r="F915" s="33">
        <f t="shared" si="51"/>
        <v>44.975760000000001</v>
      </c>
      <c r="G915" s="46">
        <f t="shared" si="50"/>
        <v>89.951520000000002</v>
      </c>
      <c r="N915" s="33">
        <v>2</v>
      </c>
      <c r="O915" s="33">
        <v>55.94</v>
      </c>
      <c r="P915" s="33">
        <v>111.88</v>
      </c>
    </row>
    <row r="916" spans="1:16" ht="25.5">
      <c r="A916" s="18" t="s">
        <v>1010</v>
      </c>
      <c r="B916" s="19">
        <v>88629</v>
      </c>
      <c r="C916" s="20" t="s">
        <v>1247</v>
      </c>
      <c r="D916" s="18" t="s">
        <v>515</v>
      </c>
      <c r="E916" s="87">
        <v>0.04</v>
      </c>
      <c r="F916" s="33">
        <f t="shared" si="51"/>
        <v>413.89920000000001</v>
      </c>
      <c r="G916" s="46">
        <f t="shared" si="50"/>
        <v>16.555968</v>
      </c>
      <c r="N916" s="33">
        <v>0.04</v>
      </c>
      <c r="O916" s="33">
        <v>514.79999999999995</v>
      </c>
      <c r="P916" s="33">
        <v>20.59</v>
      </c>
    </row>
    <row r="917" spans="1:16" ht="25.5">
      <c r="A917" s="18" t="s">
        <v>1010</v>
      </c>
      <c r="B917" s="19">
        <v>88261</v>
      </c>
      <c r="C917" s="20" t="s">
        <v>1248</v>
      </c>
      <c r="D917" s="18" t="s">
        <v>1016</v>
      </c>
      <c r="E917" s="87">
        <v>5</v>
      </c>
      <c r="F917" s="33">
        <f t="shared" si="51"/>
        <v>13.53936</v>
      </c>
      <c r="G917" s="46">
        <f t="shared" si="50"/>
        <v>67.696799999999996</v>
      </c>
      <c r="N917" s="33">
        <v>5</v>
      </c>
      <c r="O917" s="33">
        <v>16.84</v>
      </c>
      <c r="P917" s="33">
        <v>84.2</v>
      </c>
    </row>
    <row r="918" spans="1:16" ht="25.5">
      <c r="A918" s="18" t="s">
        <v>1010</v>
      </c>
      <c r="B918" s="19">
        <v>88309</v>
      </c>
      <c r="C918" s="20" t="s">
        <v>1023</v>
      </c>
      <c r="D918" s="18" t="s">
        <v>1016</v>
      </c>
      <c r="E918" s="87">
        <v>2</v>
      </c>
      <c r="F918" s="33">
        <f t="shared" si="51"/>
        <v>14.30316</v>
      </c>
      <c r="G918" s="46">
        <f t="shared" si="50"/>
        <v>28.60632</v>
      </c>
      <c r="N918" s="33">
        <v>2</v>
      </c>
      <c r="O918" s="33">
        <v>17.79</v>
      </c>
      <c r="P918" s="33">
        <v>35.58</v>
      </c>
    </row>
    <row r="919" spans="1:16" ht="25.5">
      <c r="A919" s="18" t="s">
        <v>1010</v>
      </c>
      <c r="B919" s="19">
        <v>88316</v>
      </c>
      <c r="C919" s="20" t="s">
        <v>1021</v>
      </c>
      <c r="D919" s="18" t="s">
        <v>1016</v>
      </c>
      <c r="E919" s="87">
        <v>7</v>
      </c>
      <c r="F919" s="33">
        <f t="shared" si="51"/>
        <v>11.159520000000001</v>
      </c>
      <c r="G919" s="46">
        <f t="shared" si="50"/>
        <v>78.116640000000004</v>
      </c>
      <c r="N919" s="33">
        <v>7</v>
      </c>
      <c r="O919" s="33">
        <v>13.88</v>
      </c>
      <c r="P919" s="33">
        <v>97.16</v>
      </c>
    </row>
    <row r="920" spans="1:16">
      <c r="A920" s="213" t="s">
        <v>991</v>
      </c>
      <c r="B920" s="214"/>
      <c r="C920" s="214"/>
      <c r="D920" s="214"/>
      <c r="E920" s="214"/>
      <c r="F920" s="215"/>
      <c r="G920" s="48">
        <f>SUM(G906:G919)</f>
        <v>843.78114799999992</v>
      </c>
      <c r="N920" s="33"/>
      <c r="O920" s="33"/>
      <c r="P920" s="33">
        <v>1049.48</v>
      </c>
    </row>
    <row r="921" spans="1:16">
      <c r="A921" s="225" t="s">
        <v>1249</v>
      </c>
      <c r="B921" s="226"/>
      <c r="C921" s="226"/>
      <c r="D921" s="226"/>
      <c r="E921" s="227"/>
      <c r="F921" s="28" t="s">
        <v>74</v>
      </c>
      <c r="G921" s="29" t="s">
        <v>317</v>
      </c>
      <c r="I921" s="34">
        <f>VLOOKUP(G921,PLANILHA!$C$11:$G$435,5,FALSE)</f>
        <v>1234.4535600000002</v>
      </c>
      <c r="N921" s="33"/>
      <c r="O921" s="33" t="s">
        <v>74</v>
      </c>
      <c r="P921" s="33" t="s">
        <v>317</v>
      </c>
    </row>
    <row r="922" spans="1:16" ht="25.5">
      <c r="A922" s="202" t="s">
        <v>1002</v>
      </c>
      <c r="B922" s="204"/>
      <c r="C922" s="30" t="s">
        <v>1003</v>
      </c>
      <c r="D922" s="30" t="s">
        <v>1004</v>
      </c>
      <c r="E922" s="86" t="s">
        <v>993</v>
      </c>
      <c r="F922" s="31" t="s">
        <v>992</v>
      </c>
      <c r="G922" s="32" t="s">
        <v>991</v>
      </c>
      <c r="N922" s="33" t="s">
        <v>993</v>
      </c>
      <c r="O922" s="33" t="s">
        <v>992</v>
      </c>
      <c r="P922" s="33" t="s">
        <v>991</v>
      </c>
    </row>
    <row r="923" spans="1:16">
      <c r="A923" s="202" t="s">
        <v>1017</v>
      </c>
      <c r="B923" s="203"/>
      <c r="C923" s="203"/>
      <c r="D923" s="203"/>
      <c r="E923" s="203"/>
      <c r="F923" s="203"/>
      <c r="G923" s="204"/>
      <c r="N923" s="33"/>
      <c r="O923" s="33"/>
      <c r="P923" s="33"/>
    </row>
    <row r="924" spans="1:16" ht="51">
      <c r="A924" s="18" t="s">
        <v>1010</v>
      </c>
      <c r="B924" s="19">
        <v>2432</v>
      </c>
      <c r="C924" s="36" t="s">
        <v>1349</v>
      </c>
      <c r="D924" s="18" t="s">
        <v>535</v>
      </c>
      <c r="E924" s="87">
        <v>6</v>
      </c>
      <c r="F924" s="33">
        <v>13.16</v>
      </c>
      <c r="G924" s="46">
        <f>E924*F924</f>
        <v>78.960000000000008</v>
      </c>
      <c r="N924" s="33">
        <v>6</v>
      </c>
      <c r="O924" s="33">
        <v>16.36</v>
      </c>
      <c r="P924" s="33">
        <v>98.16</v>
      </c>
    </row>
    <row r="925" spans="1:16" ht="63.75">
      <c r="A925" s="18" t="s">
        <v>1010</v>
      </c>
      <c r="B925" s="19">
        <v>10555</v>
      </c>
      <c r="C925" s="20" t="s">
        <v>1250</v>
      </c>
      <c r="D925" s="18" t="s">
        <v>535</v>
      </c>
      <c r="E925" s="87">
        <v>2</v>
      </c>
      <c r="F925" s="33">
        <f t="shared" ref="F925:F933" si="52">O925*$L$4</f>
        <v>182.59644000000003</v>
      </c>
      <c r="G925" s="46">
        <f t="shared" ref="G925:G936" si="53">E925*F925</f>
        <v>365.19288000000006</v>
      </c>
      <c r="J925" s="43"/>
      <c r="N925" s="33">
        <v>2</v>
      </c>
      <c r="O925" s="33">
        <v>227.11</v>
      </c>
      <c r="P925" s="33">
        <v>454.22</v>
      </c>
    </row>
    <row r="926" spans="1:16" ht="38.25">
      <c r="A926" s="18" t="s">
        <v>1010</v>
      </c>
      <c r="B926" s="19">
        <v>11055</v>
      </c>
      <c r="C926" s="20" t="s">
        <v>1251</v>
      </c>
      <c r="D926" s="18" t="s">
        <v>535</v>
      </c>
      <c r="E926" s="87">
        <v>39.6</v>
      </c>
      <c r="F926" s="33">
        <f t="shared" si="52"/>
        <v>3.2160000000000001E-2</v>
      </c>
      <c r="G926" s="46">
        <f t="shared" si="53"/>
        <v>1.273536</v>
      </c>
      <c r="N926" s="33">
        <v>39.6</v>
      </c>
      <c r="O926" s="33">
        <v>0.04</v>
      </c>
      <c r="P926" s="33">
        <v>1.58</v>
      </c>
    </row>
    <row r="927" spans="1:16" ht="89.25">
      <c r="A927" s="18" t="s">
        <v>1010</v>
      </c>
      <c r="B927" s="19">
        <v>181</v>
      </c>
      <c r="C927" s="36" t="s">
        <v>1347</v>
      </c>
      <c r="D927" s="18" t="s">
        <v>1245</v>
      </c>
      <c r="E927" s="90">
        <v>1</v>
      </c>
      <c r="F927" s="33">
        <f t="shared" si="52"/>
        <v>132.08112</v>
      </c>
      <c r="G927" s="46">
        <f t="shared" si="53"/>
        <v>132.08112</v>
      </c>
      <c r="N927" s="33">
        <v>1</v>
      </c>
      <c r="O927" s="33">
        <v>164.28</v>
      </c>
      <c r="P927" s="33">
        <v>164.28</v>
      </c>
    </row>
    <row r="928" spans="1:16" ht="76.5">
      <c r="A928" s="18" t="s">
        <v>1010</v>
      </c>
      <c r="B928" s="19">
        <v>3080</v>
      </c>
      <c r="C928" s="36" t="s">
        <v>1350</v>
      </c>
      <c r="D928" s="18" t="s">
        <v>1142</v>
      </c>
      <c r="E928" s="90">
        <v>1</v>
      </c>
      <c r="F928" s="33">
        <f t="shared" si="52"/>
        <v>35.175000000000004</v>
      </c>
      <c r="G928" s="46">
        <f t="shared" si="53"/>
        <v>35.175000000000004</v>
      </c>
      <c r="N928" s="33">
        <v>1</v>
      </c>
      <c r="O928" s="33">
        <v>43.75</v>
      </c>
      <c r="P928" s="33">
        <v>43.75</v>
      </c>
    </row>
    <row r="929" spans="1:16" ht="25.5">
      <c r="A929" s="18" t="s">
        <v>1010</v>
      </c>
      <c r="B929" s="19">
        <v>5075</v>
      </c>
      <c r="C929" s="20" t="s">
        <v>1019</v>
      </c>
      <c r="D929" s="18" t="s">
        <v>522</v>
      </c>
      <c r="E929" s="90">
        <v>4.0000000000000001E-3</v>
      </c>
      <c r="F929" s="33">
        <f t="shared" si="52"/>
        <v>15.541319999999999</v>
      </c>
      <c r="G929" s="46">
        <f>E929*F929</f>
        <v>6.2165279999999996E-2</v>
      </c>
      <c r="N929" s="33">
        <v>4.0000000000000001E-3</v>
      </c>
      <c r="O929" s="33">
        <v>19.329999999999998</v>
      </c>
      <c r="P929" s="33">
        <v>7.0000000000000007E-2</v>
      </c>
    </row>
    <row r="930" spans="1:16" ht="38.25">
      <c r="A930" s="18" t="s">
        <v>1010</v>
      </c>
      <c r="B930" s="19">
        <v>1341</v>
      </c>
      <c r="C930" s="20" t="s">
        <v>1252</v>
      </c>
      <c r="D930" s="18" t="s">
        <v>517</v>
      </c>
      <c r="E930" s="88">
        <v>6.6150000000000002</v>
      </c>
      <c r="F930" s="33">
        <f t="shared" si="52"/>
        <v>34.017240000000001</v>
      </c>
      <c r="G930" s="46">
        <f t="shared" si="53"/>
        <v>225.0240426</v>
      </c>
      <c r="N930" s="33">
        <v>6.6150000000000002</v>
      </c>
      <c r="O930" s="33">
        <v>42.31</v>
      </c>
      <c r="P930" s="33">
        <v>279.88</v>
      </c>
    </row>
    <row r="931" spans="1:16" ht="25.5">
      <c r="A931" s="18" t="s">
        <v>1010</v>
      </c>
      <c r="B931" s="19">
        <v>1339</v>
      </c>
      <c r="C931" s="20" t="s">
        <v>1032</v>
      </c>
      <c r="D931" s="18" t="s">
        <v>522</v>
      </c>
      <c r="E931" s="88">
        <v>1.256</v>
      </c>
      <c r="F931" s="33">
        <f t="shared" si="52"/>
        <v>30.632400000000004</v>
      </c>
      <c r="G931" s="46">
        <f t="shared" si="53"/>
        <v>38.474294400000005</v>
      </c>
      <c r="N931" s="33">
        <v>1.256</v>
      </c>
      <c r="O931" s="33">
        <v>38.1</v>
      </c>
      <c r="P931" s="33">
        <v>47.85</v>
      </c>
    </row>
    <row r="932" spans="1:16" ht="51">
      <c r="A932" s="18" t="s">
        <v>1010</v>
      </c>
      <c r="B932" s="19">
        <v>43601</v>
      </c>
      <c r="C932" s="36" t="s">
        <v>1351</v>
      </c>
      <c r="D932" s="18" t="s">
        <v>535</v>
      </c>
      <c r="E932" s="88">
        <v>4</v>
      </c>
      <c r="F932" s="33">
        <f t="shared" si="52"/>
        <v>44.975760000000001</v>
      </c>
      <c r="G932" s="46">
        <f t="shared" si="53"/>
        <v>179.90304</v>
      </c>
      <c r="N932" s="33">
        <v>4</v>
      </c>
      <c r="O932" s="33">
        <v>55.94</v>
      </c>
      <c r="P932" s="33">
        <v>223.76</v>
      </c>
    </row>
    <row r="933" spans="1:16" ht="25.5">
      <c r="A933" s="18" t="s">
        <v>1010</v>
      </c>
      <c r="B933" s="19">
        <v>88629</v>
      </c>
      <c r="C933" s="20" t="s">
        <v>1247</v>
      </c>
      <c r="D933" s="18" t="s">
        <v>515</v>
      </c>
      <c r="E933" s="88">
        <v>6.6000000000000003E-2</v>
      </c>
      <c r="F933" s="33">
        <f t="shared" si="52"/>
        <v>413.89920000000001</v>
      </c>
      <c r="G933" s="46">
        <f t="shared" si="53"/>
        <v>27.3173472</v>
      </c>
      <c r="N933" s="33">
        <v>6.6000000000000003E-2</v>
      </c>
      <c r="O933" s="33">
        <v>514.79999999999995</v>
      </c>
      <c r="P933" s="33">
        <v>33.97</v>
      </c>
    </row>
    <row r="934" spans="1:16">
      <c r="A934" s="203" t="s">
        <v>1005</v>
      </c>
      <c r="B934" s="203"/>
      <c r="C934" s="203"/>
      <c r="D934" s="203"/>
      <c r="E934" s="203"/>
      <c r="F934" s="203"/>
      <c r="G934" s="204"/>
      <c r="N934" s="33"/>
      <c r="O934" s="33"/>
      <c r="P934" s="33"/>
    </row>
    <row r="935" spans="1:16" ht="25.5">
      <c r="A935" s="18" t="s">
        <v>1010</v>
      </c>
      <c r="B935" s="19">
        <v>88261</v>
      </c>
      <c r="C935" s="20" t="s">
        <v>1253</v>
      </c>
      <c r="D935" s="18" t="s">
        <v>1016</v>
      </c>
      <c r="E935" s="88">
        <v>6.1130000000000004</v>
      </c>
      <c r="F935" s="33">
        <f>O935*$L$4</f>
        <v>13.53936</v>
      </c>
      <c r="G935" s="46">
        <f t="shared" si="53"/>
        <v>82.766107680000005</v>
      </c>
      <c r="N935" s="33">
        <v>6.1130000000000004</v>
      </c>
      <c r="O935" s="33">
        <v>16.84</v>
      </c>
      <c r="P935" s="33">
        <v>102.94</v>
      </c>
    </row>
    <row r="936" spans="1:16" ht="25.5">
      <c r="A936" s="18" t="s">
        <v>1010</v>
      </c>
      <c r="B936" s="19">
        <v>88316</v>
      </c>
      <c r="C936" s="20" t="s">
        <v>1021</v>
      </c>
      <c r="D936" s="18" t="s">
        <v>1016</v>
      </c>
      <c r="E936" s="88">
        <v>6.1130000000000004</v>
      </c>
      <c r="F936" s="33">
        <f>O936*$L$4</f>
        <v>11.159520000000001</v>
      </c>
      <c r="G936" s="46">
        <f t="shared" si="53"/>
        <v>68.218145760000013</v>
      </c>
      <c r="N936" s="33">
        <v>6.1130000000000004</v>
      </c>
      <c r="O936" s="33">
        <v>13.88</v>
      </c>
      <c r="P936" s="33">
        <v>84.84</v>
      </c>
    </row>
    <row r="937" spans="1:16">
      <c r="A937" s="213" t="s">
        <v>991</v>
      </c>
      <c r="B937" s="214"/>
      <c r="C937" s="214"/>
      <c r="D937" s="214"/>
      <c r="E937" s="214"/>
      <c r="F937" s="215"/>
      <c r="G937" s="48">
        <f>SUM(G924:G936)</f>
        <v>1234.44767892</v>
      </c>
      <c r="N937" s="33"/>
      <c r="O937" s="33"/>
      <c r="P937" s="33">
        <v>1535.39</v>
      </c>
    </row>
    <row r="938" spans="1:16">
      <c r="A938" s="202" t="s">
        <v>1254</v>
      </c>
      <c r="B938" s="203"/>
      <c r="C938" s="203"/>
      <c r="D938" s="203"/>
      <c r="E938" s="204"/>
      <c r="F938" s="22" t="s">
        <v>86</v>
      </c>
      <c r="G938" s="21">
        <v>4347</v>
      </c>
      <c r="I938" s="34">
        <f>VLOOKUP(G938,PLANILHA!$C$11:$G$435,5,FALSE)</f>
        <v>705.44568000000004</v>
      </c>
      <c r="N938" s="33"/>
      <c r="O938" s="33" t="s">
        <v>86</v>
      </c>
      <c r="P938" s="33">
        <v>4347</v>
      </c>
    </row>
    <row r="939" spans="1:16" ht="25.5">
      <c r="A939" s="202" t="s">
        <v>1002</v>
      </c>
      <c r="B939" s="204"/>
      <c r="C939" s="30" t="s">
        <v>1003</v>
      </c>
      <c r="D939" s="30" t="s">
        <v>1004</v>
      </c>
      <c r="E939" s="86" t="s">
        <v>993</v>
      </c>
      <c r="F939" s="31" t="s">
        <v>992</v>
      </c>
      <c r="G939" s="32" t="s">
        <v>991</v>
      </c>
      <c r="N939" s="33" t="s">
        <v>993</v>
      </c>
      <c r="O939" s="33" t="s">
        <v>992</v>
      </c>
      <c r="P939" s="33" t="s">
        <v>991</v>
      </c>
    </row>
    <row r="940" spans="1:16">
      <c r="A940" s="202" t="s">
        <v>1017</v>
      </c>
      <c r="B940" s="203"/>
      <c r="C940" s="203"/>
      <c r="D940" s="203"/>
      <c r="E940" s="203"/>
      <c r="F940" s="203"/>
      <c r="G940" s="204"/>
      <c r="N940" s="33"/>
      <c r="O940" s="33"/>
      <c r="P940" s="33"/>
    </row>
    <row r="941" spans="1:16" ht="25.5">
      <c r="A941" s="18" t="s">
        <v>86</v>
      </c>
      <c r="B941" s="19">
        <v>3505</v>
      </c>
      <c r="C941" s="20" t="s">
        <v>1255</v>
      </c>
      <c r="D941" s="18" t="s">
        <v>522</v>
      </c>
      <c r="E941" s="90">
        <v>35.42</v>
      </c>
      <c r="F941" s="33">
        <v>11.2883</v>
      </c>
      <c r="G941" s="46">
        <f>E941*F941</f>
        <v>399.83158600000002</v>
      </c>
      <c r="N941" s="33">
        <v>35.42</v>
      </c>
      <c r="O941" s="33">
        <v>14.04</v>
      </c>
      <c r="P941" s="33">
        <v>497.29</v>
      </c>
    </row>
    <row r="942" spans="1:16">
      <c r="A942" s="18" t="s">
        <v>86</v>
      </c>
      <c r="B942" s="19">
        <v>3510</v>
      </c>
      <c r="C942" s="20" t="s">
        <v>1256</v>
      </c>
      <c r="D942" s="18" t="s">
        <v>1257</v>
      </c>
      <c r="E942" s="90">
        <v>1</v>
      </c>
      <c r="F942" s="33">
        <f>O942*$L$4</f>
        <v>4.9848000000000008</v>
      </c>
      <c r="G942" s="46">
        <f t="shared" ref="G942:G949" si="54">E942*F942</f>
        <v>4.9848000000000008</v>
      </c>
      <c r="N942" s="33">
        <v>1</v>
      </c>
      <c r="O942" s="33">
        <v>6.2</v>
      </c>
      <c r="P942" s="33">
        <v>6.2</v>
      </c>
    </row>
    <row r="943" spans="1:16" ht="25.5">
      <c r="A943" s="18" t="s">
        <v>1010</v>
      </c>
      <c r="B943" s="19">
        <v>552</v>
      </c>
      <c r="C943" s="20" t="s">
        <v>1258</v>
      </c>
      <c r="D943" s="18" t="s">
        <v>538</v>
      </c>
      <c r="E943" s="90">
        <v>0.4</v>
      </c>
      <c r="F943" s="33">
        <f>O943*$L$4</f>
        <v>16.0398</v>
      </c>
      <c r="G943" s="46">
        <f t="shared" si="54"/>
        <v>6.4159199999999998</v>
      </c>
      <c r="N943" s="33">
        <v>0.4</v>
      </c>
      <c r="O943" s="33">
        <v>19.95</v>
      </c>
      <c r="P943" s="33">
        <v>7.98</v>
      </c>
    </row>
    <row r="944" spans="1:16" ht="25.5">
      <c r="A944" s="18" t="s">
        <v>1010</v>
      </c>
      <c r="B944" s="19">
        <v>552</v>
      </c>
      <c r="C944" s="20" t="s">
        <v>1258</v>
      </c>
      <c r="D944" s="18" t="s">
        <v>538</v>
      </c>
      <c r="E944" s="90">
        <v>3.9</v>
      </c>
      <c r="F944" s="33">
        <f>O944*$L$4</f>
        <v>16.0398</v>
      </c>
      <c r="G944" s="46">
        <f t="shared" si="54"/>
        <v>62.555219999999998</v>
      </c>
      <c r="N944" s="33">
        <v>3.9</v>
      </c>
      <c r="O944" s="33">
        <v>19.95</v>
      </c>
      <c r="P944" s="33">
        <v>77.8</v>
      </c>
    </row>
    <row r="945" spans="1:16" ht="25.5">
      <c r="A945" s="18" t="s">
        <v>1010</v>
      </c>
      <c r="B945" s="19">
        <v>10997</v>
      </c>
      <c r="C945" s="20" t="s">
        <v>1259</v>
      </c>
      <c r="D945" s="18" t="s">
        <v>522</v>
      </c>
      <c r="E945" s="90">
        <v>2.5</v>
      </c>
      <c r="F945" s="33">
        <f>O945*$L$4</f>
        <v>21.306000000000001</v>
      </c>
      <c r="G945" s="46">
        <f t="shared" si="54"/>
        <v>53.265000000000001</v>
      </c>
      <c r="N945" s="33">
        <v>2.5</v>
      </c>
      <c r="O945" s="33">
        <v>26.5</v>
      </c>
      <c r="P945" s="33">
        <v>66.25</v>
      </c>
    </row>
    <row r="946" spans="1:16">
      <c r="A946" s="203" t="s">
        <v>1005</v>
      </c>
      <c r="B946" s="203"/>
      <c r="C946" s="203"/>
      <c r="D946" s="203"/>
      <c r="E946" s="203"/>
      <c r="F946" s="203"/>
      <c r="G946" s="204"/>
      <c r="N946" s="33"/>
      <c r="O946" s="33"/>
      <c r="P946" s="33"/>
    </row>
    <row r="947" spans="1:16" ht="25.5">
      <c r="A947" s="18" t="s">
        <v>1010</v>
      </c>
      <c r="B947" s="19">
        <v>88315</v>
      </c>
      <c r="C947" s="20" t="s">
        <v>1107</v>
      </c>
      <c r="D947" s="18" t="s">
        <v>1016</v>
      </c>
      <c r="E947" s="90">
        <v>2.7</v>
      </c>
      <c r="F947" s="33">
        <f>O947*$L$4</f>
        <v>14.2308</v>
      </c>
      <c r="G947" s="46">
        <f t="shared" si="54"/>
        <v>38.423160000000003</v>
      </c>
      <c r="N947" s="33">
        <v>2.7</v>
      </c>
      <c r="O947" s="33">
        <v>17.7</v>
      </c>
      <c r="P947" s="33">
        <v>47.79</v>
      </c>
    </row>
    <row r="948" spans="1:16" ht="25.5">
      <c r="A948" s="18" t="s">
        <v>1010</v>
      </c>
      <c r="B948" s="19">
        <v>88317</v>
      </c>
      <c r="C948" s="20" t="s">
        <v>1260</v>
      </c>
      <c r="D948" s="18" t="s">
        <v>1016</v>
      </c>
      <c r="E948" s="90">
        <v>5.4</v>
      </c>
      <c r="F948" s="33">
        <f>O948*$L$4</f>
        <v>14.76144</v>
      </c>
      <c r="G948" s="46">
        <f t="shared" si="54"/>
        <v>79.711776</v>
      </c>
      <c r="N948" s="33">
        <v>5.4</v>
      </c>
      <c r="O948" s="33">
        <v>18.36</v>
      </c>
      <c r="P948" s="33">
        <v>99.14</v>
      </c>
    </row>
    <row r="949" spans="1:16" ht="25.5">
      <c r="A949" s="18" t="s">
        <v>1010</v>
      </c>
      <c r="B949" s="19">
        <v>88316</v>
      </c>
      <c r="C949" s="20" t="s">
        <v>1021</v>
      </c>
      <c r="D949" s="18" t="s">
        <v>1016</v>
      </c>
      <c r="E949" s="90">
        <v>5.4</v>
      </c>
      <c r="F949" s="33">
        <f>O949*$L$4</f>
        <v>11.159520000000001</v>
      </c>
      <c r="G949" s="46">
        <f t="shared" si="54"/>
        <v>60.26140800000001</v>
      </c>
      <c r="N949" s="33">
        <v>5.4</v>
      </c>
      <c r="O949" s="33">
        <v>13.88</v>
      </c>
      <c r="P949" s="33">
        <v>74.95</v>
      </c>
    </row>
    <row r="950" spans="1:16">
      <c r="A950" s="213" t="s">
        <v>991</v>
      </c>
      <c r="B950" s="214"/>
      <c r="C950" s="214"/>
      <c r="D950" s="214"/>
      <c r="E950" s="214"/>
      <c r="F950" s="215"/>
      <c r="G950" s="48">
        <f>SUM(G941:G949)</f>
        <v>705.44887000000006</v>
      </c>
      <c r="N950" s="33"/>
      <c r="O950" s="33"/>
      <c r="P950" s="33">
        <v>877.42</v>
      </c>
    </row>
    <row r="951" spans="1:16">
      <c r="A951" s="202" t="s">
        <v>1261</v>
      </c>
      <c r="B951" s="203"/>
      <c r="C951" s="203"/>
      <c r="D951" s="203"/>
      <c r="E951" s="204"/>
      <c r="F951" s="28" t="s">
        <v>74</v>
      </c>
      <c r="G951" s="29" t="s">
        <v>307</v>
      </c>
      <c r="I951" s="34">
        <f>VLOOKUP(G951,PLANILHA!$C$11:$G$435,5,FALSE)</f>
        <v>898.26900000000001</v>
      </c>
      <c r="N951" s="33"/>
      <c r="O951" s="33" t="s">
        <v>74</v>
      </c>
      <c r="P951" s="33" t="s">
        <v>307</v>
      </c>
    </row>
    <row r="952" spans="1:16" ht="25.5">
      <c r="A952" s="202" t="s">
        <v>1002</v>
      </c>
      <c r="B952" s="204"/>
      <c r="C952" s="30" t="s">
        <v>1003</v>
      </c>
      <c r="D952" s="30" t="s">
        <v>1004</v>
      </c>
      <c r="E952" s="86" t="s">
        <v>993</v>
      </c>
      <c r="F952" s="31" t="s">
        <v>992</v>
      </c>
      <c r="G952" s="32" t="s">
        <v>991</v>
      </c>
      <c r="N952" s="33" t="s">
        <v>993</v>
      </c>
      <c r="O952" s="33" t="s">
        <v>992</v>
      </c>
      <c r="P952" s="33" t="s">
        <v>991</v>
      </c>
    </row>
    <row r="953" spans="1:16">
      <c r="A953" s="202" t="s">
        <v>1017</v>
      </c>
      <c r="B953" s="203"/>
      <c r="C953" s="203"/>
      <c r="D953" s="203"/>
      <c r="E953" s="203"/>
      <c r="F953" s="203"/>
      <c r="G953" s="204"/>
      <c r="N953" s="33"/>
      <c r="O953" s="33"/>
      <c r="P953" s="33"/>
    </row>
    <row r="954" spans="1:16" ht="76.5">
      <c r="A954" s="18" t="s">
        <v>1010</v>
      </c>
      <c r="B954" s="19">
        <v>90790</v>
      </c>
      <c r="C954" s="20" t="s">
        <v>1262</v>
      </c>
      <c r="D954" s="18" t="s">
        <v>535</v>
      </c>
      <c r="E954" s="87">
        <v>1</v>
      </c>
      <c r="F954" s="33">
        <f>O954*$L$4</f>
        <v>678.80916000000002</v>
      </c>
      <c r="G954" s="46">
        <f>E954*F954</f>
        <v>678.80916000000002</v>
      </c>
      <c r="N954" s="33">
        <v>1</v>
      </c>
      <c r="O954" s="33">
        <v>844.29</v>
      </c>
      <c r="P954" s="33">
        <v>844.29</v>
      </c>
    </row>
    <row r="955" spans="1:16" ht="51">
      <c r="A955" s="18" t="s">
        <v>1010</v>
      </c>
      <c r="B955" s="19">
        <v>91306</v>
      </c>
      <c r="C955" s="20" t="s">
        <v>1263</v>
      </c>
      <c r="D955" s="18" t="s">
        <v>535</v>
      </c>
      <c r="E955" s="87">
        <v>1</v>
      </c>
      <c r="F955" s="33">
        <f>O955*$L$4</f>
        <v>77.714640000000003</v>
      </c>
      <c r="G955" s="46">
        <f t="shared" ref="G955:G960" si="55">E955*F955</f>
        <v>77.714640000000003</v>
      </c>
      <c r="N955" s="33">
        <v>1</v>
      </c>
      <c r="O955" s="33">
        <v>96.66</v>
      </c>
      <c r="P955" s="33">
        <v>96.66</v>
      </c>
    </row>
    <row r="956" spans="1:16" ht="51">
      <c r="A956" s="18" t="s">
        <v>1010</v>
      </c>
      <c r="B956" s="19">
        <v>43601</v>
      </c>
      <c r="C956" s="36" t="s">
        <v>1351</v>
      </c>
      <c r="D956" s="18" t="s">
        <v>535</v>
      </c>
      <c r="E956" s="87">
        <v>1</v>
      </c>
      <c r="F956" s="33">
        <f>O956*$L$4</f>
        <v>44.975760000000001</v>
      </c>
      <c r="G956" s="46">
        <f t="shared" si="55"/>
        <v>44.975760000000001</v>
      </c>
      <c r="N956" s="33">
        <v>1</v>
      </c>
      <c r="O956" s="33">
        <v>55.94</v>
      </c>
      <c r="P956" s="33">
        <v>55.94</v>
      </c>
    </row>
    <row r="957" spans="1:16" ht="25.5">
      <c r="A957" s="18" t="s">
        <v>86</v>
      </c>
      <c r="B957" s="19">
        <v>6641</v>
      </c>
      <c r="C957" s="20" t="s">
        <v>1264</v>
      </c>
      <c r="D957" s="18" t="s">
        <v>517</v>
      </c>
      <c r="E957" s="87">
        <v>0.64</v>
      </c>
      <c r="F957" s="33">
        <f>O957*$L$4</f>
        <v>74.024280000000005</v>
      </c>
      <c r="G957" s="46">
        <f t="shared" si="55"/>
        <v>47.375539200000006</v>
      </c>
      <c r="N957" s="33">
        <v>0.64</v>
      </c>
      <c r="O957" s="33">
        <v>92.07</v>
      </c>
      <c r="P957" s="33">
        <v>58.92</v>
      </c>
    </row>
    <row r="958" spans="1:16">
      <c r="A958" s="203" t="s">
        <v>1005</v>
      </c>
      <c r="B958" s="203"/>
      <c r="C958" s="203"/>
      <c r="D958" s="203"/>
      <c r="E958" s="203"/>
      <c r="F958" s="203"/>
      <c r="G958" s="204"/>
      <c r="N958" s="33"/>
      <c r="O958" s="33"/>
      <c r="P958" s="33"/>
    </row>
    <row r="959" spans="1:16" ht="25.5">
      <c r="A959" s="18" t="s">
        <v>1010</v>
      </c>
      <c r="B959" s="19">
        <v>88261</v>
      </c>
      <c r="C959" s="20" t="s">
        <v>1253</v>
      </c>
      <c r="D959" s="18" t="s">
        <v>1016</v>
      </c>
      <c r="E959" s="87">
        <v>2</v>
      </c>
      <c r="F959" s="33">
        <f>O959*$L$4</f>
        <v>13.53936</v>
      </c>
      <c r="G959" s="46">
        <f t="shared" si="55"/>
        <v>27.078720000000001</v>
      </c>
      <c r="N959" s="33">
        <v>2</v>
      </c>
      <c r="O959" s="33">
        <v>16.84</v>
      </c>
      <c r="P959" s="33">
        <v>33.68</v>
      </c>
    </row>
    <row r="960" spans="1:16" ht="25.5">
      <c r="A960" s="18" t="s">
        <v>1010</v>
      </c>
      <c r="B960" s="19">
        <v>88316</v>
      </c>
      <c r="C960" s="20" t="s">
        <v>1021</v>
      </c>
      <c r="D960" s="18" t="s">
        <v>1016</v>
      </c>
      <c r="E960" s="87">
        <v>2</v>
      </c>
      <c r="F960" s="33">
        <f>O960*$L$4</f>
        <v>11.159520000000001</v>
      </c>
      <c r="G960" s="46">
        <f t="shared" si="55"/>
        <v>22.319040000000001</v>
      </c>
      <c r="N960" s="33">
        <v>2</v>
      </c>
      <c r="O960" s="33">
        <v>13.88</v>
      </c>
      <c r="P960" s="33">
        <v>27.76</v>
      </c>
    </row>
    <row r="961" spans="1:16">
      <c r="A961" s="213" t="s">
        <v>991</v>
      </c>
      <c r="B961" s="214"/>
      <c r="C961" s="214"/>
      <c r="D961" s="214"/>
      <c r="E961" s="214"/>
      <c r="F961" s="215"/>
      <c r="G961" s="48">
        <f>SUM(G954:G960)</f>
        <v>898.27285920000008</v>
      </c>
      <c r="N961" s="33"/>
      <c r="O961" s="33"/>
      <c r="P961" s="33">
        <v>1117.25</v>
      </c>
    </row>
    <row r="962" spans="1:16">
      <c r="A962" s="202" t="s">
        <v>882</v>
      </c>
      <c r="B962" s="203"/>
      <c r="C962" s="203"/>
      <c r="D962" s="203"/>
      <c r="E962" s="204"/>
      <c r="F962" s="28" t="s">
        <v>74</v>
      </c>
      <c r="G962" s="29" t="s">
        <v>881</v>
      </c>
      <c r="I962" s="34">
        <f>VLOOKUP(G962,PLANILHA!$C$11:$G$435,5,FALSE)</f>
        <v>108.14604</v>
      </c>
      <c r="N962" s="33"/>
      <c r="O962" s="33" t="s">
        <v>74</v>
      </c>
      <c r="P962" s="33" t="s">
        <v>881</v>
      </c>
    </row>
    <row r="963" spans="1:16" ht="25.5">
      <c r="A963" s="202" t="s">
        <v>1002</v>
      </c>
      <c r="B963" s="204"/>
      <c r="C963" s="30" t="s">
        <v>1003</v>
      </c>
      <c r="D963" s="30" t="s">
        <v>1004</v>
      </c>
      <c r="E963" s="86" t="s">
        <v>993</v>
      </c>
      <c r="F963" s="31" t="s">
        <v>992</v>
      </c>
      <c r="G963" s="32" t="s">
        <v>991</v>
      </c>
      <c r="N963" s="33" t="s">
        <v>993</v>
      </c>
      <c r="O963" s="33" t="s">
        <v>992</v>
      </c>
      <c r="P963" s="33" t="s">
        <v>991</v>
      </c>
    </row>
    <row r="964" spans="1:16">
      <c r="A964" s="202" t="s">
        <v>1017</v>
      </c>
      <c r="B964" s="203"/>
      <c r="C964" s="203"/>
      <c r="D964" s="203"/>
      <c r="E964" s="203"/>
      <c r="F964" s="203"/>
      <c r="G964" s="204"/>
      <c r="N964" s="33"/>
      <c r="O964" s="33"/>
      <c r="P964" s="33"/>
    </row>
    <row r="965" spans="1:16" ht="25.5">
      <c r="A965" s="18" t="s">
        <v>1216</v>
      </c>
      <c r="B965" s="19">
        <v>12617</v>
      </c>
      <c r="C965" s="20" t="s">
        <v>882</v>
      </c>
      <c r="D965" s="18" t="s">
        <v>535</v>
      </c>
      <c r="E965" s="87">
        <v>1</v>
      </c>
      <c r="F965" s="33">
        <f>O965*$L$4</f>
        <v>100.47588</v>
      </c>
      <c r="G965" s="46">
        <f t="shared" ref="G965" si="56">E965*F965</f>
        <v>100.47588</v>
      </c>
      <c r="N965" s="33">
        <v>1</v>
      </c>
      <c r="O965" s="33">
        <v>124.97</v>
      </c>
      <c r="P965" s="33">
        <v>124.97</v>
      </c>
    </row>
    <row r="966" spans="1:16">
      <c r="A966" s="202" t="s">
        <v>1005</v>
      </c>
      <c r="B966" s="203"/>
      <c r="C966" s="203"/>
      <c r="D966" s="203"/>
      <c r="E966" s="203"/>
      <c r="F966" s="203"/>
      <c r="G966" s="204"/>
      <c r="N966" s="33"/>
      <c r="O966" s="33"/>
      <c r="P966" s="33"/>
    </row>
    <row r="967" spans="1:16" ht="25.5">
      <c r="A967" s="18" t="s">
        <v>1010</v>
      </c>
      <c r="B967" s="19">
        <v>88316</v>
      </c>
      <c r="C967" s="20" t="s">
        <v>1021</v>
      </c>
      <c r="D967" s="18" t="s">
        <v>1016</v>
      </c>
      <c r="E967" s="87">
        <v>0.3</v>
      </c>
      <c r="F967" s="33">
        <f>O967*$L$4</f>
        <v>11.159520000000001</v>
      </c>
      <c r="G967" s="46">
        <f t="shared" ref="G967:G968" si="57">E967*F967</f>
        <v>3.3478560000000002</v>
      </c>
      <c r="N967" s="33">
        <v>0.3</v>
      </c>
      <c r="O967" s="33">
        <v>13.88</v>
      </c>
      <c r="P967" s="33">
        <v>4.16</v>
      </c>
    </row>
    <row r="968" spans="1:16" ht="25.5">
      <c r="A968" s="18" t="s">
        <v>1010</v>
      </c>
      <c r="B968" s="19">
        <v>88264</v>
      </c>
      <c r="C968" s="20" t="s">
        <v>1043</v>
      </c>
      <c r="D968" s="18" t="s">
        <v>1016</v>
      </c>
      <c r="E968" s="87">
        <v>0.3</v>
      </c>
      <c r="F968" s="33">
        <f>O968*$L$4</f>
        <v>14.423760000000001</v>
      </c>
      <c r="G968" s="46">
        <f t="shared" si="57"/>
        <v>4.3271280000000001</v>
      </c>
      <c r="N968" s="33">
        <v>0.3</v>
      </c>
      <c r="O968" s="33">
        <v>17.940000000000001</v>
      </c>
      <c r="P968" s="33">
        <v>5.38</v>
      </c>
    </row>
    <row r="969" spans="1:16">
      <c r="A969" s="213" t="s">
        <v>991</v>
      </c>
      <c r="B969" s="214"/>
      <c r="C969" s="214"/>
      <c r="D969" s="214"/>
      <c r="E969" s="214"/>
      <c r="F969" s="215"/>
      <c r="G969" s="48">
        <f>SUM(G965:G968)</f>
        <v>108.150864</v>
      </c>
      <c r="N969" s="33"/>
      <c r="O969" s="33"/>
      <c r="P969" s="33">
        <v>134.51</v>
      </c>
    </row>
    <row r="970" spans="1:16">
      <c r="A970" s="202" t="s">
        <v>878</v>
      </c>
      <c r="B970" s="203"/>
      <c r="C970" s="203"/>
      <c r="D970" s="203"/>
      <c r="E970" s="204"/>
      <c r="F970" s="28" t="s">
        <v>74</v>
      </c>
      <c r="G970" s="29" t="s">
        <v>877</v>
      </c>
      <c r="I970" s="34">
        <f>VLOOKUP(G970,PLANILHA!$C$11:$G$435,5,FALSE)</f>
        <v>580.28700000000003</v>
      </c>
      <c r="N970" s="33"/>
      <c r="O970" s="33" t="s">
        <v>74</v>
      </c>
      <c r="P970" s="33" t="s">
        <v>877</v>
      </c>
    </row>
    <row r="971" spans="1:16" ht="25.5">
      <c r="A971" s="202" t="s">
        <v>1002</v>
      </c>
      <c r="B971" s="204"/>
      <c r="C971" s="30" t="s">
        <v>1003</v>
      </c>
      <c r="D971" s="30" t="s">
        <v>1004</v>
      </c>
      <c r="E971" s="86" t="s">
        <v>993</v>
      </c>
      <c r="F971" s="31" t="s">
        <v>992</v>
      </c>
      <c r="G971" s="32" t="s">
        <v>991</v>
      </c>
      <c r="N971" s="33" t="s">
        <v>993</v>
      </c>
      <c r="O971" s="33" t="s">
        <v>992</v>
      </c>
      <c r="P971" s="33" t="s">
        <v>991</v>
      </c>
    </row>
    <row r="972" spans="1:16">
      <c r="A972" s="202" t="s">
        <v>1017</v>
      </c>
      <c r="B972" s="203"/>
      <c r="C972" s="203"/>
      <c r="D972" s="203"/>
      <c r="E972" s="203"/>
      <c r="F972" s="203"/>
      <c r="G972" s="204"/>
      <c r="N972" s="33"/>
      <c r="O972" s="33"/>
      <c r="P972" s="33"/>
    </row>
    <row r="973" spans="1:16" ht="25.5">
      <c r="A973" s="18" t="s">
        <v>1216</v>
      </c>
      <c r="B973" s="19">
        <v>12617</v>
      </c>
      <c r="C973" s="20" t="s">
        <v>878</v>
      </c>
      <c r="D973" s="18" t="s">
        <v>1265</v>
      </c>
      <c r="E973" s="87">
        <v>1</v>
      </c>
      <c r="F973" s="33">
        <f>O973*$L$4</f>
        <v>572.61684000000002</v>
      </c>
      <c r="G973" s="46">
        <f t="shared" ref="G973" si="58">E973*F973</f>
        <v>572.61684000000002</v>
      </c>
      <c r="N973" s="33">
        <v>1</v>
      </c>
      <c r="O973" s="33">
        <v>712.21</v>
      </c>
      <c r="P973" s="33">
        <v>712.21</v>
      </c>
    </row>
    <row r="974" spans="1:16">
      <c r="A974" s="202" t="s">
        <v>1005</v>
      </c>
      <c r="B974" s="203"/>
      <c r="C974" s="203"/>
      <c r="D974" s="203"/>
      <c r="E974" s="203"/>
      <c r="F974" s="203"/>
      <c r="G974" s="204"/>
      <c r="N974" s="33"/>
      <c r="O974" s="33"/>
      <c r="P974" s="33"/>
    </row>
    <row r="975" spans="1:16" ht="25.5">
      <c r="A975" s="18" t="s">
        <v>1010</v>
      </c>
      <c r="B975" s="19">
        <v>88316</v>
      </c>
      <c r="C975" s="20" t="s">
        <v>1021</v>
      </c>
      <c r="D975" s="18" t="s">
        <v>1016</v>
      </c>
      <c r="E975" s="87">
        <v>0.3</v>
      </c>
      <c r="F975" s="33">
        <f>O975*$L$4</f>
        <v>11.159520000000001</v>
      </c>
      <c r="G975" s="46">
        <f t="shared" ref="G975:G976" si="59">E975*F975</f>
        <v>3.3478560000000002</v>
      </c>
      <c r="N975" s="33">
        <v>0.3</v>
      </c>
      <c r="O975" s="33">
        <v>13.88</v>
      </c>
      <c r="P975" s="33">
        <v>4.16</v>
      </c>
    </row>
    <row r="976" spans="1:16" ht="25.5">
      <c r="A976" s="18" t="s">
        <v>1010</v>
      </c>
      <c r="B976" s="19">
        <v>88264</v>
      </c>
      <c r="C976" s="20" t="s">
        <v>1043</v>
      </c>
      <c r="D976" s="18" t="s">
        <v>1016</v>
      </c>
      <c r="E976" s="87">
        <v>0.3</v>
      </c>
      <c r="F976" s="33">
        <f>O976*$L$4</f>
        <v>14.423760000000001</v>
      </c>
      <c r="G976" s="46">
        <f t="shared" si="59"/>
        <v>4.3271280000000001</v>
      </c>
      <c r="N976" s="33">
        <v>0.3</v>
      </c>
      <c r="O976" s="33">
        <v>17.940000000000001</v>
      </c>
      <c r="P976" s="33">
        <v>5.38</v>
      </c>
    </row>
    <row r="977" spans="1:16">
      <c r="A977" s="213" t="s">
        <v>991</v>
      </c>
      <c r="B977" s="214"/>
      <c r="C977" s="214"/>
      <c r="D977" s="214"/>
      <c r="E977" s="214"/>
      <c r="F977" s="215"/>
      <c r="G977" s="48">
        <f>SUM(G973:G976)</f>
        <v>580.29182400000002</v>
      </c>
      <c r="N977" s="33"/>
      <c r="O977" s="33"/>
      <c r="P977" s="33">
        <v>721.75</v>
      </c>
    </row>
    <row r="978" spans="1:16">
      <c r="A978" s="202" t="s">
        <v>971</v>
      </c>
      <c r="B978" s="203"/>
      <c r="C978" s="203"/>
      <c r="D978" s="203"/>
      <c r="E978" s="204"/>
      <c r="F978" s="28" t="s">
        <v>128</v>
      </c>
      <c r="G978" s="24" t="s">
        <v>970</v>
      </c>
      <c r="I978" s="34">
        <f>VLOOKUP(G978,PLANILHA!$C$11:$G$435,5,FALSE)</f>
        <v>204.26424</v>
      </c>
      <c r="N978" s="33"/>
      <c r="O978" s="33" t="s">
        <v>128</v>
      </c>
      <c r="P978" s="33" t="s">
        <v>970</v>
      </c>
    </row>
    <row r="979" spans="1:16" ht="25.5">
      <c r="A979" s="202" t="s">
        <v>1002</v>
      </c>
      <c r="B979" s="204"/>
      <c r="C979" s="30" t="s">
        <v>1003</v>
      </c>
      <c r="D979" s="30" t="s">
        <v>1004</v>
      </c>
      <c r="E979" s="86" t="s">
        <v>993</v>
      </c>
      <c r="F979" s="31" t="s">
        <v>992</v>
      </c>
      <c r="G979" s="32" t="s">
        <v>991</v>
      </c>
      <c r="N979" s="33" t="s">
        <v>993</v>
      </c>
      <c r="O979" s="33" t="s">
        <v>992</v>
      </c>
      <c r="P979" s="33" t="s">
        <v>991</v>
      </c>
    </row>
    <row r="980" spans="1:16">
      <c r="A980" s="202" t="s">
        <v>1033</v>
      </c>
      <c r="B980" s="203"/>
      <c r="C980" s="203"/>
      <c r="D980" s="203"/>
      <c r="E980" s="203"/>
      <c r="F980" s="203"/>
      <c r="G980" s="204"/>
      <c r="N980" s="33"/>
      <c r="O980" s="33"/>
      <c r="P980" s="33"/>
    </row>
    <row r="981" spans="1:16" ht="25.5">
      <c r="A981" s="18" t="s">
        <v>995</v>
      </c>
      <c r="B981" s="18" t="s">
        <v>1266</v>
      </c>
      <c r="C981" s="20" t="s">
        <v>1267</v>
      </c>
      <c r="D981" s="18" t="s">
        <v>1257</v>
      </c>
      <c r="E981" s="87">
        <v>2.4</v>
      </c>
      <c r="F981" s="33">
        <f>O981*$L$4</f>
        <v>4.43004</v>
      </c>
      <c r="G981" s="46">
        <f t="shared" ref="G981:G982" si="60">E981*F981</f>
        <v>10.632095999999999</v>
      </c>
      <c r="N981" s="33">
        <v>2.4</v>
      </c>
      <c r="O981" s="33">
        <v>5.51</v>
      </c>
      <c r="P981" s="33">
        <v>13.22</v>
      </c>
    </row>
    <row r="982" spans="1:16" ht="51">
      <c r="A982" s="18" t="s">
        <v>995</v>
      </c>
      <c r="B982" s="18" t="s">
        <v>1268</v>
      </c>
      <c r="C982" s="36" t="s">
        <v>1352</v>
      </c>
      <c r="D982" s="18" t="s">
        <v>1257</v>
      </c>
      <c r="E982" s="87">
        <v>0.4</v>
      </c>
      <c r="F982" s="33">
        <f>O982*$L$4</f>
        <v>75.342839999999995</v>
      </c>
      <c r="G982" s="46">
        <f t="shared" si="60"/>
        <v>30.137135999999998</v>
      </c>
      <c r="N982" s="33">
        <v>0.4</v>
      </c>
      <c r="O982" s="33">
        <v>93.71</v>
      </c>
      <c r="P982" s="33">
        <v>37.479999999999997</v>
      </c>
    </row>
    <row r="983" spans="1:16" ht="25.5">
      <c r="A983" s="18" t="s">
        <v>995</v>
      </c>
      <c r="B983" s="18" t="s">
        <v>1269</v>
      </c>
      <c r="C983" s="20" t="s">
        <v>1270</v>
      </c>
      <c r="D983" s="18" t="s">
        <v>517</v>
      </c>
      <c r="E983" s="87">
        <v>2.0299999999999998</v>
      </c>
      <c r="F983" s="33">
        <f>O983*$L$4</f>
        <v>13.298159999999999</v>
      </c>
      <c r="G983" s="46">
        <f>TRUNC(E983*F983,2)</f>
        <v>26.99</v>
      </c>
      <c r="N983" s="33">
        <v>2.0299999999999998</v>
      </c>
      <c r="O983" s="33">
        <v>16.54</v>
      </c>
      <c r="P983" s="33">
        <v>33.57</v>
      </c>
    </row>
    <row r="984" spans="1:16" ht="63.75">
      <c r="A984" s="18" t="s">
        <v>995</v>
      </c>
      <c r="B984" s="18" t="s">
        <v>1271</v>
      </c>
      <c r="C984" s="20" t="s">
        <v>1272</v>
      </c>
      <c r="D984" s="18" t="s">
        <v>1257</v>
      </c>
      <c r="E984" s="87">
        <v>0.4</v>
      </c>
      <c r="F984" s="33">
        <f>O984*$L$4</f>
        <v>341.26584000000003</v>
      </c>
      <c r="G984" s="46">
        <f>TRUNC(E984*F984,2)</f>
        <v>136.5</v>
      </c>
      <c r="N984" s="33">
        <v>0.4</v>
      </c>
      <c r="O984" s="33">
        <v>424.46</v>
      </c>
      <c r="P984" s="33">
        <v>169.78</v>
      </c>
    </row>
    <row r="985" spans="1:16">
      <c r="A985" s="213" t="s">
        <v>991</v>
      </c>
      <c r="B985" s="214"/>
      <c r="C985" s="214"/>
      <c r="D985" s="214"/>
      <c r="E985" s="214"/>
      <c r="F985" s="215"/>
      <c r="G985" s="48">
        <f>SUM(G981:G984)</f>
        <v>204.259232</v>
      </c>
      <c r="N985" s="33"/>
      <c r="O985" s="33"/>
      <c r="P985" s="33">
        <v>254.06</v>
      </c>
    </row>
    <row r="986" spans="1:16">
      <c r="A986" s="202" t="s">
        <v>742</v>
      </c>
      <c r="B986" s="203"/>
      <c r="C986" s="203"/>
      <c r="D986" s="203"/>
      <c r="E986" s="204"/>
      <c r="F986" s="28" t="s">
        <v>74</v>
      </c>
      <c r="G986" s="21">
        <v>39586</v>
      </c>
      <c r="I986" s="34">
        <f>VLOOKUP(G986,PLANILHA!$C$11:$G$435,5,FALSE)</f>
        <v>1999.0656000000001</v>
      </c>
      <c r="N986" s="33"/>
      <c r="O986" s="33" t="s">
        <v>74</v>
      </c>
      <c r="P986" s="33">
        <v>39586</v>
      </c>
    </row>
    <row r="987" spans="1:16" ht="25.5">
      <c r="A987" s="202" t="s">
        <v>1002</v>
      </c>
      <c r="B987" s="204"/>
      <c r="C987" s="30" t="s">
        <v>1003</v>
      </c>
      <c r="D987" s="30" t="s">
        <v>1004</v>
      </c>
      <c r="E987" s="86" t="s">
        <v>993</v>
      </c>
      <c r="F987" s="31" t="s">
        <v>992</v>
      </c>
      <c r="G987" s="29" t="s">
        <v>991</v>
      </c>
      <c r="N987" s="33" t="s">
        <v>993</v>
      </c>
      <c r="O987" s="33" t="s">
        <v>992</v>
      </c>
      <c r="P987" s="33" t="s">
        <v>991</v>
      </c>
    </row>
    <row r="988" spans="1:16">
      <c r="A988" s="202" t="s">
        <v>1005</v>
      </c>
      <c r="B988" s="203"/>
      <c r="C988" s="203"/>
      <c r="D988" s="203"/>
      <c r="E988" s="203"/>
      <c r="F988" s="203"/>
      <c r="G988" s="204"/>
      <c r="N988" s="33"/>
      <c r="O988" s="33"/>
      <c r="P988" s="33"/>
    </row>
    <row r="989" spans="1:16" ht="25.5">
      <c r="A989" s="18" t="s">
        <v>1010</v>
      </c>
      <c r="B989" s="19">
        <v>88247</v>
      </c>
      <c r="C989" s="20" t="s">
        <v>1042</v>
      </c>
      <c r="D989" s="18" t="s">
        <v>1016</v>
      </c>
      <c r="E989" s="87">
        <v>40</v>
      </c>
      <c r="F989" s="33">
        <f>O989*$L$4</f>
        <v>11.264040000000001</v>
      </c>
      <c r="G989" s="46">
        <f t="shared" ref="G989:G991" si="61">E989*F989</f>
        <v>450.56160000000006</v>
      </c>
      <c r="N989" s="33">
        <v>40</v>
      </c>
      <c r="O989" s="33">
        <v>14.01</v>
      </c>
      <c r="P989" s="33">
        <v>560.4</v>
      </c>
    </row>
    <row r="990" spans="1:16" ht="25.5">
      <c r="A990" s="18" t="s">
        <v>1010</v>
      </c>
      <c r="B990" s="19">
        <v>88264</v>
      </c>
      <c r="C990" s="20" t="s">
        <v>1043</v>
      </c>
      <c r="D990" s="18" t="s">
        <v>1016</v>
      </c>
      <c r="E990" s="87">
        <v>40</v>
      </c>
      <c r="F990" s="33">
        <f>O990*$L$4</f>
        <v>14.423760000000001</v>
      </c>
      <c r="G990" s="46">
        <f t="shared" si="61"/>
        <v>576.95040000000006</v>
      </c>
      <c r="N990" s="33">
        <v>40</v>
      </c>
      <c r="O990" s="33">
        <v>17.940000000000001</v>
      </c>
      <c r="P990" s="33">
        <v>717.6</v>
      </c>
    </row>
    <row r="991" spans="1:16" ht="25.5">
      <c r="A991" s="18" t="s">
        <v>1010</v>
      </c>
      <c r="B991" s="19">
        <v>88266</v>
      </c>
      <c r="C991" s="20" t="s">
        <v>1065</v>
      </c>
      <c r="D991" s="18" t="s">
        <v>1016</v>
      </c>
      <c r="E991" s="87">
        <v>40</v>
      </c>
      <c r="F991" s="33">
        <f>O991*$L$4</f>
        <v>24.28884</v>
      </c>
      <c r="G991" s="46">
        <f t="shared" si="61"/>
        <v>971.55359999999996</v>
      </c>
      <c r="N991" s="33">
        <v>40</v>
      </c>
      <c r="O991" s="33">
        <v>30.21</v>
      </c>
      <c r="P991" s="33">
        <v>1208.4000000000001</v>
      </c>
    </row>
    <row r="992" spans="1:16">
      <c r="A992" s="213" t="s">
        <v>991</v>
      </c>
      <c r="B992" s="214"/>
      <c r="C992" s="214"/>
      <c r="D992" s="214"/>
      <c r="E992" s="214"/>
      <c r="F992" s="215"/>
      <c r="G992" s="48">
        <f>SUM(G989:G991)</f>
        <v>1999.0656000000001</v>
      </c>
      <c r="N992" s="33"/>
      <c r="O992" s="33"/>
      <c r="P992" s="33">
        <v>2486.4</v>
      </c>
    </row>
    <row r="993" spans="1:16">
      <c r="A993" s="202" t="s">
        <v>404</v>
      </c>
      <c r="B993" s="203"/>
      <c r="C993" s="203"/>
      <c r="D993" s="203"/>
      <c r="E993" s="204"/>
      <c r="F993" s="22" t="s">
        <v>86</v>
      </c>
      <c r="G993" s="21">
        <v>11902</v>
      </c>
      <c r="I993" s="34">
        <f>VLOOKUP(G993,PLANILHA!$C$11:$G$435,5,FALSE)</f>
        <v>124.23408000000002</v>
      </c>
      <c r="N993" s="33"/>
      <c r="O993" s="33" t="s">
        <v>86</v>
      </c>
      <c r="P993" s="33">
        <v>11902</v>
      </c>
    </row>
    <row r="994" spans="1:16" ht="25.5">
      <c r="A994" s="202" t="s">
        <v>1002</v>
      </c>
      <c r="B994" s="204"/>
      <c r="C994" s="30" t="s">
        <v>1003</v>
      </c>
      <c r="D994" s="30" t="s">
        <v>1004</v>
      </c>
      <c r="E994" s="86" t="s">
        <v>993</v>
      </c>
      <c r="F994" s="31" t="s">
        <v>992</v>
      </c>
      <c r="G994" s="29" t="s">
        <v>991</v>
      </c>
      <c r="N994" s="33" t="s">
        <v>993</v>
      </c>
      <c r="O994" s="33" t="s">
        <v>992</v>
      </c>
      <c r="P994" s="33" t="s">
        <v>991</v>
      </c>
    </row>
    <row r="995" spans="1:16">
      <c r="A995" s="202" t="s">
        <v>1033</v>
      </c>
      <c r="B995" s="203"/>
      <c r="C995" s="203"/>
      <c r="D995" s="203"/>
      <c r="E995" s="203"/>
      <c r="F995" s="203"/>
      <c r="G995" s="204"/>
      <c r="N995" s="33"/>
      <c r="O995" s="33"/>
      <c r="P995" s="33"/>
    </row>
    <row r="996" spans="1:16">
      <c r="A996" s="18" t="s">
        <v>86</v>
      </c>
      <c r="B996" s="19">
        <v>12729</v>
      </c>
      <c r="C996" s="20" t="s">
        <v>1273</v>
      </c>
      <c r="D996" s="18" t="s">
        <v>538</v>
      </c>
      <c r="E996" s="87">
        <v>1</v>
      </c>
      <c r="F996" s="33">
        <f>O996*$L$4</f>
        <v>103.71600000000001</v>
      </c>
      <c r="G996" s="46">
        <f t="shared" ref="G996:G999" si="62">E996*F996</f>
        <v>103.71600000000001</v>
      </c>
      <c r="N996" s="33">
        <v>1</v>
      </c>
      <c r="O996" s="33">
        <v>129</v>
      </c>
      <c r="P996" s="33">
        <v>129</v>
      </c>
    </row>
    <row r="997" spans="1:16">
      <c r="A997" s="18" t="s">
        <v>86</v>
      </c>
      <c r="B997" s="19">
        <v>12743</v>
      </c>
      <c r="C997" s="20" t="s">
        <v>1274</v>
      </c>
      <c r="D997" s="18" t="s">
        <v>522</v>
      </c>
      <c r="E997" s="87">
        <v>0.13</v>
      </c>
      <c r="F997" s="33">
        <f>O997*$L$4</f>
        <v>51.279120000000006</v>
      </c>
      <c r="G997" s="46">
        <f t="shared" si="62"/>
        <v>6.666285600000001</v>
      </c>
      <c r="N997" s="33">
        <v>0.13</v>
      </c>
      <c r="O997" s="33">
        <v>63.78</v>
      </c>
      <c r="P997" s="33">
        <v>8.2899999999999991</v>
      </c>
    </row>
    <row r="998" spans="1:16" ht="25.5">
      <c r="A998" s="18" t="s">
        <v>1010</v>
      </c>
      <c r="B998" s="19">
        <v>88309</v>
      </c>
      <c r="C998" s="20" t="s">
        <v>1023</v>
      </c>
      <c r="D998" s="18" t="s">
        <v>1016</v>
      </c>
      <c r="E998" s="87">
        <v>0.5</v>
      </c>
      <c r="F998" s="33">
        <f>O998*$L$4</f>
        <v>14.30316</v>
      </c>
      <c r="G998" s="46">
        <f t="shared" si="62"/>
        <v>7.15158</v>
      </c>
      <c r="N998" s="33">
        <v>0.5</v>
      </c>
      <c r="O998" s="33">
        <v>17.79</v>
      </c>
      <c r="P998" s="33">
        <v>8.89</v>
      </c>
    </row>
    <row r="999" spans="1:16" ht="25.5">
      <c r="A999" s="18" t="s">
        <v>1010</v>
      </c>
      <c r="B999" s="19">
        <v>88316</v>
      </c>
      <c r="C999" s="20" t="s">
        <v>1021</v>
      </c>
      <c r="D999" s="18" t="s">
        <v>1016</v>
      </c>
      <c r="E999" s="87">
        <v>0.6</v>
      </c>
      <c r="F999" s="33">
        <f>O999*$L$4</f>
        <v>11.159520000000001</v>
      </c>
      <c r="G999" s="46">
        <f t="shared" si="62"/>
        <v>6.6957120000000003</v>
      </c>
      <c r="N999" s="33">
        <v>0.6</v>
      </c>
      <c r="O999" s="33">
        <v>13.88</v>
      </c>
      <c r="P999" s="33">
        <v>8.32</v>
      </c>
    </row>
    <row r="1000" spans="1:16">
      <c r="A1000" s="213" t="s">
        <v>991</v>
      </c>
      <c r="B1000" s="214"/>
      <c r="C1000" s="214"/>
      <c r="D1000" s="214"/>
      <c r="E1000" s="214"/>
      <c r="F1000" s="215"/>
      <c r="G1000" s="48">
        <f>SUM(G996:G999)</f>
        <v>124.2295776</v>
      </c>
      <c r="N1000" s="33"/>
      <c r="O1000" s="33"/>
      <c r="P1000" s="33">
        <v>154.52000000000001</v>
      </c>
    </row>
    <row r="1001" spans="1:16">
      <c r="A1001" s="202" t="s">
        <v>1275</v>
      </c>
      <c r="B1001" s="203"/>
      <c r="C1001" s="203"/>
      <c r="D1001" s="203"/>
      <c r="E1001" s="204"/>
      <c r="F1001" s="22" t="s">
        <v>86</v>
      </c>
      <c r="G1001" s="21">
        <v>11347</v>
      </c>
      <c r="I1001" s="34">
        <f>VLOOKUP(G1001,PLANILHA!$C$11:$G$435,5,FALSE)</f>
        <v>1005.0000000000001</v>
      </c>
      <c r="N1001" s="33"/>
      <c r="O1001" s="33" t="s">
        <v>86</v>
      </c>
      <c r="P1001" s="33">
        <v>11347</v>
      </c>
    </row>
    <row r="1002" spans="1:16" ht="25.5">
      <c r="A1002" s="202" t="s">
        <v>1002</v>
      </c>
      <c r="B1002" s="204"/>
      <c r="C1002" s="30" t="s">
        <v>1003</v>
      </c>
      <c r="D1002" s="30" t="s">
        <v>1004</v>
      </c>
      <c r="E1002" s="86" t="s">
        <v>993</v>
      </c>
      <c r="F1002" s="31" t="s">
        <v>992</v>
      </c>
      <c r="G1002" s="32" t="s">
        <v>991</v>
      </c>
      <c r="N1002" s="33" t="s">
        <v>993</v>
      </c>
      <c r="O1002" s="33" t="s">
        <v>992</v>
      </c>
      <c r="P1002" s="33" t="s">
        <v>991</v>
      </c>
    </row>
    <row r="1003" spans="1:16">
      <c r="A1003" s="202" t="s">
        <v>1276</v>
      </c>
      <c r="B1003" s="203"/>
      <c r="C1003" s="203"/>
      <c r="D1003" s="203"/>
      <c r="E1003" s="203"/>
      <c r="F1003" s="203"/>
      <c r="G1003" s="204"/>
      <c r="N1003" s="33"/>
      <c r="O1003" s="33"/>
      <c r="P1003" s="33"/>
    </row>
    <row r="1004" spans="1:16" ht="51">
      <c r="A1004" s="18" t="s">
        <v>86</v>
      </c>
      <c r="B1004" s="19">
        <v>12207</v>
      </c>
      <c r="C1004" s="36" t="s">
        <v>1353</v>
      </c>
      <c r="D1004" s="18" t="s">
        <v>517</v>
      </c>
      <c r="E1004" s="88">
        <v>1</v>
      </c>
      <c r="F1004" s="33">
        <f>O1004*$L$4</f>
        <v>1005.0000000000001</v>
      </c>
      <c r="G1004" s="46">
        <f>TRUNC(E1004*F1004,2)</f>
        <v>1005</v>
      </c>
      <c r="N1004" s="33">
        <v>1</v>
      </c>
      <c r="O1004" s="33">
        <v>1250</v>
      </c>
      <c r="P1004" s="33">
        <v>1250</v>
      </c>
    </row>
    <row r="1005" spans="1:16">
      <c r="A1005" s="213" t="s">
        <v>991</v>
      </c>
      <c r="B1005" s="214"/>
      <c r="C1005" s="214"/>
      <c r="D1005" s="214"/>
      <c r="E1005" s="214"/>
      <c r="F1005" s="215"/>
      <c r="G1005" s="48">
        <f>SUM(G1004)</f>
        <v>1005</v>
      </c>
      <c r="N1005" s="33"/>
      <c r="O1005" s="33"/>
      <c r="P1005" s="33">
        <v>1250</v>
      </c>
    </row>
    <row r="1006" spans="1:16">
      <c r="A1006" s="202" t="s">
        <v>407</v>
      </c>
      <c r="B1006" s="203"/>
      <c r="C1006" s="203"/>
      <c r="D1006" s="203"/>
      <c r="E1006" s="204"/>
      <c r="F1006" s="22" t="s">
        <v>86</v>
      </c>
      <c r="G1006" s="21">
        <v>11903</v>
      </c>
      <c r="I1006" s="34">
        <f>VLOOKUP(G1006,PLANILHA!$C$11:$G$435,5,FALSE)</f>
        <v>124.23408000000002</v>
      </c>
      <c r="N1006" s="33"/>
      <c r="O1006" s="33" t="s">
        <v>86</v>
      </c>
      <c r="P1006" s="33">
        <v>11903</v>
      </c>
    </row>
    <row r="1007" spans="1:16" ht="25.5">
      <c r="A1007" s="202" t="s">
        <v>1002</v>
      </c>
      <c r="B1007" s="204"/>
      <c r="C1007" s="30" t="s">
        <v>1003</v>
      </c>
      <c r="D1007" s="30" t="s">
        <v>1004</v>
      </c>
      <c r="E1007" s="86" t="s">
        <v>993</v>
      </c>
      <c r="F1007" s="31" t="s">
        <v>992</v>
      </c>
      <c r="G1007" s="29" t="s">
        <v>991</v>
      </c>
      <c r="N1007" s="33" t="s">
        <v>993</v>
      </c>
      <c r="O1007" s="33" t="s">
        <v>992</v>
      </c>
      <c r="P1007" s="33" t="s">
        <v>991</v>
      </c>
    </row>
    <row r="1008" spans="1:16">
      <c r="A1008" s="202" t="s">
        <v>1033</v>
      </c>
      <c r="B1008" s="203"/>
      <c r="C1008" s="203"/>
      <c r="D1008" s="203"/>
      <c r="E1008" s="203"/>
      <c r="F1008" s="203"/>
      <c r="G1008" s="204"/>
      <c r="N1008" s="33"/>
      <c r="O1008" s="33"/>
      <c r="P1008" s="33"/>
    </row>
    <row r="1009" spans="1:16">
      <c r="A1009" s="18" t="s">
        <v>86</v>
      </c>
      <c r="B1009" s="19">
        <v>12728</v>
      </c>
      <c r="C1009" s="20" t="s">
        <v>1277</v>
      </c>
      <c r="D1009" s="18" t="s">
        <v>538</v>
      </c>
      <c r="E1009" s="87">
        <v>1</v>
      </c>
      <c r="F1009" s="33">
        <f>O1009*$L$4</f>
        <v>103.71600000000001</v>
      </c>
      <c r="G1009" s="46">
        <f t="shared" ref="G1009:G1012" si="63">E1009*F1009</f>
        <v>103.71600000000001</v>
      </c>
      <c r="N1009" s="33">
        <v>1</v>
      </c>
      <c r="O1009" s="33">
        <v>129</v>
      </c>
      <c r="P1009" s="33">
        <v>129</v>
      </c>
    </row>
    <row r="1010" spans="1:16">
      <c r="A1010" s="18" t="s">
        <v>86</v>
      </c>
      <c r="B1010" s="19">
        <v>12743</v>
      </c>
      <c r="C1010" s="20" t="s">
        <v>1274</v>
      </c>
      <c r="D1010" s="18" t="s">
        <v>522</v>
      </c>
      <c r="E1010" s="87">
        <v>0.13</v>
      </c>
      <c r="F1010" s="33">
        <f>O1010*$L$4</f>
        <v>51.279120000000006</v>
      </c>
      <c r="G1010" s="46">
        <f t="shared" si="63"/>
        <v>6.666285600000001</v>
      </c>
      <c r="N1010" s="33">
        <v>0.13</v>
      </c>
      <c r="O1010" s="33">
        <v>63.78</v>
      </c>
      <c r="P1010" s="33">
        <v>8.2899999999999991</v>
      </c>
    </row>
    <row r="1011" spans="1:16" ht="25.5">
      <c r="A1011" s="18" t="s">
        <v>1010</v>
      </c>
      <c r="B1011" s="19">
        <v>88309</v>
      </c>
      <c r="C1011" s="20" t="s">
        <v>1023</v>
      </c>
      <c r="D1011" s="18" t="s">
        <v>1016</v>
      </c>
      <c r="E1011" s="87">
        <v>0.5</v>
      </c>
      <c r="F1011" s="33">
        <f>O1011*$L$4</f>
        <v>14.30316</v>
      </c>
      <c r="G1011" s="46">
        <f t="shared" si="63"/>
        <v>7.15158</v>
      </c>
      <c r="N1011" s="33">
        <v>0.5</v>
      </c>
      <c r="O1011" s="33">
        <v>17.79</v>
      </c>
      <c r="P1011" s="33">
        <v>8.89</v>
      </c>
    </row>
    <row r="1012" spans="1:16" ht="25.5">
      <c r="A1012" s="18" t="s">
        <v>1010</v>
      </c>
      <c r="B1012" s="19">
        <v>88316</v>
      </c>
      <c r="C1012" s="20" t="s">
        <v>1021</v>
      </c>
      <c r="D1012" s="18" t="s">
        <v>1016</v>
      </c>
      <c r="E1012" s="87">
        <v>0.6</v>
      </c>
      <c r="F1012" s="33">
        <f>O1012*$L$4</f>
        <v>11.159520000000001</v>
      </c>
      <c r="G1012" s="46">
        <f t="shared" si="63"/>
        <v>6.6957120000000003</v>
      </c>
      <c r="N1012" s="33">
        <v>0.6</v>
      </c>
      <c r="O1012" s="33">
        <v>13.88</v>
      </c>
      <c r="P1012" s="33">
        <v>8.32</v>
      </c>
    </row>
    <row r="1013" spans="1:16">
      <c r="A1013" s="213" t="s">
        <v>991</v>
      </c>
      <c r="B1013" s="214"/>
      <c r="C1013" s="214"/>
      <c r="D1013" s="214"/>
      <c r="E1013" s="214"/>
      <c r="F1013" s="215"/>
      <c r="G1013" s="48">
        <f>SUM(G1009:G1012)</f>
        <v>124.2295776</v>
      </c>
      <c r="N1013" s="33"/>
      <c r="O1013" s="33"/>
      <c r="P1013" s="33">
        <v>154.52000000000001</v>
      </c>
    </row>
    <row r="1014" spans="1:16">
      <c r="A1014" s="202" t="s">
        <v>678</v>
      </c>
      <c r="B1014" s="203"/>
      <c r="C1014" s="203"/>
      <c r="D1014" s="203"/>
      <c r="E1014" s="204"/>
      <c r="F1014" s="22" t="s">
        <v>86</v>
      </c>
      <c r="G1014" s="21">
        <v>780</v>
      </c>
      <c r="I1014" s="34">
        <f>VLOOKUP(G1014,PLANILHA!$C$11:$G$435,5,FALSE)</f>
        <v>88.833960000000005</v>
      </c>
      <c r="N1014" s="33"/>
      <c r="O1014" s="33" t="s">
        <v>86</v>
      </c>
      <c r="P1014" s="33">
        <v>780</v>
      </c>
    </row>
    <row r="1015" spans="1:16" ht="25.5">
      <c r="A1015" s="202" t="s">
        <v>1002</v>
      </c>
      <c r="B1015" s="204"/>
      <c r="C1015" s="30" t="s">
        <v>1003</v>
      </c>
      <c r="D1015" s="30" t="s">
        <v>1004</v>
      </c>
      <c r="E1015" s="86" t="s">
        <v>993</v>
      </c>
      <c r="F1015" s="31" t="s">
        <v>992</v>
      </c>
      <c r="G1015" s="29" t="s">
        <v>991</v>
      </c>
      <c r="N1015" s="33" t="s">
        <v>993</v>
      </c>
      <c r="O1015" s="33" t="s">
        <v>992</v>
      </c>
      <c r="P1015" s="33" t="s">
        <v>991</v>
      </c>
    </row>
    <row r="1016" spans="1:16">
      <c r="A1016" s="202" t="s">
        <v>1017</v>
      </c>
      <c r="B1016" s="203"/>
      <c r="C1016" s="203"/>
      <c r="D1016" s="203"/>
      <c r="E1016" s="203"/>
      <c r="F1016" s="203"/>
      <c r="G1016" s="204"/>
      <c r="N1016" s="33"/>
      <c r="O1016" s="33"/>
      <c r="P1016" s="33"/>
    </row>
    <row r="1017" spans="1:16" ht="25.5">
      <c r="A1017" s="18" t="s">
        <v>86</v>
      </c>
      <c r="B1017" s="19">
        <v>9101</v>
      </c>
      <c r="C1017" s="20" t="s">
        <v>1278</v>
      </c>
      <c r="D1017" s="18" t="s">
        <v>535</v>
      </c>
      <c r="E1017" s="87">
        <v>2</v>
      </c>
      <c r="F1017" s="33">
        <f>O1017*$L$4</f>
        <v>34.572000000000003</v>
      </c>
      <c r="G1017" s="46">
        <f t="shared" ref="G1017:G1018" si="64">E1017*F1017</f>
        <v>69.144000000000005</v>
      </c>
      <c r="N1017" s="33">
        <v>2</v>
      </c>
      <c r="O1017" s="33">
        <v>43</v>
      </c>
      <c r="P1017" s="33">
        <v>86</v>
      </c>
    </row>
    <row r="1018" spans="1:16" ht="25.5">
      <c r="A1018" s="18" t="s">
        <v>1010</v>
      </c>
      <c r="B1018" s="19">
        <v>1872</v>
      </c>
      <c r="C1018" s="20" t="s">
        <v>1070</v>
      </c>
      <c r="D1018" s="18" t="s">
        <v>535</v>
      </c>
      <c r="E1018" s="87">
        <v>1</v>
      </c>
      <c r="F1018" s="33">
        <f>O1018*$L$4</f>
        <v>1.77684</v>
      </c>
      <c r="G1018" s="46">
        <f t="shared" si="64"/>
        <v>1.77684</v>
      </c>
      <c r="N1018" s="33">
        <v>1</v>
      </c>
      <c r="O1018" s="33">
        <v>2.21</v>
      </c>
      <c r="P1018" s="33">
        <v>2.21</v>
      </c>
    </row>
    <row r="1019" spans="1:16">
      <c r="A1019" s="202" t="s">
        <v>1005</v>
      </c>
      <c r="B1019" s="203"/>
      <c r="C1019" s="203"/>
      <c r="D1019" s="203"/>
      <c r="E1019" s="203"/>
      <c r="F1019" s="203"/>
      <c r="G1019" s="204"/>
      <c r="N1019" s="33"/>
      <c r="O1019" s="33"/>
      <c r="P1019" s="33"/>
    </row>
    <row r="1020" spans="1:16" ht="25.5">
      <c r="A1020" s="18" t="s">
        <v>1010</v>
      </c>
      <c r="B1020" s="19">
        <v>88316</v>
      </c>
      <c r="C1020" s="20" t="s">
        <v>1021</v>
      </c>
      <c r="D1020" s="18" t="s">
        <v>1016</v>
      </c>
      <c r="E1020" s="87">
        <v>0.7</v>
      </c>
      <c r="F1020" s="33">
        <f>O1020*$L$4</f>
        <v>11.159520000000001</v>
      </c>
      <c r="G1020" s="46">
        <f t="shared" ref="G1020:G1021" si="65">E1020*F1020</f>
        <v>7.8116639999999995</v>
      </c>
      <c r="N1020" s="33">
        <v>0.7</v>
      </c>
      <c r="O1020" s="33">
        <v>13.88</v>
      </c>
      <c r="P1020" s="33">
        <v>9.7100000000000009</v>
      </c>
    </row>
    <row r="1021" spans="1:16" ht="25.5">
      <c r="A1021" s="18" t="s">
        <v>1010</v>
      </c>
      <c r="B1021" s="19">
        <v>88264</v>
      </c>
      <c r="C1021" s="20" t="s">
        <v>1043</v>
      </c>
      <c r="D1021" s="18" t="s">
        <v>1016</v>
      </c>
      <c r="E1021" s="87">
        <v>0.7</v>
      </c>
      <c r="F1021" s="33">
        <f>O1021*$L$4</f>
        <v>14.423760000000001</v>
      </c>
      <c r="G1021" s="46">
        <f t="shared" si="65"/>
        <v>10.096632</v>
      </c>
      <c r="N1021" s="33">
        <v>0.7</v>
      </c>
      <c r="O1021" s="33">
        <v>17.940000000000001</v>
      </c>
      <c r="P1021" s="33">
        <v>12.55</v>
      </c>
    </row>
    <row r="1022" spans="1:16">
      <c r="A1022" s="213" t="s">
        <v>991</v>
      </c>
      <c r="B1022" s="214"/>
      <c r="C1022" s="214"/>
      <c r="D1022" s="214"/>
      <c r="E1022" s="214"/>
      <c r="F1022" s="215"/>
      <c r="G1022" s="48">
        <f>SUM(G1017:G1021)</f>
        <v>88.829135999999991</v>
      </c>
      <c r="N1022" s="33"/>
      <c r="O1022" s="33"/>
      <c r="P1022" s="33">
        <v>110.49</v>
      </c>
    </row>
    <row r="1023" spans="1:16">
      <c r="A1023" s="231" t="s">
        <v>1354</v>
      </c>
      <c r="B1023" s="232"/>
      <c r="C1023" s="232"/>
      <c r="D1023" s="232"/>
      <c r="E1023" s="233"/>
      <c r="F1023" s="22" t="s">
        <v>86</v>
      </c>
      <c r="G1023" s="21">
        <v>7826</v>
      </c>
      <c r="I1023" s="34">
        <f>VLOOKUP(G1023,PLANILHA!$C$11:$G$435,5,FALSE)</f>
        <v>2232.1210799999999</v>
      </c>
      <c r="N1023" s="33"/>
      <c r="O1023" s="33" t="s">
        <v>86</v>
      </c>
      <c r="P1023" s="33">
        <v>7826</v>
      </c>
    </row>
    <row r="1024" spans="1:16" ht="25.5">
      <c r="A1024" s="202" t="s">
        <v>1002</v>
      </c>
      <c r="B1024" s="204"/>
      <c r="C1024" s="30" t="s">
        <v>1003</v>
      </c>
      <c r="D1024" s="30" t="s">
        <v>1004</v>
      </c>
      <c r="E1024" s="86" t="s">
        <v>993</v>
      </c>
      <c r="F1024" s="31" t="s">
        <v>992</v>
      </c>
      <c r="G1024" s="32" t="s">
        <v>991</v>
      </c>
      <c r="N1024" s="33" t="s">
        <v>993</v>
      </c>
      <c r="O1024" s="33" t="s">
        <v>992</v>
      </c>
      <c r="P1024" s="33" t="s">
        <v>991</v>
      </c>
    </row>
    <row r="1025" spans="1:16">
      <c r="A1025" s="202" t="s">
        <v>1017</v>
      </c>
      <c r="B1025" s="203"/>
      <c r="C1025" s="203"/>
      <c r="D1025" s="203"/>
      <c r="E1025" s="203"/>
      <c r="F1025" s="203"/>
      <c r="G1025" s="204"/>
      <c r="N1025" s="33"/>
      <c r="O1025" s="33"/>
      <c r="P1025" s="33"/>
    </row>
    <row r="1026" spans="1:16" ht="38.25">
      <c r="A1026" s="18" t="s">
        <v>86</v>
      </c>
      <c r="B1026" s="19">
        <v>7538</v>
      </c>
      <c r="C1026" s="20" t="s">
        <v>1279</v>
      </c>
      <c r="D1026" s="18" t="s">
        <v>1009</v>
      </c>
      <c r="E1026" s="87">
        <v>1</v>
      </c>
      <c r="F1026" s="33">
        <f>O1026*$L$4</f>
        <v>2100.9645599999999</v>
      </c>
      <c r="G1026" s="46">
        <f t="shared" ref="G1026:G1028" si="66">E1026*F1026</f>
        <v>2100.9645599999999</v>
      </c>
      <c r="N1026" s="33">
        <v>1</v>
      </c>
      <c r="O1026" s="33">
        <v>2613.14</v>
      </c>
      <c r="P1026" s="33">
        <v>2613.14</v>
      </c>
    </row>
    <row r="1027" spans="1:16" ht="25.5">
      <c r="A1027" s="18" t="s">
        <v>86</v>
      </c>
      <c r="B1027" s="19">
        <v>485</v>
      </c>
      <c r="C1027" s="20" t="s">
        <v>1280</v>
      </c>
      <c r="D1027" s="18" t="s">
        <v>1009</v>
      </c>
      <c r="E1027" s="87">
        <v>1</v>
      </c>
      <c r="F1027" s="33">
        <f>O1027*$L$4</f>
        <v>40.191960000000002</v>
      </c>
      <c r="G1027" s="46">
        <f t="shared" si="66"/>
        <v>40.191960000000002</v>
      </c>
      <c r="N1027" s="33">
        <v>1</v>
      </c>
      <c r="O1027" s="33">
        <v>49.99</v>
      </c>
      <c r="P1027" s="33">
        <v>49.99</v>
      </c>
    </row>
    <row r="1028" spans="1:16">
      <c r="A1028" s="18" t="s">
        <v>86</v>
      </c>
      <c r="B1028" s="19">
        <v>589</v>
      </c>
      <c r="C1028" s="20" t="s">
        <v>1281</v>
      </c>
      <c r="D1028" s="18" t="s">
        <v>1009</v>
      </c>
      <c r="E1028" s="87">
        <v>1</v>
      </c>
      <c r="F1028" s="33">
        <f>O1028*$L$4</f>
        <v>39.798000000000002</v>
      </c>
      <c r="G1028" s="46">
        <f t="shared" si="66"/>
        <v>39.798000000000002</v>
      </c>
      <c r="N1028" s="33">
        <v>1</v>
      </c>
      <c r="O1028" s="33">
        <v>49.5</v>
      </c>
      <c r="P1028" s="33">
        <v>49.5</v>
      </c>
    </row>
    <row r="1029" spans="1:16">
      <c r="A1029" s="202" t="s">
        <v>1005</v>
      </c>
      <c r="B1029" s="203"/>
      <c r="C1029" s="203"/>
      <c r="D1029" s="203"/>
      <c r="E1029" s="203"/>
      <c r="F1029" s="203"/>
      <c r="G1029" s="204"/>
      <c r="N1029" s="33"/>
      <c r="O1029" s="33"/>
      <c r="P1029" s="33"/>
    </row>
    <row r="1030" spans="1:16" ht="25.5">
      <c r="A1030" s="18" t="s">
        <v>1010</v>
      </c>
      <c r="B1030" s="19">
        <v>88316</v>
      </c>
      <c r="C1030" s="20" t="s">
        <v>1021</v>
      </c>
      <c r="D1030" s="18" t="s">
        <v>1016</v>
      </c>
      <c r="E1030" s="87">
        <v>2</v>
      </c>
      <c r="F1030" s="33">
        <f>O1030*$L$4</f>
        <v>11.159520000000001</v>
      </c>
      <c r="G1030" s="46">
        <f t="shared" ref="G1030:G1031" si="67">E1030*F1030</f>
        <v>22.319040000000001</v>
      </c>
      <c r="N1030" s="33">
        <v>2</v>
      </c>
      <c r="O1030" s="33">
        <v>13.88</v>
      </c>
      <c r="P1030" s="33">
        <v>27.76</v>
      </c>
    </row>
    <row r="1031" spans="1:16" ht="25.5">
      <c r="A1031" s="18" t="s">
        <v>1010</v>
      </c>
      <c r="B1031" s="19">
        <v>88264</v>
      </c>
      <c r="C1031" s="20" t="s">
        <v>1043</v>
      </c>
      <c r="D1031" s="18" t="s">
        <v>1016</v>
      </c>
      <c r="E1031" s="87">
        <v>2</v>
      </c>
      <c r="F1031" s="33">
        <f>O1031*$L$4</f>
        <v>14.423760000000001</v>
      </c>
      <c r="G1031" s="46">
        <f t="shared" si="67"/>
        <v>28.847520000000003</v>
      </c>
      <c r="N1031" s="33">
        <v>2</v>
      </c>
      <c r="O1031" s="33">
        <v>17.940000000000001</v>
      </c>
      <c r="P1031" s="33">
        <v>35.880000000000003</v>
      </c>
    </row>
    <row r="1032" spans="1:16">
      <c r="A1032" s="213" t="s">
        <v>991</v>
      </c>
      <c r="B1032" s="214"/>
      <c r="C1032" s="214"/>
      <c r="D1032" s="214"/>
      <c r="E1032" s="214"/>
      <c r="F1032" s="215"/>
      <c r="G1032" s="48">
        <f>SUM(G1026:G1031)</f>
        <v>2232.1210799999999</v>
      </c>
      <c r="N1032" s="33"/>
      <c r="O1032" s="33"/>
      <c r="P1032" s="33">
        <v>2776.27</v>
      </c>
    </row>
    <row r="1033" spans="1:16">
      <c r="A1033" s="202" t="s">
        <v>1282</v>
      </c>
      <c r="B1033" s="203"/>
      <c r="C1033" s="203"/>
      <c r="D1033" s="203"/>
      <c r="E1033" s="204"/>
      <c r="F1033" s="22" t="s">
        <v>86</v>
      </c>
      <c r="G1033" s="21">
        <v>1144</v>
      </c>
      <c r="I1033" s="34">
        <f>VLOOKUP(G1033,PLANILHA!$C$11:$G$435,5,FALSE)</f>
        <v>8.7475200000000015</v>
      </c>
      <c r="N1033" s="33"/>
      <c r="O1033" s="33" t="s">
        <v>86</v>
      </c>
      <c r="P1033" s="33">
        <v>1144</v>
      </c>
    </row>
    <row r="1034" spans="1:16" ht="25.5">
      <c r="A1034" s="202" t="s">
        <v>1002</v>
      </c>
      <c r="B1034" s="204"/>
      <c r="C1034" s="30" t="s">
        <v>1003</v>
      </c>
      <c r="D1034" s="30" t="s">
        <v>1004</v>
      </c>
      <c r="E1034" s="86" t="s">
        <v>993</v>
      </c>
      <c r="F1034" s="31" t="s">
        <v>992</v>
      </c>
      <c r="G1034" s="32" t="s">
        <v>991</v>
      </c>
      <c r="N1034" s="33" t="s">
        <v>993</v>
      </c>
      <c r="O1034" s="33" t="s">
        <v>992</v>
      </c>
      <c r="P1034" s="33" t="s">
        <v>991</v>
      </c>
    </row>
    <row r="1035" spans="1:16">
      <c r="A1035" s="202" t="s">
        <v>1017</v>
      </c>
      <c r="B1035" s="203"/>
      <c r="C1035" s="203"/>
      <c r="D1035" s="203"/>
      <c r="E1035" s="203"/>
      <c r="F1035" s="203"/>
      <c r="G1035" s="204"/>
      <c r="N1035" s="33"/>
      <c r="O1035" s="33"/>
      <c r="P1035" s="33"/>
    </row>
    <row r="1036" spans="1:16">
      <c r="A1036" s="18" t="s">
        <v>86</v>
      </c>
      <c r="B1036" s="19">
        <v>138</v>
      </c>
      <c r="C1036" s="20" t="s">
        <v>1283</v>
      </c>
      <c r="D1036" s="18" t="s">
        <v>200</v>
      </c>
      <c r="E1036" s="88">
        <v>6.0000000000000001E-3</v>
      </c>
      <c r="F1036" s="33">
        <f>O1036*$L$4</f>
        <v>55.53228</v>
      </c>
      <c r="G1036" s="46">
        <f t="shared" ref="G1036:G1038" si="68">E1036*F1036</f>
        <v>0.33319367999999999</v>
      </c>
      <c r="N1036" s="33">
        <v>6.0000000000000001E-3</v>
      </c>
      <c r="O1036" s="33">
        <v>69.069999999999993</v>
      </c>
      <c r="P1036" s="33">
        <v>0.41</v>
      </c>
    </row>
    <row r="1037" spans="1:16">
      <c r="A1037" s="18" t="s">
        <v>86</v>
      </c>
      <c r="B1037" s="19">
        <v>2036</v>
      </c>
      <c r="C1037" s="20" t="s">
        <v>1284</v>
      </c>
      <c r="D1037" s="18" t="s">
        <v>1285</v>
      </c>
      <c r="E1037" s="87">
        <v>0.01</v>
      </c>
      <c r="F1037" s="33">
        <f>O1037*$L$4</f>
        <v>40.995960000000004</v>
      </c>
      <c r="G1037" s="46">
        <f t="shared" si="68"/>
        <v>0.40995960000000004</v>
      </c>
      <c r="N1037" s="33">
        <v>0.01</v>
      </c>
      <c r="O1037" s="33">
        <v>50.99</v>
      </c>
      <c r="P1037" s="33">
        <v>0.5</v>
      </c>
    </row>
    <row r="1038" spans="1:16" ht="25.5">
      <c r="A1038" s="18" t="s">
        <v>1010</v>
      </c>
      <c r="B1038" s="19">
        <v>3538</v>
      </c>
      <c r="C1038" s="20" t="s">
        <v>1282</v>
      </c>
      <c r="D1038" s="18" t="s">
        <v>535</v>
      </c>
      <c r="E1038" s="87">
        <v>1</v>
      </c>
      <c r="F1038" s="33">
        <f>O1038*$L$4</f>
        <v>3.48936</v>
      </c>
      <c r="G1038" s="46">
        <f t="shared" si="68"/>
        <v>3.48936</v>
      </c>
      <c r="N1038" s="33">
        <v>1</v>
      </c>
      <c r="O1038" s="33">
        <v>4.34</v>
      </c>
      <c r="P1038" s="33">
        <v>4.34</v>
      </c>
    </row>
    <row r="1039" spans="1:16">
      <c r="A1039" s="202" t="s">
        <v>1005</v>
      </c>
      <c r="B1039" s="203"/>
      <c r="C1039" s="203"/>
      <c r="D1039" s="203"/>
      <c r="E1039" s="203"/>
      <c r="F1039" s="203"/>
      <c r="G1039" s="204"/>
      <c r="N1039" s="33"/>
      <c r="O1039" s="33"/>
      <c r="P1039" s="33"/>
    </row>
    <row r="1040" spans="1:16" ht="25.5">
      <c r="A1040" s="18" t="s">
        <v>1010</v>
      </c>
      <c r="B1040" s="19">
        <v>88316</v>
      </c>
      <c r="C1040" s="20" t="s">
        <v>1021</v>
      </c>
      <c r="D1040" s="18" t="s">
        <v>1016</v>
      </c>
      <c r="E1040" s="87">
        <v>0.18</v>
      </c>
      <c r="F1040" s="33">
        <f>O1040*$L$4</f>
        <v>11.159520000000001</v>
      </c>
      <c r="G1040" s="46">
        <f t="shared" ref="G1040:G1041" si="69">E1040*F1040</f>
        <v>2.0087136000000001</v>
      </c>
      <c r="N1040" s="33">
        <v>0.18</v>
      </c>
      <c r="O1040" s="33">
        <v>13.88</v>
      </c>
      <c r="P1040" s="33">
        <v>2.4900000000000002</v>
      </c>
    </row>
    <row r="1041" spans="1:16" ht="25.5">
      <c r="A1041" s="18" t="s">
        <v>1010</v>
      </c>
      <c r="B1041" s="19">
        <v>88267</v>
      </c>
      <c r="C1041" s="20" t="s">
        <v>1038</v>
      </c>
      <c r="D1041" s="18" t="s">
        <v>1016</v>
      </c>
      <c r="E1041" s="87">
        <v>0.18</v>
      </c>
      <c r="F1041" s="33">
        <f>O1041*$L$4</f>
        <v>13.91724</v>
      </c>
      <c r="G1041" s="46">
        <f t="shared" si="69"/>
        <v>2.5051031999999998</v>
      </c>
      <c r="N1041" s="33">
        <v>0.18</v>
      </c>
      <c r="O1041" s="33">
        <v>17.309999999999999</v>
      </c>
      <c r="P1041" s="33">
        <v>3.11</v>
      </c>
    </row>
    <row r="1042" spans="1:16">
      <c r="A1042" s="213" t="s">
        <v>991</v>
      </c>
      <c r="B1042" s="214"/>
      <c r="C1042" s="214"/>
      <c r="D1042" s="214"/>
      <c r="E1042" s="214"/>
      <c r="F1042" s="215"/>
      <c r="G1042" s="48">
        <f>SUM(G1036:G1041)</f>
        <v>8.7463300799999999</v>
      </c>
      <c r="N1042" s="33"/>
      <c r="O1042" s="33"/>
      <c r="P1042" s="33">
        <v>10.88</v>
      </c>
    </row>
    <row r="1043" spans="1:16">
      <c r="A1043" s="202" t="s">
        <v>541</v>
      </c>
      <c r="B1043" s="203"/>
      <c r="C1043" s="203"/>
      <c r="D1043" s="203"/>
      <c r="E1043" s="204"/>
      <c r="F1043" s="22" t="s">
        <v>86</v>
      </c>
      <c r="G1043" s="21">
        <v>1483</v>
      </c>
      <c r="I1043" s="34">
        <f>VLOOKUP(G1043,PLANILHA!$C$11:$G$435,5,FALSE)</f>
        <v>103.24164</v>
      </c>
      <c r="N1043" s="33"/>
      <c r="O1043" s="33" t="s">
        <v>86</v>
      </c>
      <c r="P1043" s="33">
        <v>1483</v>
      </c>
    </row>
    <row r="1044" spans="1:16" ht="25.5">
      <c r="A1044" s="202" t="s">
        <v>1002</v>
      </c>
      <c r="B1044" s="204"/>
      <c r="C1044" s="30" t="s">
        <v>1003</v>
      </c>
      <c r="D1044" s="30" t="s">
        <v>1004</v>
      </c>
      <c r="E1044" s="86" t="s">
        <v>993</v>
      </c>
      <c r="F1044" s="31" t="s">
        <v>992</v>
      </c>
      <c r="G1044" s="32" t="s">
        <v>991</v>
      </c>
      <c r="N1044" s="33" t="s">
        <v>993</v>
      </c>
      <c r="O1044" s="33" t="s">
        <v>992</v>
      </c>
      <c r="P1044" s="33" t="s">
        <v>991</v>
      </c>
    </row>
    <row r="1045" spans="1:16">
      <c r="A1045" s="202" t="s">
        <v>1017</v>
      </c>
      <c r="B1045" s="203"/>
      <c r="C1045" s="203"/>
      <c r="D1045" s="203"/>
      <c r="E1045" s="203"/>
      <c r="F1045" s="203"/>
      <c r="G1045" s="204"/>
      <c r="N1045" s="33"/>
      <c r="O1045" s="33"/>
      <c r="P1045" s="33"/>
    </row>
    <row r="1046" spans="1:16">
      <c r="A1046" s="18" t="s">
        <v>1010</v>
      </c>
      <c r="B1046" s="19">
        <v>3143</v>
      </c>
      <c r="C1046" s="20" t="s">
        <v>1036</v>
      </c>
      <c r="D1046" s="18" t="s">
        <v>538</v>
      </c>
      <c r="E1046" s="87">
        <v>1.5</v>
      </c>
      <c r="F1046" s="33">
        <f>O1046*$L$4</f>
        <v>6.5847600000000002</v>
      </c>
      <c r="G1046" s="46">
        <f t="shared" ref="G1046:G1047" si="70">E1046*F1046</f>
        <v>9.8771400000000007</v>
      </c>
      <c r="N1046" s="33">
        <v>1.5</v>
      </c>
      <c r="O1046" s="33">
        <v>8.19</v>
      </c>
      <c r="P1046" s="33">
        <v>12.28</v>
      </c>
    </row>
    <row r="1047" spans="1:16">
      <c r="A1047" s="18" t="s">
        <v>1010</v>
      </c>
      <c r="B1047" s="19">
        <v>10233</v>
      </c>
      <c r="C1047" s="20" t="s">
        <v>1286</v>
      </c>
      <c r="D1047" s="18" t="s">
        <v>535</v>
      </c>
      <c r="E1047" s="87">
        <v>1</v>
      </c>
      <c r="F1047" s="33">
        <f>O1047*$L$4</f>
        <v>72.046440000000004</v>
      </c>
      <c r="G1047" s="46">
        <f t="shared" si="70"/>
        <v>72.046440000000004</v>
      </c>
      <c r="N1047" s="33">
        <v>1</v>
      </c>
      <c r="O1047" s="33">
        <v>89.61</v>
      </c>
      <c r="P1047" s="33">
        <v>89.61</v>
      </c>
    </row>
    <row r="1048" spans="1:16">
      <c r="A1048" s="202" t="s">
        <v>1005</v>
      </c>
      <c r="B1048" s="203"/>
      <c r="C1048" s="203"/>
      <c r="D1048" s="203"/>
      <c r="E1048" s="203"/>
      <c r="F1048" s="203"/>
      <c r="G1048" s="204"/>
      <c r="N1048" s="33"/>
      <c r="O1048" s="33"/>
      <c r="P1048" s="33"/>
    </row>
    <row r="1049" spans="1:16" ht="25.5">
      <c r="A1049" s="18" t="s">
        <v>1010</v>
      </c>
      <c r="B1049" s="19">
        <v>88316</v>
      </c>
      <c r="C1049" s="20" t="s">
        <v>1021</v>
      </c>
      <c r="D1049" s="18" t="s">
        <v>1016</v>
      </c>
      <c r="E1049" s="87">
        <v>0.85</v>
      </c>
      <c r="F1049" s="33">
        <f>O1049*$L$4</f>
        <v>11.159520000000001</v>
      </c>
      <c r="G1049" s="46">
        <f t="shared" ref="G1049:G1050" si="71">E1049*F1049</f>
        <v>9.4855920000000005</v>
      </c>
      <c r="N1049" s="33">
        <v>0.85</v>
      </c>
      <c r="O1049" s="33">
        <v>13.88</v>
      </c>
      <c r="P1049" s="33">
        <v>11.79</v>
      </c>
    </row>
    <row r="1050" spans="1:16" ht="25.5">
      <c r="A1050" s="18" t="s">
        <v>1010</v>
      </c>
      <c r="B1050" s="19">
        <v>88267</v>
      </c>
      <c r="C1050" s="20" t="s">
        <v>1038</v>
      </c>
      <c r="D1050" s="18" t="s">
        <v>1016</v>
      </c>
      <c r="E1050" s="87">
        <v>0.85</v>
      </c>
      <c r="F1050" s="33">
        <f>O1050*$L$4</f>
        <v>13.91724</v>
      </c>
      <c r="G1050" s="46">
        <f t="shared" si="71"/>
        <v>11.829654</v>
      </c>
      <c r="N1050" s="33">
        <v>0.85</v>
      </c>
      <c r="O1050" s="33">
        <v>17.309999999999999</v>
      </c>
      <c r="P1050" s="33">
        <v>14.71</v>
      </c>
    </row>
    <row r="1051" spans="1:16">
      <c r="A1051" s="213" t="s">
        <v>991</v>
      </c>
      <c r="B1051" s="214"/>
      <c r="C1051" s="214"/>
      <c r="D1051" s="214"/>
      <c r="E1051" s="214"/>
      <c r="F1051" s="215"/>
      <c r="G1051" s="48">
        <f>SUM(G1046:G1050)</f>
        <v>103.238826</v>
      </c>
      <c r="N1051" s="33"/>
      <c r="O1051" s="33"/>
      <c r="P1051" s="33">
        <v>128.41</v>
      </c>
    </row>
    <row r="1052" spans="1:16">
      <c r="A1052" s="202" t="s">
        <v>566</v>
      </c>
      <c r="B1052" s="203"/>
      <c r="C1052" s="203"/>
      <c r="D1052" s="203"/>
      <c r="E1052" s="204"/>
      <c r="F1052" s="22" t="s">
        <v>86</v>
      </c>
      <c r="G1052" s="21">
        <v>1562</v>
      </c>
      <c r="I1052" s="34">
        <f>VLOOKUP(G1052,PLANILHA!$C$11:$G$435,5,FALSE)</f>
        <v>30.978120000000004</v>
      </c>
      <c r="N1052" s="33"/>
      <c r="O1052" s="33" t="s">
        <v>86</v>
      </c>
      <c r="P1052" s="33">
        <v>1562</v>
      </c>
    </row>
    <row r="1053" spans="1:16" ht="25.5">
      <c r="A1053" s="202" t="s">
        <v>1002</v>
      </c>
      <c r="B1053" s="204"/>
      <c r="C1053" s="30" t="s">
        <v>1003</v>
      </c>
      <c r="D1053" s="30" t="s">
        <v>1004</v>
      </c>
      <c r="E1053" s="86" t="s">
        <v>993</v>
      </c>
      <c r="F1053" s="31" t="s">
        <v>992</v>
      </c>
      <c r="G1053" s="32" t="s">
        <v>991</v>
      </c>
      <c r="N1053" s="33" t="s">
        <v>993</v>
      </c>
      <c r="O1053" s="33" t="s">
        <v>992</v>
      </c>
      <c r="P1053" s="33" t="s">
        <v>991</v>
      </c>
    </row>
    <row r="1054" spans="1:16">
      <c r="A1054" s="202" t="s">
        <v>1017</v>
      </c>
      <c r="B1054" s="203"/>
      <c r="C1054" s="203"/>
      <c r="D1054" s="203"/>
      <c r="E1054" s="203"/>
      <c r="F1054" s="203"/>
      <c r="G1054" s="204"/>
      <c r="N1054" s="33"/>
      <c r="O1054" s="33"/>
      <c r="P1054" s="33"/>
    </row>
    <row r="1055" spans="1:16">
      <c r="A1055" s="18" t="s">
        <v>86</v>
      </c>
      <c r="B1055" s="19">
        <v>138</v>
      </c>
      <c r="C1055" s="20" t="s">
        <v>1283</v>
      </c>
      <c r="D1055" s="18" t="s">
        <v>200</v>
      </c>
      <c r="E1055" s="88">
        <v>5.8000000000000003E-2</v>
      </c>
      <c r="F1055" s="33">
        <f>O1055*$L$4</f>
        <v>55.53228</v>
      </c>
      <c r="G1055" s="46">
        <f t="shared" ref="G1055:G1057" si="72">E1055*F1055</f>
        <v>3.2208722400000003</v>
      </c>
      <c r="N1055" s="33">
        <v>5.8000000000000003E-2</v>
      </c>
      <c r="O1055" s="33">
        <v>69.069999999999993</v>
      </c>
      <c r="P1055" s="33">
        <v>4</v>
      </c>
    </row>
    <row r="1056" spans="1:16">
      <c r="A1056" s="18" t="s">
        <v>86</v>
      </c>
      <c r="B1056" s="19">
        <v>2036</v>
      </c>
      <c r="C1056" s="20" t="s">
        <v>1284</v>
      </c>
      <c r="D1056" s="18" t="s">
        <v>1285</v>
      </c>
      <c r="E1056" s="88">
        <v>9.0999999999999998E-2</v>
      </c>
      <c r="F1056" s="33">
        <f>O1056*$L$4</f>
        <v>40.995960000000004</v>
      </c>
      <c r="G1056" s="46">
        <f t="shared" si="72"/>
        <v>3.7306323600000004</v>
      </c>
      <c r="N1056" s="33">
        <v>9.0999999999999998E-2</v>
      </c>
      <c r="O1056" s="33">
        <v>50.99</v>
      </c>
      <c r="P1056" s="33">
        <v>4.6399999999999997</v>
      </c>
    </row>
    <row r="1057" spans="1:16" ht="25.5">
      <c r="A1057" s="18" t="s">
        <v>1010</v>
      </c>
      <c r="B1057" s="19">
        <v>3659</v>
      </c>
      <c r="C1057" s="20" t="s">
        <v>566</v>
      </c>
      <c r="D1057" s="18" t="s">
        <v>535</v>
      </c>
      <c r="E1057" s="87">
        <v>1</v>
      </c>
      <c r="F1057" s="33">
        <f>O1057*$L$4</f>
        <v>12.494160000000001</v>
      </c>
      <c r="G1057" s="46">
        <f t="shared" si="72"/>
        <v>12.494160000000001</v>
      </c>
      <c r="N1057" s="33">
        <v>1</v>
      </c>
      <c r="O1057" s="33">
        <v>15.54</v>
      </c>
      <c r="P1057" s="33">
        <v>15.54</v>
      </c>
    </row>
    <row r="1058" spans="1:16">
      <c r="A1058" s="202" t="s">
        <v>1005</v>
      </c>
      <c r="B1058" s="203"/>
      <c r="C1058" s="203"/>
      <c r="D1058" s="203"/>
      <c r="E1058" s="203"/>
      <c r="F1058" s="203"/>
      <c r="G1058" s="204"/>
      <c r="N1058" s="33"/>
      <c r="O1058" s="33"/>
      <c r="P1058" s="33"/>
    </row>
    <row r="1059" spans="1:16" ht="25.5">
      <c r="A1059" s="18" t="s">
        <v>1010</v>
      </c>
      <c r="B1059" s="19">
        <v>88316</v>
      </c>
      <c r="C1059" s="20" t="s">
        <v>1021</v>
      </c>
      <c r="D1059" s="18" t="s">
        <v>1016</v>
      </c>
      <c r="E1059" s="87">
        <v>0.46</v>
      </c>
      <c r="F1059" s="33">
        <f>O1059*$L$4</f>
        <v>11.159520000000001</v>
      </c>
      <c r="G1059" s="46">
        <f>TRUNC(E1059*F1059,2)</f>
        <v>5.13</v>
      </c>
      <c r="N1059" s="33">
        <v>0.46</v>
      </c>
      <c r="O1059" s="33">
        <v>13.88</v>
      </c>
      <c r="P1059" s="33">
        <v>6.38</v>
      </c>
    </row>
    <row r="1060" spans="1:16" ht="25.5">
      <c r="A1060" s="18" t="s">
        <v>1010</v>
      </c>
      <c r="B1060" s="19">
        <v>88267</v>
      </c>
      <c r="C1060" s="20" t="s">
        <v>1038</v>
      </c>
      <c r="D1060" s="18" t="s">
        <v>1016</v>
      </c>
      <c r="E1060" s="87">
        <v>0.46</v>
      </c>
      <c r="F1060" s="33">
        <f>O1060*$L$4</f>
        <v>13.91724</v>
      </c>
      <c r="G1060" s="46">
        <f>TRUNC(E1060*F1060,2)</f>
        <v>6.4</v>
      </c>
      <c r="N1060" s="33">
        <v>0.46</v>
      </c>
      <c r="O1060" s="33">
        <v>17.309999999999999</v>
      </c>
      <c r="P1060" s="33">
        <v>7.96</v>
      </c>
    </row>
    <row r="1061" spans="1:16">
      <c r="A1061" s="213" t="s">
        <v>991</v>
      </c>
      <c r="B1061" s="214"/>
      <c r="C1061" s="214"/>
      <c r="D1061" s="214"/>
      <c r="E1061" s="214"/>
      <c r="F1061" s="215"/>
      <c r="G1061" s="48">
        <f>SUM(G1055:G1060)</f>
        <v>30.975664600000002</v>
      </c>
      <c r="N1061" s="33"/>
      <c r="O1061" s="33"/>
      <c r="P1061" s="33">
        <v>38.53</v>
      </c>
    </row>
    <row r="1062" spans="1:16">
      <c r="A1062" s="202" t="s">
        <v>571</v>
      </c>
      <c r="B1062" s="203"/>
      <c r="C1062" s="203"/>
      <c r="D1062" s="203"/>
      <c r="E1062" s="204"/>
      <c r="F1062" s="22" t="s">
        <v>86</v>
      </c>
      <c r="G1062" s="21">
        <v>1661</v>
      </c>
      <c r="I1062" s="34">
        <f>VLOOKUP(G1062,PLANILHA!$C$11:$G$435,5,FALSE)</f>
        <v>30.206280000000003</v>
      </c>
      <c r="N1062" s="33"/>
      <c r="O1062" s="33" t="s">
        <v>86</v>
      </c>
      <c r="P1062" s="33">
        <v>1661</v>
      </c>
    </row>
    <row r="1063" spans="1:16" ht="25.5">
      <c r="A1063" s="202" t="s">
        <v>1002</v>
      </c>
      <c r="B1063" s="204"/>
      <c r="C1063" s="30" t="s">
        <v>1003</v>
      </c>
      <c r="D1063" s="30" t="s">
        <v>1004</v>
      </c>
      <c r="E1063" s="86" t="s">
        <v>993</v>
      </c>
      <c r="F1063" s="31" t="s">
        <v>992</v>
      </c>
      <c r="G1063" s="32" t="s">
        <v>991</v>
      </c>
      <c r="N1063" s="33" t="s">
        <v>993</v>
      </c>
      <c r="O1063" s="33" t="s">
        <v>992</v>
      </c>
      <c r="P1063" s="33" t="s">
        <v>991</v>
      </c>
    </row>
    <row r="1064" spans="1:16">
      <c r="A1064" s="202" t="s">
        <v>1017</v>
      </c>
      <c r="B1064" s="203"/>
      <c r="C1064" s="203"/>
      <c r="D1064" s="203"/>
      <c r="E1064" s="203"/>
      <c r="F1064" s="203"/>
      <c r="G1064" s="204"/>
      <c r="N1064" s="33"/>
      <c r="O1064" s="33"/>
      <c r="P1064" s="33"/>
    </row>
    <row r="1065" spans="1:16">
      <c r="A1065" s="18" t="s">
        <v>86</v>
      </c>
      <c r="B1065" s="19">
        <v>138</v>
      </c>
      <c r="C1065" s="20" t="s">
        <v>1283</v>
      </c>
      <c r="D1065" s="18" t="s">
        <v>200</v>
      </c>
      <c r="E1065" s="88">
        <v>5.8000000000000003E-2</v>
      </c>
      <c r="F1065" s="33">
        <f>O1065*$L$4</f>
        <v>55.53228</v>
      </c>
      <c r="G1065" s="46">
        <f t="shared" ref="G1065:G1067" si="73">E1065*F1065</f>
        <v>3.2208722400000003</v>
      </c>
      <c r="N1065" s="33">
        <v>5.8000000000000003E-2</v>
      </c>
      <c r="O1065" s="33">
        <v>69.069999999999993</v>
      </c>
      <c r="P1065" s="33">
        <v>4</v>
      </c>
    </row>
    <row r="1066" spans="1:16">
      <c r="A1066" s="18" t="s">
        <v>86</v>
      </c>
      <c r="B1066" s="19">
        <v>2036</v>
      </c>
      <c r="C1066" s="20" t="s">
        <v>1284</v>
      </c>
      <c r="D1066" s="18" t="s">
        <v>1285</v>
      </c>
      <c r="E1066" s="88">
        <v>9.0999999999999998E-2</v>
      </c>
      <c r="F1066" s="33">
        <f>O1066*$L$4</f>
        <v>40.995960000000004</v>
      </c>
      <c r="G1066" s="46">
        <f t="shared" si="73"/>
        <v>3.7306323600000004</v>
      </c>
      <c r="N1066" s="33">
        <v>9.0999999999999998E-2</v>
      </c>
      <c r="O1066" s="33">
        <v>50.99</v>
      </c>
      <c r="P1066" s="33">
        <v>4.6399999999999997</v>
      </c>
    </row>
    <row r="1067" spans="1:16" ht="25.5">
      <c r="A1067" s="18" t="s">
        <v>1010</v>
      </c>
      <c r="B1067" s="19">
        <v>11655</v>
      </c>
      <c r="C1067" s="20" t="s">
        <v>571</v>
      </c>
      <c r="D1067" s="18" t="s">
        <v>535</v>
      </c>
      <c r="E1067" s="87">
        <v>1</v>
      </c>
      <c r="F1067" s="33">
        <f>O1067*$L$4</f>
        <v>11.722320000000002</v>
      </c>
      <c r="G1067" s="46">
        <f t="shared" si="73"/>
        <v>11.722320000000002</v>
      </c>
      <c r="N1067" s="33">
        <v>1</v>
      </c>
      <c r="O1067" s="33">
        <v>14.58</v>
      </c>
      <c r="P1067" s="33">
        <v>14.58</v>
      </c>
    </row>
    <row r="1068" spans="1:16">
      <c r="A1068" s="202" t="s">
        <v>1005</v>
      </c>
      <c r="B1068" s="203"/>
      <c r="C1068" s="203"/>
      <c r="D1068" s="203"/>
      <c r="E1068" s="203"/>
      <c r="F1068" s="203"/>
      <c r="G1068" s="204"/>
      <c r="N1068" s="33"/>
      <c r="O1068" s="33"/>
      <c r="P1068" s="33"/>
    </row>
    <row r="1069" spans="1:16" ht="25.5">
      <c r="A1069" s="18" t="s">
        <v>1010</v>
      </c>
      <c r="B1069" s="19">
        <v>88316</v>
      </c>
      <c r="C1069" s="20" t="s">
        <v>1021</v>
      </c>
      <c r="D1069" s="18" t="s">
        <v>1016</v>
      </c>
      <c r="E1069" s="87">
        <v>0.46</v>
      </c>
      <c r="F1069" s="33">
        <f>O1069*$L$4</f>
        <v>11.159520000000001</v>
      </c>
      <c r="G1069" s="46">
        <f t="shared" ref="G1069" si="74">E1069*F1069</f>
        <v>5.1333792000000003</v>
      </c>
      <c r="N1069" s="33">
        <v>0.46</v>
      </c>
      <c r="O1069" s="33">
        <v>13.88</v>
      </c>
      <c r="P1069" s="33">
        <v>6.38</v>
      </c>
    </row>
    <row r="1070" spans="1:16" ht="25.5">
      <c r="A1070" s="18" t="s">
        <v>1010</v>
      </c>
      <c r="B1070" s="19">
        <v>88267</v>
      </c>
      <c r="C1070" s="20" t="s">
        <v>1038</v>
      </c>
      <c r="D1070" s="18" t="s">
        <v>1016</v>
      </c>
      <c r="E1070" s="87">
        <v>0.46</v>
      </c>
      <c r="F1070" s="33">
        <f>O1070*$L$4</f>
        <v>13.91724</v>
      </c>
      <c r="G1070" s="46">
        <f>TRUNC(E1070*F1070,2)</f>
        <v>6.4</v>
      </c>
      <c r="N1070" s="33">
        <v>0.46</v>
      </c>
      <c r="O1070" s="33">
        <v>17.309999999999999</v>
      </c>
      <c r="P1070" s="33">
        <v>7.96</v>
      </c>
    </row>
    <row r="1071" spans="1:16">
      <c r="A1071" s="213" t="s">
        <v>991</v>
      </c>
      <c r="B1071" s="214"/>
      <c r="C1071" s="214"/>
      <c r="D1071" s="214"/>
      <c r="E1071" s="214"/>
      <c r="F1071" s="215"/>
      <c r="G1071" s="48">
        <f>SUM(G1065:G1070)</f>
        <v>30.207203800000002</v>
      </c>
      <c r="N1071" s="33"/>
      <c r="O1071" s="33"/>
      <c r="P1071" s="33">
        <v>37.57</v>
      </c>
    </row>
    <row r="1072" spans="1:16">
      <c r="A1072" s="225" t="s">
        <v>1287</v>
      </c>
      <c r="B1072" s="226"/>
      <c r="C1072" s="226"/>
      <c r="D1072" s="226"/>
      <c r="E1072" s="227"/>
      <c r="F1072" s="28" t="s">
        <v>128</v>
      </c>
      <c r="G1072" s="24" t="s">
        <v>731</v>
      </c>
      <c r="I1072" s="34">
        <f>VLOOKUP(G1072,PLANILHA!$C$11:$G$435,5,FALSE)</f>
        <v>118.52567999999999</v>
      </c>
      <c r="N1072" s="33"/>
      <c r="O1072" s="33" t="s">
        <v>128</v>
      </c>
      <c r="P1072" s="33" t="s">
        <v>731</v>
      </c>
    </row>
    <row r="1073" spans="1:16" ht="25.5">
      <c r="A1073" s="202" t="s">
        <v>1002</v>
      </c>
      <c r="B1073" s="204"/>
      <c r="C1073" s="30" t="s">
        <v>1003</v>
      </c>
      <c r="D1073" s="30" t="s">
        <v>1004</v>
      </c>
      <c r="E1073" s="86" t="s">
        <v>993</v>
      </c>
      <c r="F1073" s="31" t="s">
        <v>992</v>
      </c>
      <c r="G1073" s="32" t="s">
        <v>991</v>
      </c>
      <c r="N1073" s="33" t="s">
        <v>993</v>
      </c>
      <c r="O1073" s="33" t="s">
        <v>992</v>
      </c>
      <c r="P1073" s="33" t="s">
        <v>991</v>
      </c>
    </row>
    <row r="1074" spans="1:16">
      <c r="A1074" s="202" t="s">
        <v>1017</v>
      </c>
      <c r="B1074" s="203"/>
      <c r="C1074" s="203"/>
      <c r="D1074" s="203"/>
      <c r="E1074" s="203"/>
      <c r="F1074" s="203"/>
      <c r="G1074" s="204"/>
      <c r="N1074" s="33"/>
      <c r="O1074" s="33"/>
      <c r="P1074" s="33"/>
    </row>
    <row r="1075" spans="1:16" ht="63.75">
      <c r="A1075" s="18" t="s">
        <v>1010</v>
      </c>
      <c r="B1075" s="19">
        <v>43095</v>
      </c>
      <c r="C1075" s="20" t="s">
        <v>1288</v>
      </c>
      <c r="D1075" s="18" t="s">
        <v>535</v>
      </c>
      <c r="E1075" s="87">
        <v>1</v>
      </c>
      <c r="F1075" s="33">
        <f>O1075*$L$4</f>
        <v>92.837879999999998</v>
      </c>
      <c r="G1075" s="46">
        <f t="shared" ref="G1075" si="75">E1075*F1075</f>
        <v>92.837879999999998</v>
      </c>
      <c r="N1075" s="33">
        <v>1</v>
      </c>
      <c r="O1075" s="33">
        <v>115.47</v>
      </c>
      <c r="P1075" s="33">
        <v>115.47</v>
      </c>
    </row>
    <row r="1076" spans="1:16">
      <c r="A1076" s="202" t="s">
        <v>1005</v>
      </c>
      <c r="B1076" s="203"/>
      <c r="C1076" s="203"/>
      <c r="D1076" s="203"/>
      <c r="E1076" s="203"/>
      <c r="F1076" s="203"/>
      <c r="G1076" s="204"/>
      <c r="N1076" s="33"/>
      <c r="O1076" s="33"/>
      <c r="P1076" s="33"/>
    </row>
    <row r="1077" spans="1:16" ht="25.5">
      <c r="A1077" s="18" t="s">
        <v>1010</v>
      </c>
      <c r="B1077" s="19">
        <v>88247</v>
      </c>
      <c r="C1077" s="20" t="s">
        <v>1042</v>
      </c>
      <c r="D1077" s="18" t="s">
        <v>1016</v>
      </c>
      <c r="E1077" s="87">
        <v>1</v>
      </c>
      <c r="F1077" s="33">
        <f>O1077*$L$4</f>
        <v>11.264040000000001</v>
      </c>
      <c r="G1077" s="46">
        <f t="shared" ref="G1077:G1078" si="76">E1077*F1077</f>
        <v>11.264040000000001</v>
      </c>
      <c r="N1077" s="33">
        <v>1</v>
      </c>
      <c r="O1077" s="33">
        <v>14.01</v>
      </c>
      <c r="P1077" s="33">
        <v>14.01</v>
      </c>
    </row>
    <row r="1078" spans="1:16" ht="25.5">
      <c r="A1078" s="18" t="s">
        <v>1010</v>
      </c>
      <c r="B1078" s="19">
        <v>88264</v>
      </c>
      <c r="C1078" s="20" t="s">
        <v>1043</v>
      </c>
      <c r="D1078" s="18" t="s">
        <v>1016</v>
      </c>
      <c r="E1078" s="87">
        <v>1</v>
      </c>
      <c r="F1078" s="33">
        <f>O1078*$L$4</f>
        <v>14.423760000000001</v>
      </c>
      <c r="G1078" s="46">
        <f t="shared" si="76"/>
        <v>14.423760000000001</v>
      </c>
      <c r="N1078" s="33">
        <v>1</v>
      </c>
      <c r="O1078" s="33">
        <v>17.940000000000001</v>
      </c>
      <c r="P1078" s="33">
        <v>17.940000000000001</v>
      </c>
    </row>
    <row r="1079" spans="1:16">
      <c r="A1079" s="213" t="s">
        <v>991</v>
      </c>
      <c r="B1079" s="214"/>
      <c r="C1079" s="214"/>
      <c r="D1079" s="214"/>
      <c r="E1079" s="214"/>
      <c r="F1079" s="215"/>
      <c r="G1079" s="48">
        <f>SUM(G1075:G1078)</f>
        <v>118.52568000000001</v>
      </c>
      <c r="N1079" s="33"/>
      <c r="O1079" s="33"/>
      <c r="P1079" s="33">
        <v>147.41999999999999</v>
      </c>
    </row>
    <row r="1080" spans="1:16">
      <c r="A1080" s="202" t="s">
        <v>1289</v>
      </c>
      <c r="B1080" s="203"/>
      <c r="C1080" s="203"/>
      <c r="D1080" s="203"/>
      <c r="E1080" s="204"/>
      <c r="F1080" s="22" t="s">
        <v>86</v>
      </c>
      <c r="G1080" s="21">
        <v>7926</v>
      </c>
      <c r="I1080" s="34">
        <f>VLOOKUP(G1080,PLANILHA!$C$11:$G$435,5,FALSE)</f>
        <v>1.9939200000000001</v>
      </c>
      <c r="N1080" s="33"/>
      <c r="O1080" s="33" t="s">
        <v>86</v>
      </c>
      <c r="P1080" s="33">
        <v>7926</v>
      </c>
    </row>
    <row r="1081" spans="1:16" ht="25.5">
      <c r="A1081" s="202" t="s">
        <v>1002</v>
      </c>
      <c r="B1081" s="204"/>
      <c r="C1081" s="30" t="s">
        <v>1003</v>
      </c>
      <c r="D1081" s="30" t="s">
        <v>1004</v>
      </c>
      <c r="E1081" s="86" t="s">
        <v>993</v>
      </c>
      <c r="F1081" s="31" t="s">
        <v>992</v>
      </c>
      <c r="G1081" s="32" t="s">
        <v>991</v>
      </c>
      <c r="N1081" s="33" t="s">
        <v>993</v>
      </c>
      <c r="O1081" s="33" t="s">
        <v>992</v>
      </c>
      <c r="P1081" s="33" t="s">
        <v>991</v>
      </c>
    </row>
    <row r="1082" spans="1:16">
      <c r="A1082" s="202" t="s">
        <v>1017</v>
      </c>
      <c r="B1082" s="203"/>
      <c r="C1082" s="203"/>
      <c r="D1082" s="203"/>
      <c r="E1082" s="203"/>
      <c r="F1082" s="203"/>
      <c r="G1082" s="204"/>
      <c r="N1082" s="33"/>
      <c r="O1082" s="33"/>
      <c r="P1082" s="33"/>
    </row>
    <row r="1083" spans="1:16" ht="63.75">
      <c r="A1083" s="18" t="s">
        <v>1010</v>
      </c>
      <c r="B1083" s="19">
        <v>1574</v>
      </c>
      <c r="C1083" s="36" t="s">
        <v>1355</v>
      </c>
      <c r="D1083" s="18" t="s">
        <v>535</v>
      </c>
      <c r="E1083" s="87">
        <v>1</v>
      </c>
      <c r="F1083" s="33">
        <f>O1083*$L$4</f>
        <v>1.3507199999999999</v>
      </c>
      <c r="G1083" s="46">
        <f t="shared" ref="G1083:G1084" si="77">E1083*F1083</f>
        <v>1.3507199999999999</v>
      </c>
      <c r="N1083" s="33">
        <v>1</v>
      </c>
      <c r="O1083" s="33">
        <v>1.68</v>
      </c>
      <c r="P1083" s="33">
        <v>1.68</v>
      </c>
    </row>
    <row r="1084" spans="1:16" ht="25.5">
      <c r="A1084" s="18" t="s">
        <v>86</v>
      </c>
      <c r="B1084" s="19">
        <v>7880</v>
      </c>
      <c r="C1084" s="20" t="s">
        <v>1290</v>
      </c>
      <c r="D1084" s="18" t="s">
        <v>1016</v>
      </c>
      <c r="E1084" s="88">
        <v>3.3000000000000002E-2</v>
      </c>
      <c r="F1084" s="33">
        <f>O1084*$L$4</f>
        <v>1.8733200000000001</v>
      </c>
      <c r="G1084" s="46">
        <f t="shared" si="77"/>
        <v>6.181956000000001E-2</v>
      </c>
      <c r="N1084" s="33">
        <v>3.3000000000000002E-2</v>
      </c>
      <c r="O1084" s="33">
        <v>2.33</v>
      </c>
      <c r="P1084" s="33">
        <v>7.0000000000000007E-2</v>
      </c>
    </row>
    <row r="1085" spans="1:16">
      <c r="A1085" s="202" t="s">
        <v>1005</v>
      </c>
      <c r="B1085" s="203"/>
      <c r="C1085" s="203"/>
      <c r="D1085" s="203"/>
      <c r="E1085" s="203"/>
      <c r="F1085" s="203"/>
      <c r="G1085" s="204"/>
      <c r="N1085" s="33"/>
      <c r="O1085" s="33"/>
      <c r="P1085" s="33"/>
    </row>
    <row r="1086" spans="1:16" ht="25.5">
      <c r="A1086" s="18" t="s">
        <v>1010</v>
      </c>
      <c r="B1086" s="19">
        <v>88264</v>
      </c>
      <c r="C1086" s="20" t="s">
        <v>1043</v>
      </c>
      <c r="D1086" s="18" t="s">
        <v>1016</v>
      </c>
      <c r="E1086" s="87">
        <v>0.04</v>
      </c>
      <c r="F1086" s="33">
        <f>O1086*$L$4</f>
        <v>14.423760000000001</v>
      </c>
      <c r="G1086" s="46">
        <f t="shared" ref="G1086" si="78">E1086*F1086</f>
        <v>0.57695040000000009</v>
      </c>
      <c r="N1086" s="33">
        <v>0.04</v>
      </c>
      <c r="O1086" s="33">
        <v>17.940000000000001</v>
      </c>
      <c r="P1086" s="33">
        <v>0.71</v>
      </c>
    </row>
    <row r="1087" spans="1:16">
      <c r="A1087" s="213" t="s">
        <v>991</v>
      </c>
      <c r="B1087" s="214"/>
      <c r="C1087" s="214"/>
      <c r="D1087" s="214"/>
      <c r="E1087" s="214"/>
      <c r="F1087" s="215"/>
      <c r="G1087" s="48">
        <f>SUM(G1083:G1086)</f>
        <v>1.98948996</v>
      </c>
      <c r="N1087" s="33"/>
      <c r="O1087" s="33"/>
      <c r="P1087" s="33">
        <v>2.48</v>
      </c>
    </row>
    <row r="1088" spans="1:16">
      <c r="A1088" s="202" t="s">
        <v>1291</v>
      </c>
      <c r="B1088" s="203"/>
      <c r="C1088" s="203"/>
      <c r="D1088" s="203"/>
      <c r="E1088" s="204"/>
      <c r="F1088" s="22" t="s">
        <v>86</v>
      </c>
      <c r="G1088" s="21">
        <v>7928</v>
      </c>
      <c r="I1088" s="34">
        <f>VLOOKUP(G1088,PLANILHA!$C$11:$G$435,5,FALSE)</f>
        <v>3.4170000000000003</v>
      </c>
      <c r="N1088" s="33"/>
      <c r="O1088" s="33" t="s">
        <v>86</v>
      </c>
      <c r="P1088" s="33">
        <v>7928</v>
      </c>
    </row>
    <row r="1089" spans="1:16" ht="25.5">
      <c r="A1089" s="202" t="s">
        <v>1002</v>
      </c>
      <c r="B1089" s="204"/>
      <c r="C1089" s="30" t="s">
        <v>1003</v>
      </c>
      <c r="D1089" s="30" t="s">
        <v>1004</v>
      </c>
      <c r="E1089" s="86" t="s">
        <v>993</v>
      </c>
      <c r="F1089" s="31" t="s">
        <v>992</v>
      </c>
      <c r="G1089" s="32" t="s">
        <v>991</v>
      </c>
      <c r="N1089" s="33" t="s">
        <v>993</v>
      </c>
      <c r="O1089" s="33" t="s">
        <v>992</v>
      </c>
      <c r="P1089" s="33" t="s">
        <v>991</v>
      </c>
    </row>
    <row r="1090" spans="1:16">
      <c r="A1090" s="202" t="s">
        <v>1017</v>
      </c>
      <c r="B1090" s="203"/>
      <c r="C1090" s="203"/>
      <c r="D1090" s="203"/>
      <c r="E1090" s="203"/>
      <c r="F1090" s="203"/>
      <c r="G1090" s="204"/>
      <c r="N1090" s="33"/>
      <c r="O1090" s="33"/>
      <c r="P1090" s="33"/>
    </row>
    <row r="1091" spans="1:16" ht="63.75">
      <c r="A1091" s="18" t="s">
        <v>1010</v>
      </c>
      <c r="B1091" s="19">
        <v>1577</v>
      </c>
      <c r="C1091" s="36" t="s">
        <v>1356</v>
      </c>
      <c r="D1091" s="18" t="s">
        <v>535</v>
      </c>
      <c r="E1091" s="88">
        <v>1</v>
      </c>
      <c r="F1091" s="33">
        <f>O1091*$L$4</f>
        <v>2.50848</v>
      </c>
      <c r="G1091" s="46">
        <f t="shared" ref="G1091:G1092" si="79">E1091*F1091</f>
        <v>2.50848</v>
      </c>
      <c r="N1091" s="33">
        <v>1</v>
      </c>
      <c r="O1091" s="33">
        <v>3.12</v>
      </c>
      <c r="P1091" s="33">
        <v>3.12</v>
      </c>
    </row>
    <row r="1092" spans="1:16" ht="25.5">
      <c r="A1092" s="18" t="s">
        <v>86</v>
      </c>
      <c r="B1092" s="19">
        <v>7880</v>
      </c>
      <c r="C1092" s="20" t="s">
        <v>1290</v>
      </c>
      <c r="D1092" s="18" t="s">
        <v>1016</v>
      </c>
      <c r="E1092" s="88">
        <v>5.6000000000000001E-2</v>
      </c>
      <c r="F1092" s="33">
        <f>O1092*$L$4</f>
        <v>1.8733200000000001</v>
      </c>
      <c r="G1092" s="46">
        <f t="shared" si="79"/>
        <v>0.10490592000000001</v>
      </c>
      <c r="N1092" s="33">
        <v>5.6000000000000001E-2</v>
      </c>
      <c r="O1092" s="33">
        <v>2.33</v>
      </c>
      <c r="P1092" s="33">
        <v>0.13</v>
      </c>
    </row>
    <row r="1093" spans="1:16">
      <c r="A1093" s="202" t="s">
        <v>1005</v>
      </c>
      <c r="B1093" s="203"/>
      <c r="C1093" s="203"/>
      <c r="D1093" s="203"/>
      <c r="E1093" s="203"/>
      <c r="F1093" s="203"/>
      <c r="G1093" s="204"/>
      <c r="N1093" s="33"/>
      <c r="O1093" s="33"/>
      <c r="P1093" s="33"/>
    </row>
    <row r="1094" spans="1:16" ht="25.5">
      <c r="A1094" s="18" t="s">
        <v>1010</v>
      </c>
      <c r="B1094" s="19">
        <v>88264</v>
      </c>
      <c r="C1094" s="20" t="s">
        <v>1043</v>
      </c>
      <c r="D1094" s="18" t="s">
        <v>1016</v>
      </c>
      <c r="E1094" s="88">
        <v>5.6000000000000001E-2</v>
      </c>
      <c r="F1094" s="33">
        <f>O1094*$L$4</f>
        <v>14.423760000000001</v>
      </c>
      <c r="G1094" s="46">
        <f t="shared" ref="G1094" si="80">E1094*F1094</f>
        <v>0.8077305600000001</v>
      </c>
      <c r="N1094" s="33">
        <v>5.6000000000000001E-2</v>
      </c>
      <c r="O1094" s="33">
        <v>17.940000000000001</v>
      </c>
      <c r="P1094" s="33">
        <v>1</v>
      </c>
    </row>
    <row r="1095" spans="1:16">
      <c r="A1095" s="213" t="s">
        <v>991</v>
      </c>
      <c r="B1095" s="214"/>
      <c r="C1095" s="214"/>
      <c r="D1095" s="214"/>
      <c r="E1095" s="214"/>
      <c r="F1095" s="215"/>
      <c r="G1095" s="48">
        <f>SUM(G1091:G1094)</f>
        <v>3.4211164800000002</v>
      </c>
      <c r="N1095" s="33"/>
      <c r="O1095" s="33"/>
      <c r="P1095" s="33">
        <v>4.25</v>
      </c>
    </row>
    <row r="1096" spans="1:16">
      <c r="A1096" s="202" t="s">
        <v>1292</v>
      </c>
      <c r="B1096" s="203"/>
      <c r="C1096" s="203"/>
      <c r="D1096" s="203"/>
      <c r="E1096" s="204"/>
      <c r="F1096" s="22" t="s">
        <v>86</v>
      </c>
      <c r="G1096" s="21">
        <v>11230</v>
      </c>
      <c r="I1096" s="34">
        <f>VLOOKUP(G1096,PLANILHA!$C$11:$G$435,5,FALSE)</f>
        <v>19.866840000000003</v>
      </c>
      <c r="N1096" s="33"/>
      <c r="O1096" s="33" t="s">
        <v>86</v>
      </c>
      <c r="P1096" s="33">
        <v>11230</v>
      </c>
    </row>
    <row r="1097" spans="1:16" ht="25.5">
      <c r="A1097" s="202" t="s">
        <v>1002</v>
      </c>
      <c r="B1097" s="204"/>
      <c r="C1097" s="30" t="s">
        <v>1003</v>
      </c>
      <c r="D1097" s="30" t="s">
        <v>1004</v>
      </c>
      <c r="E1097" s="86" t="s">
        <v>993</v>
      </c>
      <c r="F1097" s="31" t="s">
        <v>992</v>
      </c>
      <c r="G1097" s="32" t="s">
        <v>991</v>
      </c>
      <c r="N1097" s="33" t="s">
        <v>993</v>
      </c>
      <c r="O1097" s="33" t="s">
        <v>992</v>
      </c>
      <c r="P1097" s="33" t="s">
        <v>991</v>
      </c>
    </row>
    <row r="1098" spans="1:16">
      <c r="A1098" s="202" t="s">
        <v>1017</v>
      </c>
      <c r="B1098" s="203"/>
      <c r="C1098" s="203"/>
      <c r="D1098" s="203"/>
      <c r="E1098" s="203"/>
      <c r="F1098" s="203"/>
      <c r="G1098" s="204"/>
      <c r="N1098" s="33"/>
      <c r="O1098" s="33"/>
      <c r="P1098" s="33"/>
    </row>
    <row r="1099" spans="1:16" ht="25.5">
      <c r="A1099" s="18" t="s">
        <v>1010</v>
      </c>
      <c r="B1099" s="19">
        <v>39606</v>
      </c>
      <c r="C1099" s="20" t="s">
        <v>1293</v>
      </c>
      <c r="D1099" s="18" t="s">
        <v>535</v>
      </c>
      <c r="E1099" s="87">
        <v>1</v>
      </c>
      <c r="F1099" s="33">
        <f>O1099*$L$4</f>
        <v>14.729280000000001</v>
      </c>
      <c r="G1099" s="46">
        <f t="shared" ref="G1099" si="81">E1099*F1099</f>
        <v>14.729280000000001</v>
      </c>
      <c r="N1099" s="33">
        <v>1</v>
      </c>
      <c r="O1099" s="33">
        <v>18.32</v>
      </c>
      <c r="P1099" s="33">
        <v>18.32</v>
      </c>
    </row>
    <row r="1100" spans="1:16">
      <c r="A1100" s="202" t="s">
        <v>1005</v>
      </c>
      <c r="B1100" s="203"/>
      <c r="C1100" s="203"/>
      <c r="D1100" s="203"/>
      <c r="E1100" s="203"/>
      <c r="F1100" s="203"/>
      <c r="G1100" s="204"/>
      <c r="N1100" s="33"/>
      <c r="O1100" s="33"/>
      <c r="P1100" s="33"/>
    </row>
    <row r="1101" spans="1:16" ht="25.5">
      <c r="A1101" s="18" t="s">
        <v>1010</v>
      </c>
      <c r="B1101" s="19">
        <v>88247</v>
      </c>
      <c r="C1101" s="20" t="s">
        <v>1042</v>
      </c>
      <c r="D1101" s="18" t="s">
        <v>1016</v>
      </c>
      <c r="E1101" s="87">
        <v>0.2</v>
      </c>
      <c r="F1101" s="33">
        <f>O1101*$L$4</f>
        <v>11.264040000000001</v>
      </c>
      <c r="G1101" s="46">
        <f t="shared" ref="G1101:G1102" si="82">E1101*F1101</f>
        <v>2.2528080000000004</v>
      </c>
      <c r="N1101" s="33">
        <v>0.2</v>
      </c>
      <c r="O1101" s="33">
        <v>14.01</v>
      </c>
      <c r="P1101" s="33">
        <v>2.8</v>
      </c>
    </row>
    <row r="1102" spans="1:16" ht="25.5">
      <c r="A1102" s="18" t="s">
        <v>1010</v>
      </c>
      <c r="B1102" s="19">
        <v>88264</v>
      </c>
      <c r="C1102" s="20" t="s">
        <v>1043</v>
      </c>
      <c r="D1102" s="18" t="s">
        <v>1016</v>
      </c>
      <c r="E1102" s="87">
        <v>0.2</v>
      </c>
      <c r="F1102" s="33">
        <f>O1102*$L$4</f>
        <v>14.423760000000001</v>
      </c>
      <c r="G1102" s="46">
        <f t="shared" si="82"/>
        <v>2.8847520000000006</v>
      </c>
      <c r="N1102" s="33">
        <v>0.2</v>
      </c>
      <c r="O1102" s="33">
        <v>17.940000000000001</v>
      </c>
      <c r="P1102" s="33">
        <v>3.58</v>
      </c>
    </row>
    <row r="1103" spans="1:16">
      <c r="A1103" s="213" t="s">
        <v>991</v>
      </c>
      <c r="B1103" s="214"/>
      <c r="C1103" s="214"/>
      <c r="D1103" s="214"/>
      <c r="E1103" s="214"/>
      <c r="F1103" s="215"/>
      <c r="G1103" s="48">
        <f>SUM(G1099:G1102)</f>
        <v>19.866840000000003</v>
      </c>
      <c r="N1103" s="33"/>
      <c r="O1103" s="33"/>
      <c r="P1103" s="33">
        <v>24.71</v>
      </c>
    </row>
    <row r="1104" spans="1:16">
      <c r="A1104" s="202" t="s">
        <v>1294</v>
      </c>
      <c r="B1104" s="203"/>
      <c r="C1104" s="203"/>
      <c r="D1104" s="203"/>
      <c r="E1104" s="204"/>
      <c r="F1104" s="22" t="s">
        <v>86</v>
      </c>
      <c r="G1104" s="21">
        <v>10268</v>
      </c>
      <c r="I1104" s="34">
        <f>VLOOKUP(G1104,PLANILHA!$C$11:$G$435,5,FALSE)</f>
        <v>22.029599999999999</v>
      </c>
      <c r="N1104" s="33"/>
      <c r="O1104" s="33" t="s">
        <v>86</v>
      </c>
      <c r="P1104" s="33">
        <v>10268</v>
      </c>
    </row>
    <row r="1105" spans="1:16" ht="25.5">
      <c r="A1105" s="202" t="s">
        <v>1002</v>
      </c>
      <c r="B1105" s="204"/>
      <c r="C1105" s="30" t="s">
        <v>1003</v>
      </c>
      <c r="D1105" s="30" t="s">
        <v>1004</v>
      </c>
      <c r="E1105" s="86" t="s">
        <v>993</v>
      </c>
      <c r="F1105" s="31" t="s">
        <v>992</v>
      </c>
      <c r="G1105" s="32" t="s">
        <v>991</v>
      </c>
      <c r="N1105" s="33" t="s">
        <v>993</v>
      </c>
      <c r="O1105" s="33" t="s">
        <v>992</v>
      </c>
      <c r="P1105" s="33" t="s">
        <v>991</v>
      </c>
    </row>
    <row r="1106" spans="1:16">
      <c r="A1106" s="202" t="s">
        <v>1017</v>
      </c>
      <c r="B1106" s="203"/>
      <c r="C1106" s="203"/>
      <c r="D1106" s="203"/>
      <c r="E1106" s="203"/>
      <c r="F1106" s="203"/>
      <c r="G1106" s="204"/>
      <c r="N1106" s="33"/>
      <c r="O1106" s="33"/>
      <c r="P1106" s="33"/>
    </row>
    <row r="1107" spans="1:16" ht="25.5">
      <c r="A1107" s="18" t="s">
        <v>1010</v>
      </c>
      <c r="B1107" s="19">
        <v>39607</v>
      </c>
      <c r="C1107" s="20" t="s">
        <v>1294</v>
      </c>
      <c r="D1107" s="18" t="s">
        <v>535</v>
      </c>
      <c r="E1107" s="87">
        <v>1</v>
      </c>
      <c r="F1107" s="33">
        <f>O1107*$L$4</f>
        <v>16.892040000000001</v>
      </c>
      <c r="G1107" s="46">
        <f t="shared" ref="G1107" si="83">E1107*F1107</f>
        <v>16.892040000000001</v>
      </c>
      <c r="N1107" s="33">
        <v>1</v>
      </c>
      <c r="O1107" s="33">
        <v>21.01</v>
      </c>
      <c r="P1107" s="33">
        <v>21.01</v>
      </c>
    </row>
    <row r="1108" spans="1:16">
      <c r="A1108" s="202" t="s">
        <v>1005</v>
      </c>
      <c r="B1108" s="203"/>
      <c r="C1108" s="203"/>
      <c r="D1108" s="203"/>
      <c r="E1108" s="203"/>
      <c r="F1108" s="203"/>
      <c r="G1108" s="204"/>
      <c r="N1108" s="33"/>
      <c r="O1108" s="33"/>
      <c r="P1108" s="33"/>
    </row>
    <row r="1109" spans="1:16" ht="25.5">
      <c r="A1109" s="18" t="s">
        <v>1010</v>
      </c>
      <c r="B1109" s="19">
        <v>88247</v>
      </c>
      <c r="C1109" s="20" t="s">
        <v>1042</v>
      </c>
      <c r="D1109" s="18" t="s">
        <v>1016</v>
      </c>
      <c r="E1109" s="87">
        <v>0.2</v>
      </c>
      <c r="F1109" s="33">
        <f>O1109*$L$4</f>
        <v>11.264040000000001</v>
      </c>
      <c r="G1109" s="46">
        <f t="shared" ref="G1109:G1110" si="84">E1109*F1109</f>
        <v>2.2528080000000004</v>
      </c>
      <c r="N1109" s="33">
        <v>0.2</v>
      </c>
      <c r="O1109" s="33">
        <v>14.01</v>
      </c>
      <c r="P1109" s="33">
        <v>2.8</v>
      </c>
    </row>
    <row r="1110" spans="1:16" ht="25.5">
      <c r="A1110" s="18" t="s">
        <v>1010</v>
      </c>
      <c r="B1110" s="19">
        <v>88264</v>
      </c>
      <c r="C1110" s="20" t="s">
        <v>1043</v>
      </c>
      <c r="D1110" s="18" t="s">
        <v>1016</v>
      </c>
      <c r="E1110" s="87">
        <v>0.2</v>
      </c>
      <c r="F1110" s="33">
        <f>O1110*$L$4</f>
        <v>14.423760000000001</v>
      </c>
      <c r="G1110" s="46">
        <f t="shared" si="84"/>
        <v>2.8847520000000006</v>
      </c>
      <c r="N1110" s="33">
        <v>0.2</v>
      </c>
      <c r="O1110" s="33">
        <v>17.940000000000001</v>
      </c>
      <c r="P1110" s="33">
        <v>3.58</v>
      </c>
    </row>
    <row r="1111" spans="1:16">
      <c r="A1111" s="213" t="s">
        <v>991</v>
      </c>
      <c r="B1111" s="214"/>
      <c r="C1111" s="214"/>
      <c r="D1111" s="214"/>
      <c r="E1111" s="214"/>
      <c r="F1111" s="215"/>
      <c r="G1111" s="48">
        <f>SUM(G1107:G1110)</f>
        <v>22.029600000000002</v>
      </c>
      <c r="N1111" s="33"/>
      <c r="O1111" s="33"/>
      <c r="P1111" s="33">
        <v>27.4</v>
      </c>
    </row>
    <row r="1112" spans="1:16">
      <c r="G1112" s="39"/>
      <c r="N1112" s="33"/>
      <c r="O1112" s="33"/>
      <c r="P1112" s="33"/>
    </row>
    <row r="1113" spans="1:16">
      <c r="G1113" s="39"/>
      <c r="N1113" s="33"/>
      <c r="O1113" s="33"/>
      <c r="P1113" s="33"/>
    </row>
    <row r="1114" spans="1:16" ht="15">
      <c r="A1114" s="234"/>
      <c r="B1114" s="234"/>
      <c r="C1114" s="234"/>
      <c r="D1114" s="234"/>
      <c r="E1114" s="234"/>
      <c r="F1114" s="234"/>
      <c r="G1114" s="234"/>
    </row>
    <row r="1115" spans="1:16">
      <c r="A1115" s="112"/>
      <c r="B1115" s="112"/>
      <c r="C1115" s="112"/>
      <c r="D1115" s="112"/>
      <c r="E1115" s="113"/>
      <c r="F1115" s="113"/>
      <c r="G1115" s="113"/>
    </row>
    <row r="1116" spans="1:16">
      <c r="A1116" s="112"/>
      <c r="B1116" s="112"/>
      <c r="C1116" s="112"/>
      <c r="D1116" s="112"/>
      <c r="E1116" s="113"/>
      <c r="F1116" s="113"/>
      <c r="G1116" s="113"/>
    </row>
    <row r="1117" spans="1:16">
      <c r="A1117" s="112"/>
      <c r="B1117" s="112"/>
      <c r="C1117" s="112"/>
      <c r="D1117" s="112"/>
      <c r="E1117" s="113"/>
      <c r="F1117" s="113"/>
      <c r="G1117" s="113"/>
    </row>
    <row r="1118" spans="1:16">
      <c r="A1118" s="112"/>
      <c r="B1118" s="112"/>
      <c r="C1118" s="112"/>
      <c r="D1118" s="112"/>
      <c r="E1118" s="113"/>
      <c r="F1118" s="113"/>
      <c r="G1118" s="113"/>
    </row>
    <row r="1119" spans="1:16">
      <c r="A1119" s="112"/>
      <c r="B1119" s="112"/>
      <c r="C1119" s="112"/>
      <c r="D1119" s="112"/>
      <c r="E1119" s="113"/>
      <c r="F1119" s="113"/>
      <c r="G1119" s="113"/>
    </row>
    <row r="1120" spans="1:16">
      <c r="A1120" s="112"/>
      <c r="B1120" s="112"/>
      <c r="C1120" s="112"/>
      <c r="D1120" s="112"/>
      <c r="E1120" s="113"/>
      <c r="F1120" s="113"/>
      <c r="G1120" s="113"/>
    </row>
    <row r="1121" spans="1:7">
      <c r="A1121" s="114"/>
      <c r="B1121" s="114"/>
      <c r="C1121" s="114"/>
      <c r="D1121" s="114"/>
      <c r="E1121" s="114"/>
      <c r="F1121" s="112"/>
      <c r="G1121" s="113"/>
    </row>
    <row r="1122" spans="1:7">
      <c r="A1122" s="115"/>
      <c r="B1122" s="115"/>
      <c r="C1122" s="115"/>
      <c r="D1122" s="115"/>
      <c r="E1122" s="115"/>
      <c r="F1122" s="112"/>
      <c r="G1122" s="116"/>
    </row>
    <row r="1123" spans="1:7" ht="15">
      <c r="A1123" s="115"/>
      <c r="B1123" s="115"/>
      <c r="C1123" s="115"/>
      <c r="D1123" s="115"/>
      <c r="E1123" s="115"/>
      <c r="F1123" s="112"/>
      <c r="G1123" s="117"/>
    </row>
  </sheetData>
  <mergeCells count="619">
    <mergeCell ref="A1114:G1114"/>
    <mergeCell ref="A1106:G1106"/>
    <mergeCell ref="A1108:G1108"/>
    <mergeCell ref="A1111:F1111"/>
    <mergeCell ref="A1095:F1095"/>
    <mergeCell ref="A1096:E1096"/>
    <mergeCell ref="A1097:B1097"/>
    <mergeCell ref="A1098:G1098"/>
    <mergeCell ref="A1100:G1100"/>
    <mergeCell ref="A1103:F1103"/>
    <mergeCell ref="A1104:E1104"/>
    <mergeCell ref="A1105:B1105"/>
    <mergeCell ref="A1093:G1093"/>
    <mergeCell ref="A1068:G1068"/>
    <mergeCell ref="A1071:F1071"/>
    <mergeCell ref="A1072:E1072"/>
    <mergeCell ref="A1073:B1073"/>
    <mergeCell ref="A1074:G1074"/>
    <mergeCell ref="A1076:G1076"/>
    <mergeCell ref="A1079:F1079"/>
    <mergeCell ref="A1080:E1080"/>
    <mergeCell ref="A1081:B1081"/>
    <mergeCell ref="A1082:G1082"/>
    <mergeCell ref="A1085:G1085"/>
    <mergeCell ref="A1087:F1087"/>
    <mergeCell ref="A1088:E1088"/>
    <mergeCell ref="A1089:B1089"/>
    <mergeCell ref="A1090:G1090"/>
    <mergeCell ref="A1054:G1054"/>
    <mergeCell ref="A1058:G1058"/>
    <mergeCell ref="A1061:F1061"/>
    <mergeCell ref="A1062:E1062"/>
    <mergeCell ref="A1063:B1063"/>
    <mergeCell ref="A1064:G1064"/>
    <mergeCell ref="A1044:B1044"/>
    <mergeCell ref="A1045:G1045"/>
    <mergeCell ref="A1048:G1048"/>
    <mergeCell ref="A1051:F1051"/>
    <mergeCell ref="A1052:E1052"/>
    <mergeCell ref="A1053:B1053"/>
    <mergeCell ref="A1033:E1033"/>
    <mergeCell ref="A1034:B1034"/>
    <mergeCell ref="A1035:G1035"/>
    <mergeCell ref="A1039:G1039"/>
    <mergeCell ref="A1042:F1042"/>
    <mergeCell ref="A1043:E1043"/>
    <mergeCell ref="A1024:B1024"/>
    <mergeCell ref="A1025:G1025"/>
    <mergeCell ref="A1029:G1029"/>
    <mergeCell ref="A1032:F1032"/>
    <mergeCell ref="A1019:G1019"/>
    <mergeCell ref="A1022:F1022"/>
    <mergeCell ref="A1023:E1023"/>
    <mergeCell ref="A1014:E1014"/>
    <mergeCell ref="A1015:B1015"/>
    <mergeCell ref="A1016:G1016"/>
    <mergeCell ref="A987:B987"/>
    <mergeCell ref="A988:G988"/>
    <mergeCell ref="A992:F992"/>
    <mergeCell ref="A993:E993"/>
    <mergeCell ref="A994:B994"/>
    <mergeCell ref="A995:G995"/>
    <mergeCell ref="A1003:G1003"/>
    <mergeCell ref="A1005:F1005"/>
    <mergeCell ref="A1006:E1006"/>
    <mergeCell ref="A1007:B1007"/>
    <mergeCell ref="A1008:G1008"/>
    <mergeCell ref="A1013:F1013"/>
    <mergeCell ref="A1000:F1000"/>
    <mergeCell ref="A1001:E1001"/>
    <mergeCell ref="A1002:B1002"/>
    <mergeCell ref="A985:F985"/>
    <mergeCell ref="A986:E986"/>
    <mergeCell ref="A962:E962"/>
    <mergeCell ref="A963:B963"/>
    <mergeCell ref="A964:G964"/>
    <mergeCell ref="A966:G966"/>
    <mergeCell ref="A969:F969"/>
    <mergeCell ref="A970:E970"/>
    <mergeCell ref="A971:B971"/>
    <mergeCell ref="A972:G972"/>
    <mergeCell ref="A958:G958"/>
    <mergeCell ref="A961:F961"/>
    <mergeCell ref="A977:F977"/>
    <mergeCell ref="A978:E978"/>
    <mergeCell ref="A979:B979"/>
    <mergeCell ref="A980:G980"/>
    <mergeCell ref="A974:G974"/>
    <mergeCell ref="A940:G940"/>
    <mergeCell ref="A946:G946"/>
    <mergeCell ref="A950:F950"/>
    <mergeCell ref="A951:E951"/>
    <mergeCell ref="A952:B952"/>
    <mergeCell ref="A953:G953"/>
    <mergeCell ref="A905:G905"/>
    <mergeCell ref="A920:F920"/>
    <mergeCell ref="A921:E921"/>
    <mergeCell ref="A922:B922"/>
    <mergeCell ref="A923:G923"/>
    <mergeCell ref="A939:B939"/>
    <mergeCell ref="A894:E894"/>
    <mergeCell ref="A895:B895"/>
    <mergeCell ref="A896:G896"/>
    <mergeCell ref="A934:G934"/>
    <mergeCell ref="A937:F937"/>
    <mergeCell ref="A938:E938"/>
    <mergeCell ref="A899:G899"/>
    <mergeCell ref="A902:F902"/>
    <mergeCell ref="A903:E903"/>
    <mergeCell ref="A904:B904"/>
    <mergeCell ref="A882:F882"/>
    <mergeCell ref="A883:E883"/>
    <mergeCell ref="A884:B884"/>
    <mergeCell ref="A885:G885"/>
    <mergeCell ref="A890:G890"/>
    <mergeCell ref="A893:F893"/>
    <mergeCell ref="A871:B871"/>
    <mergeCell ref="A872:G872"/>
    <mergeCell ref="A848:B848"/>
    <mergeCell ref="A849:G849"/>
    <mergeCell ref="A851:F851"/>
    <mergeCell ref="A852:E852"/>
    <mergeCell ref="A853:B853"/>
    <mergeCell ref="A854:G854"/>
    <mergeCell ref="A860:F860"/>
    <mergeCell ref="A861:E861"/>
    <mergeCell ref="A841:G841"/>
    <mergeCell ref="A846:F846"/>
    <mergeCell ref="A847:E847"/>
    <mergeCell ref="A863:G863"/>
    <mergeCell ref="A869:F869"/>
    <mergeCell ref="A870:E870"/>
    <mergeCell ref="A862:B862"/>
    <mergeCell ref="A827:E827"/>
    <mergeCell ref="A828:B828"/>
    <mergeCell ref="A829:G829"/>
    <mergeCell ref="A838:F838"/>
    <mergeCell ref="A839:E839"/>
    <mergeCell ref="A840:B840"/>
    <mergeCell ref="A824:G824"/>
    <mergeCell ref="A826:F826"/>
    <mergeCell ref="A811:E811"/>
    <mergeCell ref="A812:B812"/>
    <mergeCell ref="A813:G813"/>
    <mergeCell ref="A815:F815"/>
    <mergeCell ref="A816:E816"/>
    <mergeCell ref="A817:B817"/>
    <mergeCell ref="A818:G818"/>
    <mergeCell ref="A821:F821"/>
    <mergeCell ref="A805:F805"/>
    <mergeCell ref="A806:E806"/>
    <mergeCell ref="A807:B807"/>
    <mergeCell ref="A808:G808"/>
    <mergeCell ref="A810:F810"/>
    <mergeCell ref="A823:B823"/>
    <mergeCell ref="A822:E822"/>
    <mergeCell ref="A797:B797"/>
    <mergeCell ref="A798:G798"/>
    <mergeCell ref="A800:F800"/>
    <mergeCell ref="A801:E801"/>
    <mergeCell ref="A802:B802"/>
    <mergeCell ref="A803:G803"/>
    <mergeCell ref="A790:F790"/>
    <mergeCell ref="A791:E791"/>
    <mergeCell ref="A792:B792"/>
    <mergeCell ref="A793:G793"/>
    <mergeCell ref="A795:F795"/>
    <mergeCell ref="A796:E796"/>
    <mergeCell ref="A782:B782"/>
    <mergeCell ref="A783:G783"/>
    <mergeCell ref="A785:F785"/>
    <mergeCell ref="A786:E786"/>
    <mergeCell ref="A787:B787"/>
    <mergeCell ref="A788:G788"/>
    <mergeCell ref="A768:B768"/>
    <mergeCell ref="A769:G769"/>
    <mergeCell ref="A777:B777"/>
    <mergeCell ref="A778:G778"/>
    <mergeCell ref="A780:F780"/>
    <mergeCell ref="A781:E781"/>
    <mergeCell ref="A772:G772"/>
    <mergeCell ref="A775:F775"/>
    <mergeCell ref="A776:E776"/>
    <mergeCell ref="A756:F756"/>
    <mergeCell ref="A757:E757"/>
    <mergeCell ref="A758:B758"/>
    <mergeCell ref="A759:G759"/>
    <mergeCell ref="A763:G763"/>
    <mergeCell ref="A766:F766"/>
    <mergeCell ref="A767:E767"/>
    <mergeCell ref="A745:G745"/>
    <mergeCell ref="A747:F747"/>
    <mergeCell ref="A748:E748"/>
    <mergeCell ref="A749:B749"/>
    <mergeCell ref="A750:G750"/>
    <mergeCell ref="A754:G754"/>
    <mergeCell ref="A736:G736"/>
    <mergeCell ref="A738:G738"/>
    <mergeCell ref="A740:F740"/>
    <mergeCell ref="A741:E741"/>
    <mergeCell ref="A742:B742"/>
    <mergeCell ref="A743:G743"/>
    <mergeCell ref="A721:B721"/>
    <mergeCell ref="A722:G722"/>
    <mergeCell ref="A729:G729"/>
    <mergeCell ref="A733:F733"/>
    <mergeCell ref="A734:E734"/>
    <mergeCell ref="A735:B735"/>
    <mergeCell ref="A719:F719"/>
    <mergeCell ref="A720:E720"/>
    <mergeCell ref="A697:F697"/>
    <mergeCell ref="A698:E698"/>
    <mergeCell ref="A699:B699"/>
    <mergeCell ref="A700:G700"/>
    <mergeCell ref="A704:G704"/>
    <mergeCell ref="A707:F707"/>
    <mergeCell ref="A708:E708"/>
    <mergeCell ref="A709:B709"/>
    <mergeCell ref="A692:F692"/>
    <mergeCell ref="A693:E693"/>
    <mergeCell ref="A694:B694"/>
    <mergeCell ref="A695:G695"/>
    <mergeCell ref="A710:G710"/>
    <mergeCell ref="A715:G715"/>
    <mergeCell ref="A676:G676"/>
    <mergeCell ref="A684:F684"/>
    <mergeCell ref="A685:E685"/>
    <mergeCell ref="A686:B686"/>
    <mergeCell ref="A687:G687"/>
    <mergeCell ref="A689:G689"/>
    <mergeCell ref="A649:G649"/>
    <mergeCell ref="A651:G651"/>
    <mergeCell ref="A654:F654"/>
    <mergeCell ref="A655:E655"/>
    <mergeCell ref="A656:B656"/>
    <mergeCell ref="A657:G657"/>
    <mergeCell ref="A631:B631"/>
    <mergeCell ref="A632:G632"/>
    <mergeCell ref="A635:G635"/>
    <mergeCell ref="A638:F638"/>
    <mergeCell ref="A647:E647"/>
    <mergeCell ref="A648:B648"/>
    <mergeCell ref="A639:E639"/>
    <mergeCell ref="A640:B640"/>
    <mergeCell ref="A641:G641"/>
    <mergeCell ref="A643:G643"/>
    <mergeCell ref="A646:F646"/>
    <mergeCell ref="A623:B623"/>
    <mergeCell ref="A624:G624"/>
    <mergeCell ref="A626:G626"/>
    <mergeCell ref="A629:F629"/>
    <mergeCell ref="A630:E630"/>
    <mergeCell ref="A614:E614"/>
    <mergeCell ref="A615:B615"/>
    <mergeCell ref="A616:G616"/>
    <mergeCell ref="A618:G618"/>
    <mergeCell ref="A621:F621"/>
    <mergeCell ref="A622:E622"/>
    <mergeCell ref="A602:F602"/>
    <mergeCell ref="A603:E603"/>
    <mergeCell ref="A604:B604"/>
    <mergeCell ref="A605:G605"/>
    <mergeCell ref="A609:G609"/>
    <mergeCell ref="A613:F613"/>
    <mergeCell ref="A591:G591"/>
    <mergeCell ref="A593:F593"/>
    <mergeCell ref="A594:E594"/>
    <mergeCell ref="A595:B595"/>
    <mergeCell ref="A596:G596"/>
    <mergeCell ref="A600:G600"/>
    <mergeCell ref="A585:E585"/>
    <mergeCell ref="A586:B586"/>
    <mergeCell ref="A587:G587"/>
    <mergeCell ref="A564:G564"/>
    <mergeCell ref="A568:F568"/>
    <mergeCell ref="A569:E569"/>
    <mergeCell ref="A570:B570"/>
    <mergeCell ref="A571:G571"/>
    <mergeCell ref="A573:G573"/>
    <mergeCell ref="A576:F576"/>
    <mergeCell ref="A557:E557"/>
    <mergeCell ref="A558:B558"/>
    <mergeCell ref="A559:G559"/>
    <mergeCell ref="A579:G579"/>
    <mergeCell ref="A581:G581"/>
    <mergeCell ref="A584:F584"/>
    <mergeCell ref="A577:E577"/>
    <mergeCell ref="A578:B578"/>
    <mergeCell ref="A544:F544"/>
    <mergeCell ref="A545:E545"/>
    <mergeCell ref="A546:B546"/>
    <mergeCell ref="A547:G547"/>
    <mergeCell ref="A553:G553"/>
    <mergeCell ref="A556:F556"/>
    <mergeCell ref="A533:G533"/>
    <mergeCell ref="A535:F535"/>
    <mergeCell ref="A536:E536"/>
    <mergeCell ref="A537:B537"/>
    <mergeCell ref="A538:G538"/>
    <mergeCell ref="A541:G541"/>
    <mergeCell ref="A516:G516"/>
    <mergeCell ref="A518:F518"/>
    <mergeCell ref="A519:E519"/>
    <mergeCell ref="A528:E528"/>
    <mergeCell ref="A529:B529"/>
    <mergeCell ref="A530:G530"/>
    <mergeCell ref="A520:B520"/>
    <mergeCell ref="A521:G521"/>
    <mergeCell ref="A524:G524"/>
    <mergeCell ref="A527:F527"/>
    <mergeCell ref="A505:B505"/>
    <mergeCell ref="A506:G506"/>
    <mergeCell ref="A510:G510"/>
    <mergeCell ref="A513:F513"/>
    <mergeCell ref="A514:E514"/>
    <mergeCell ref="A515:B515"/>
    <mergeCell ref="A497:E497"/>
    <mergeCell ref="A498:B498"/>
    <mergeCell ref="A499:G499"/>
    <mergeCell ref="A501:G501"/>
    <mergeCell ref="A503:F503"/>
    <mergeCell ref="A504:E504"/>
    <mergeCell ref="A489:F489"/>
    <mergeCell ref="A490:E490"/>
    <mergeCell ref="A491:B491"/>
    <mergeCell ref="A492:G492"/>
    <mergeCell ref="A494:G494"/>
    <mergeCell ref="A496:F496"/>
    <mergeCell ref="A474:G474"/>
    <mergeCell ref="A477:F477"/>
    <mergeCell ref="A478:E478"/>
    <mergeCell ref="A479:B479"/>
    <mergeCell ref="A480:G480"/>
    <mergeCell ref="A485:G485"/>
    <mergeCell ref="A471:G471"/>
    <mergeCell ref="A452:E452"/>
    <mergeCell ref="A453:B453"/>
    <mergeCell ref="A454:G454"/>
    <mergeCell ref="A458:G458"/>
    <mergeCell ref="A461:F461"/>
    <mergeCell ref="A462:E462"/>
    <mergeCell ref="A463:B463"/>
    <mergeCell ref="A464:G464"/>
    <mergeCell ref="A466:G466"/>
    <mergeCell ref="A442:B442"/>
    <mergeCell ref="A443:G443"/>
    <mergeCell ref="A451:F451"/>
    <mergeCell ref="A468:F468"/>
    <mergeCell ref="A469:E469"/>
    <mergeCell ref="A470:B470"/>
    <mergeCell ref="A429:E429"/>
    <mergeCell ref="A430:B430"/>
    <mergeCell ref="A431:G431"/>
    <mergeCell ref="A435:G435"/>
    <mergeCell ref="A440:F440"/>
    <mergeCell ref="A441:E441"/>
    <mergeCell ref="A421:G421"/>
    <mergeCell ref="A423:F423"/>
    <mergeCell ref="A424:E424"/>
    <mergeCell ref="A425:B425"/>
    <mergeCell ref="A426:G426"/>
    <mergeCell ref="A428:F428"/>
    <mergeCell ref="A407:G407"/>
    <mergeCell ref="A409:F409"/>
    <mergeCell ref="A410:E410"/>
    <mergeCell ref="A417:E417"/>
    <mergeCell ref="A418:B418"/>
    <mergeCell ref="A419:G419"/>
    <mergeCell ref="A411:B411"/>
    <mergeCell ref="A412:G412"/>
    <mergeCell ref="A414:G414"/>
    <mergeCell ref="A416:F416"/>
    <mergeCell ref="A398:G398"/>
    <mergeCell ref="A400:G400"/>
    <mergeCell ref="A402:F402"/>
    <mergeCell ref="A403:E403"/>
    <mergeCell ref="A404:B404"/>
    <mergeCell ref="A405:G405"/>
    <mergeCell ref="A387:B387"/>
    <mergeCell ref="A388:G388"/>
    <mergeCell ref="A392:G392"/>
    <mergeCell ref="A395:F395"/>
    <mergeCell ref="A396:E396"/>
    <mergeCell ref="A397:B397"/>
    <mergeCell ref="A376:E376"/>
    <mergeCell ref="A377:B377"/>
    <mergeCell ref="A378:G378"/>
    <mergeCell ref="A382:G382"/>
    <mergeCell ref="A385:F385"/>
    <mergeCell ref="A386:E386"/>
    <mergeCell ref="A368:F368"/>
    <mergeCell ref="A369:E369"/>
    <mergeCell ref="A370:B370"/>
    <mergeCell ref="A371:G371"/>
    <mergeCell ref="A373:G373"/>
    <mergeCell ref="A375:F375"/>
    <mergeCell ref="A365:G365"/>
    <mergeCell ref="A340:G340"/>
    <mergeCell ref="A342:G342"/>
    <mergeCell ref="A345:F345"/>
    <mergeCell ref="A346:E346"/>
    <mergeCell ref="A347:B347"/>
    <mergeCell ref="A348:G348"/>
    <mergeCell ref="A355:G355"/>
    <mergeCell ref="A359:F359"/>
    <mergeCell ref="A337:F337"/>
    <mergeCell ref="A338:E338"/>
    <mergeCell ref="A339:B339"/>
    <mergeCell ref="A360:E360"/>
    <mergeCell ref="A361:B361"/>
    <mergeCell ref="A362:G362"/>
    <mergeCell ref="A326:G326"/>
    <mergeCell ref="A329:F329"/>
    <mergeCell ref="A330:E330"/>
    <mergeCell ref="A331:B331"/>
    <mergeCell ref="A332:G332"/>
    <mergeCell ref="A334:G334"/>
    <mergeCell ref="A315:G315"/>
    <mergeCell ref="A317:G317"/>
    <mergeCell ref="A320:F320"/>
    <mergeCell ref="A321:E321"/>
    <mergeCell ref="A322:B322"/>
    <mergeCell ref="A323:G323"/>
    <mergeCell ref="A307:B307"/>
    <mergeCell ref="A308:G308"/>
    <mergeCell ref="A310:G310"/>
    <mergeCell ref="A312:F312"/>
    <mergeCell ref="A313:E313"/>
    <mergeCell ref="A314:B314"/>
    <mergeCell ref="A298:E298"/>
    <mergeCell ref="A299:B299"/>
    <mergeCell ref="A300:G300"/>
    <mergeCell ref="A302:G302"/>
    <mergeCell ref="A305:F305"/>
    <mergeCell ref="A306:E306"/>
    <mergeCell ref="A295:G295"/>
    <mergeCell ref="A297:F297"/>
    <mergeCell ref="A278:G278"/>
    <mergeCell ref="A281:F281"/>
    <mergeCell ref="A282:E282"/>
    <mergeCell ref="A283:B283"/>
    <mergeCell ref="A284:G284"/>
    <mergeCell ref="A287:G287"/>
    <mergeCell ref="A290:F290"/>
    <mergeCell ref="A291:E291"/>
    <mergeCell ref="A268:G268"/>
    <mergeCell ref="A271:F271"/>
    <mergeCell ref="A272:E272"/>
    <mergeCell ref="A273:B273"/>
    <mergeCell ref="A274:G274"/>
    <mergeCell ref="A293:G293"/>
    <mergeCell ref="A292:B292"/>
    <mergeCell ref="A258:G258"/>
    <mergeCell ref="A260:G260"/>
    <mergeCell ref="A263:F263"/>
    <mergeCell ref="A264:E264"/>
    <mergeCell ref="A265:B265"/>
    <mergeCell ref="A266:G266"/>
    <mergeCell ref="A241:B241"/>
    <mergeCell ref="A242:G242"/>
    <mergeCell ref="A250:G250"/>
    <mergeCell ref="A255:F255"/>
    <mergeCell ref="A256:E256"/>
    <mergeCell ref="A257:B257"/>
    <mergeCell ref="A224:G224"/>
    <mergeCell ref="A226:G226"/>
    <mergeCell ref="A229:F229"/>
    <mergeCell ref="A230:E230"/>
    <mergeCell ref="A231:B231"/>
    <mergeCell ref="A240:E240"/>
    <mergeCell ref="A215:E215"/>
    <mergeCell ref="A216:B216"/>
    <mergeCell ref="A217:G217"/>
    <mergeCell ref="A232:G232"/>
    <mergeCell ref="A236:G236"/>
    <mergeCell ref="A239:F239"/>
    <mergeCell ref="A219:G219"/>
    <mergeCell ref="A221:F221"/>
    <mergeCell ref="A222:E222"/>
    <mergeCell ref="A223:B223"/>
    <mergeCell ref="A206:F206"/>
    <mergeCell ref="A207:E207"/>
    <mergeCell ref="A208:B208"/>
    <mergeCell ref="A209:G209"/>
    <mergeCell ref="A211:G211"/>
    <mergeCell ref="A214:F214"/>
    <mergeCell ref="A196:G196"/>
    <mergeCell ref="A198:G198"/>
    <mergeCell ref="A201:F201"/>
    <mergeCell ref="A202:E202"/>
    <mergeCell ref="A203:B203"/>
    <mergeCell ref="A204:G204"/>
    <mergeCell ref="A188:B188"/>
    <mergeCell ref="A189:G189"/>
    <mergeCell ref="A191:G191"/>
    <mergeCell ref="A193:F193"/>
    <mergeCell ref="A194:E194"/>
    <mergeCell ref="A195:B195"/>
    <mergeCell ref="A179:E179"/>
    <mergeCell ref="A180:B180"/>
    <mergeCell ref="A181:G181"/>
    <mergeCell ref="A183:G183"/>
    <mergeCell ref="A186:F186"/>
    <mergeCell ref="A187:E187"/>
    <mergeCell ref="A178:F178"/>
    <mergeCell ref="A150:F150"/>
    <mergeCell ref="A151:E151"/>
    <mergeCell ref="A152:B152"/>
    <mergeCell ref="A153:G153"/>
    <mergeCell ref="A156:G156"/>
    <mergeCell ref="A160:F160"/>
    <mergeCell ref="A161:E161"/>
    <mergeCell ref="A162:B162"/>
    <mergeCell ref="A163:G163"/>
    <mergeCell ref="A164:G164"/>
    <mergeCell ref="A166:F166"/>
    <mergeCell ref="A167:E167"/>
    <mergeCell ref="A168:B168"/>
    <mergeCell ref="A169:G169"/>
    <mergeCell ref="A175:G175"/>
    <mergeCell ref="A138:G138"/>
    <mergeCell ref="A141:F141"/>
    <mergeCell ref="A142:E142"/>
    <mergeCell ref="A143:B143"/>
    <mergeCell ref="A144:G144"/>
    <mergeCell ref="A147:G147"/>
    <mergeCell ref="A128:G128"/>
    <mergeCell ref="A130:G130"/>
    <mergeCell ref="A133:F133"/>
    <mergeCell ref="A134:E134"/>
    <mergeCell ref="A135:B135"/>
    <mergeCell ref="A136:G136"/>
    <mergeCell ref="A119:B119"/>
    <mergeCell ref="A120:G120"/>
    <mergeCell ref="A122:G122"/>
    <mergeCell ref="A125:F125"/>
    <mergeCell ref="A126:E126"/>
    <mergeCell ref="A127:B127"/>
    <mergeCell ref="A112:G112"/>
    <mergeCell ref="A115:G115"/>
    <mergeCell ref="A117:F117"/>
    <mergeCell ref="A118:E118"/>
    <mergeCell ref="A111:B111"/>
    <mergeCell ref="A107:G107"/>
    <mergeCell ref="A109:F109"/>
    <mergeCell ref="A110:E110"/>
    <mergeCell ref="A77:E77"/>
    <mergeCell ref="A78:B78"/>
    <mergeCell ref="A79:G79"/>
    <mergeCell ref="A81:G81"/>
    <mergeCell ref="A84:F84"/>
    <mergeCell ref="A85:E85"/>
    <mergeCell ref="A96:B96"/>
    <mergeCell ref="A97:G97"/>
    <mergeCell ref="A101:F101"/>
    <mergeCell ref="A102:E102"/>
    <mergeCell ref="A103:B103"/>
    <mergeCell ref="A104:G104"/>
    <mergeCell ref="A86:B86"/>
    <mergeCell ref="A87:G87"/>
    <mergeCell ref="A91:G91"/>
    <mergeCell ref="A94:F94"/>
    <mergeCell ref="A95:E95"/>
    <mergeCell ref="A69:F69"/>
    <mergeCell ref="A70:E70"/>
    <mergeCell ref="A71:B71"/>
    <mergeCell ref="A72:G72"/>
    <mergeCell ref="A74:G74"/>
    <mergeCell ref="A76:F76"/>
    <mergeCell ref="A57:F57"/>
    <mergeCell ref="A58:E58"/>
    <mergeCell ref="A59:B59"/>
    <mergeCell ref="A60:G60"/>
    <mergeCell ref="A62:F62"/>
    <mergeCell ref="A67:G67"/>
    <mergeCell ref="A46:E46"/>
    <mergeCell ref="A47:B47"/>
    <mergeCell ref="A48:G48"/>
    <mergeCell ref="A63:E63"/>
    <mergeCell ref="A64:B64"/>
    <mergeCell ref="A65:G65"/>
    <mergeCell ref="A51:F51"/>
    <mergeCell ref="A52:E52"/>
    <mergeCell ref="A53:B53"/>
    <mergeCell ref="A54:G54"/>
    <mergeCell ref="A39:G39"/>
    <mergeCell ref="A40:E40"/>
    <mergeCell ref="A41:B41"/>
    <mergeCell ref="A42:G42"/>
    <mergeCell ref="A44:F44"/>
    <mergeCell ref="A45:G45"/>
    <mergeCell ref="A26:F26"/>
    <mergeCell ref="A27:E27"/>
    <mergeCell ref="A28:B28"/>
    <mergeCell ref="A29:G29"/>
    <mergeCell ref="A35:G35"/>
    <mergeCell ref="A38:F38"/>
    <mergeCell ref="A16:G16"/>
    <mergeCell ref="A20:F20"/>
    <mergeCell ref="A21:G21"/>
    <mergeCell ref="A22:E22"/>
    <mergeCell ref="A23:B23"/>
    <mergeCell ref="A24:G24"/>
    <mergeCell ref="A9:E9"/>
    <mergeCell ref="A10:B10"/>
    <mergeCell ref="A11:G11"/>
    <mergeCell ref="A13:F13"/>
    <mergeCell ref="A14:E14"/>
    <mergeCell ref="A15:B15"/>
    <mergeCell ref="A2:H2"/>
    <mergeCell ref="A3:H3"/>
    <mergeCell ref="A4:H4"/>
    <mergeCell ref="A5:H5"/>
    <mergeCell ref="A6:G6"/>
    <mergeCell ref="A7:B7"/>
    <mergeCell ref="C7:D7"/>
    <mergeCell ref="E7:G8"/>
    <mergeCell ref="A8:B8"/>
    <mergeCell ref="C8:D8"/>
  </mergeCells>
  <printOptions horizontalCentered="1"/>
  <pageMargins left="0.51181102362204722" right="0.51181102362204722" top="0.39370078740157483" bottom="0.98425196850393704" header="0.31496062992125984" footer="0.31496062992125984"/>
  <pageSetup paperSize="9" scale="74" fitToHeight="0" orientation="portrait" r:id="rId1"/>
  <headerFooter>
    <oddHeader>&amp;L&amp;G</oddHeader>
    <oddFooter>&amp;CCONSTRUTORA ENGEMAX LTDA CNPJ: 19.060.022/0001-75End.: Avenida Universitária, 484 Bairro Ininga – Sala 03 CEP: 64.049-550 – Teresina-PI   Tel.: 086 3233-6488 e-mail: engemax_construtora@hotmail.com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41"/>
  <sheetViews>
    <sheetView view="pageBreakPreview" zoomScale="80" zoomScaleNormal="80" zoomScaleSheetLayoutView="80" workbookViewId="0">
      <selection activeCell="D11" sqref="D11"/>
    </sheetView>
  </sheetViews>
  <sheetFormatPr defaultColWidth="9.33203125" defaultRowHeight="14.25"/>
  <cols>
    <col min="1" max="1" width="15.6640625" style="53" customWidth="1"/>
    <col min="2" max="2" width="14" style="76" customWidth="1"/>
    <col min="3" max="3" width="8.6640625" style="76" bestFit="1" customWidth="1"/>
    <col min="4" max="4" width="80" style="53" bestFit="1" customWidth="1"/>
    <col min="5" max="5" width="20" style="53" bestFit="1" customWidth="1"/>
    <col min="6" max="6" width="16" style="53" bestFit="1" customWidth="1"/>
    <col min="7" max="7" width="8.6640625" style="53" bestFit="1" customWidth="1"/>
    <col min="8" max="8" width="15.5" style="53" bestFit="1" customWidth="1"/>
    <col min="9" max="9" width="12.6640625" style="53" bestFit="1" customWidth="1"/>
    <col min="10" max="10" width="11.5" style="53" bestFit="1" customWidth="1"/>
    <col min="11" max="11" width="10.83203125" style="52" hidden="1" customWidth="1"/>
    <col min="12" max="12" width="7.33203125" style="53" hidden="1" customWidth="1"/>
    <col min="13" max="13" width="13.1640625" style="69" hidden="1" customWidth="1"/>
    <col min="14" max="20" width="0" style="53" hidden="1" customWidth="1"/>
    <col min="21" max="21" width="13.1640625" style="93" hidden="1" customWidth="1"/>
    <col min="22" max="16384" width="9.33203125" style="53"/>
  </cols>
  <sheetData>
    <row r="1" spans="1:13" ht="62.25" customHeight="1"/>
    <row r="2" spans="1:13" ht="15">
      <c r="A2" s="50"/>
      <c r="B2" s="51"/>
      <c r="C2" s="238" t="s">
        <v>1357</v>
      </c>
      <c r="D2" s="238"/>
      <c r="E2" s="238" t="s">
        <v>1358</v>
      </c>
      <c r="F2" s="238"/>
      <c r="G2" s="238"/>
      <c r="H2" s="238"/>
      <c r="I2" s="238"/>
      <c r="J2" s="238"/>
      <c r="M2" s="54">
        <v>0.80400000000000005</v>
      </c>
    </row>
    <row r="3" spans="1:13" ht="54" customHeight="1">
      <c r="A3" s="55"/>
      <c r="B3" s="56"/>
      <c r="C3" s="241" t="s">
        <v>2211</v>
      </c>
      <c r="D3" s="241"/>
      <c r="E3" s="241" t="s">
        <v>1359</v>
      </c>
      <c r="F3" s="241"/>
      <c r="G3" s="241"/>
      <c r="H3" s="241"/>
      <c r="I3" s="241"/>
      <c r="J3" s="241"/>
      <c r="M3" s="53"/>
    </row>
    <row r="4" spans="1:13" ht="15">
      <c r="A4" s="239" t="s">
        <v>1357</v>
      </c>
      <c r="B4" s="240"/>
      <c r="C4" s="240"/>
      <c r="D4" s="240"/>
      <c r="E4" s="240"/>
      <c r="F4" s="240"/>
      <c r="G4" s="240"/>
      <c r="H4" s="240"/>
      <c r="I4" s="240"/>
      <c r="J4" s="240"/>
      <c r="M4" s="53"/>
    </row>
    <row r="5" spans="1:13" ht="30" customHeight="1">
      <c r="A5" s="239"/>
      <c r="B5" s="240"/>
      <c r="C5" s="240"/>
      <c r="D5" s="240"/>
      <c r="E5" s="240"/>
      <c r="F5" s="240"/>
      <c r="G5" s="240"/>
      <c r="H5" s="240"/>
      <c r="I5" s="240"/>
      <c r="J5" s="240"/>
      <c r="M5" s="53"/>
    </row>
    <row r="6" spans="1:13" ht="18" customHeight="1">
      <c r="A6" s="57" t="s">
        <v>1360</v>
      </c>
      <c r="B6" s="58" t="s">
        <v>1361</v>
      </c>
      <c r="C6" s="58" t="s">
        <v>1362</v>
      </c>
      <c r="D6" s="57" t="s">
        <v>1363</v>
      </c>
      <c r="E6" s="235" t="s">
        <v>1364</v>
      </c>
      <c r="F6" s="235"/>
      <c r="G6" s="58" t="s">
        <v>1365</v>
      </c>
      <c r="H6" s="59" t="s">
        <v>1366</v>
      </c>
      <c r="I6" s="59" t="s">
        <v>1367</v>
      </c>
      <c r="J6" s="59" t="s">
        <v>1368</v>
      </c>
      <c r="M6" s="53"/>
    </row>
    <row r="7" spans="1:13" ht="24" customHeight="1">
      <c r="A7" s="65" t="s">
        <v>1369</v>
      </c>
      <c r="B7" s="61">
        <v>98459</v>
      </c>
      <c r="C7" s="61" t="s">
        <v>1010</v>
      </c>
      <c r="D7" s="60" t="s">
        <v>1370</v>
      </c>
      <c r="E7" s="236" t="s">
        <v>1371</v>
      </c>
      <c r="F7" s="236"/>
      <c r="G7" s="61" t="s">
        <v>88</v>
      </c>
      <c r="H7" s="62">
        <v>1</v>
      </c>
      <c r="I7" s="63">
        <f>SUM(J8:J16)</f>
        <v>74.13</v>
      </c>
      <c r="J7" s="63">
        <f>H7*I7</f>
        <v>74.13</v>
      </c>
      <c r="K7" s="64">
        <f>VLOOKUP(B7,[1]PLANILHA!$C$11:$G$435,5,FALSE)</f>
        <v>74.128800000000012</v>
      </c>
      <c r="L7" s="64">
        <f>K7-J7</f>
        <v>-1.1999999999829924E-3</v>
      </c>
      <c r="M7" s="53">
        <v>92.2</v>
      </c>
    </row>
    <row r="8" spans="1:13" ht="36" customHeight="1">
      <c r="A8" s="65" t="s">
        <v>1372</v>
      </c>
      <c r="B8" s="66">
        <v>91693</v>
      </c>
      <c r="C8" s="66" t="s">
        <v>1010</v>
      </c>
      <c r="D8" s="65" t="s">
        <v>1373</v>
      </c>
      <c r="E8" s="237" t="s">
        <v>1374</v>
      </c>
      <c r="F8" s="237"/>
      <c r="G8" s="66" t="s">
        <v>1375</v>
      </c>
      <c r="H8" s="67">
        <v>1.9099999999999999E-2</v>
      </c>
      <c r="I8" s="68">
        <f t="shared" ref="I8:I16" si="0">M8*$M$2</f>
        <v>17.888999999999999</v>
      </c>
      <c r="J8" s="68">
        <f t="shared" ref="J8:J16" si="1">TRUNC(H8*I8,2)</f>
        <v>0.34</v>
      </c>
      <c r="M8" s="69">
        <v>22.25</v>
      </c>
    </row>
    <row r="9" spans="1:13" ht="36" customHeight="1">
      <c r="A9" s="65" t="s">
        <v>1372</v>
      </c>
      <c r="B9" s="66">
        <v>91692</v>
      </c>
      <c r="C9" s="66" t="s">
        <v>1010</v>
      </c>
      <c r="D9" s="65" t="s">
        <v>1376</v>
      </c>
      <c r="E9" s="237" t="s">
        <v>1374</v>
      </c>
      <c r="F9" s="237"/>
      <c r="G9" s="66" t="s">
        <v>1029</v>
      </c>
      <c r="H9" s="67">
        <v>4.4000000000000003E-3</v>
      </c>
      <c r="I9" s="68">
        <f t="shared" si="0"/>
        <v>19.866840000000003</v>
      </c>
      <c r="J9" s="68">
        <f t="shared" si="1"/>
        <v>0.08</v>
      </c>
      <c r="M9" s="69">
        <v>24.71</v>
      </c>
    </row>
    <row r="10" spans="1:13" ht="36" customHeight="1">
      <c r="A10" s="65" t="s">
        <v>1372</v>
      </c>
      <c r="B10" s="66">
        <v>94974</v>
      </c>
      <c r="C10" s="66" t="s">
        <v>1010</v>
      </c>
      <c r="D10" s="65" t="s">
        <v>1377</v>
      </c>
      <c r="E10" s="237" t="s">
        <v>1378</v>
      </c>
      <c r="F10" s="237"/>
      <c r="G10" s="66" t="s">
        <v>124</v>
      </c>
      <c r="H10" s="67">
        <v>1.1999999999999999E-3</v>
      </c>
      <c r="I10" s="68">
        <f t="shared" si="0"/>
        <v>274.58208000000002</v>
      </c>
      <c r="J10" s="68">
        <f t="shared" si="1"/>
        <v>0.32</v>
      </c>
      <c r="M10" s="69">
        <v>341.52</v>
      </c>
    </row>
    <row r="11" spans="1:13" ht="24" customHeight="1">
      <c r="A11" s="65" t="s">
        <v>1372</v>
      </c>
      <c r="B11" s="66">
        <v>88262</v>
      </c>
      <c r="C11" s="66" t="s">
        <v>1010</v>
      </c>
      <c r="D11" s="65" t="s">
        <v>1020</v>
      </c>
      <c r="E11" s="237" t="s">
        <v>1379</v>
      </c>
      <c r="F11" s="237"/>
      <c r="G11" s="66" t="s">
        <v>1016</v>
      </c>
      <c r="H11" s="67">
        <v>0.56910000000000005</v>
      </c>
      <c r="I11" s="68">
        <f t="shared" si="0"/>
        <v>14.150400000000001</v>
      </c>
      <c r="J11" s="68">
        <f t="shared" si="1"/>
        <v>8.0500000000000007</v>
      </c>
      <c r="M11" s="69">
        <v>17.600000000000001</v>
      </c>
    </row>
    <row r="12" spans="1:13" ht="24" customHeight="1">
      <c r="A12" s="65" t="s">
        <v>1372</v>
      </c>
      <c r="B12" s="66">
        <v>88239</v>
      </c>
      <c r="C12" s="66" t="s">
        <v>1010</v>
      </c>
      <c r="D12" s="65" t="s">
        <v>1080</v>
      </c>
      <c r="E12" s="237" t="s">
        <v>1379</v>
      </c>
      <c r="F12" s="237"/>
      <c r="G12" s="66" t="s">
        <v>1016</v>
      </c>
      <c r="H12" s="67">
        <v>0.18970000000000001</v>
      </c>
      <c r="I12" s="68">
        <f t="shared" si="0"/>
        <v>11.939400000000001</v>
      </c>
      <c r="J12" s="68">
        <f t="shared" si="1"/>
        <v>2.2599999999999998</v>
      </c>
      <c r="M12" s="69">
        <v>14.85</v>
      </c>
    </row>
    <row r="13" spans="1:13" ht="24" customHeight="1">
      <c r="A13" s="65" t="s">
        <v>1380</v>
      </c>
      <c r="B13" s="66">
        <v>4433</v>
      </c>
      <c r="C13" s="66" t="s">
        <v>1010</v>
      </c>
      <c r="D13" s="65" t="s">
        <v>1381</v>
      </c>
      <c r="E13" s="237" t="s">
        <v>1382</v>
      </c>
      <c r="F13" s="237"/>
      <c r="G13" s="66" t="s">
        <v>538</v>
      </c>
      <c r="H13" s="67">
        <v>1.2273000000000001</v>
      </c>
      <c r="I13" s="68">
        <f t="shared" si="0"/>
        <v>14.930280000000002</v>
      </c>
      <c r="J13" s="68">
        <f t="shared" si="1"/>
        <v>18.32</v>
      </c>
      <c r="M13" s="53">
        <v>18.57</v>
      </c>
    </row>
    <row r="14" spans="1:13" ht="24" customHeight="1">
      <c r="A14" s="65" t="s">
        <v>1380</v>
      </c>
      <c r="B14" s="66">
        <v>5061</v>
      </c>
      <c r="C14" s="66" t="s">
        <v>1010</v>
      </c>
      <c r="D14" s="65" t="s">
        <v>1076</v>
      </c>
      <c r="E14" s="237" t="s">
        <v>1382</v>
      </c>
      <c r="F14" s="237"/>
      <c r="G14" s="66" t="s">
        <v>522</v>
      </c>
      <c r="H14" s="67">
        <v>4.2799999999999998E-2</v>
      </c>
      <c r="I14" s="68">
        <f t="shared" si="0"/>
        <v>15.276000000000002</v>
      </c>
      <c r="J14" s="68">
        <f t="shared" si="1"/>
        <v>0.65</v>
      </c>
      <c r="M14" s="53">
        <v>19</v>
      </c>
    </row>
    <row r="15" spans="1:13" ht="24" customHeight="1">
      <c r="A15" s="65" t="s">
        <v>1380</v>
      </c>
      <c r="B15" s="66">
        <v>3992</v>
      </c>
      <c r="C15" s="66" t="s">
        <v>1010</v>
      </c>
      <c r="D15" s="65" t="s">
        <v>1383</v>
      </c>
      <c r="E15" s="237" t="s">
        <v>1382</v>
      </c>
      <c r="F15" s="237"/>
      <c r="G15" s="66" t="s">
        <v>538</v>
      </c>
      <c r="H15" s="67">
        <v>1</v>
      </c>
      <c r="I15" s="68">
        <f t="shared" si="0"/>
        <v>17.72016</v>
      </c>
      <c r="J15" s="68">
        <f t="shared" si="1"/>
        <v>17.72</v>
      </c>
      <c r="M15" s="53">
        <v>22.04</v>
      </c>
    </row>
    <row r="16" spans="1:13" ht="36" customHeight="1" thickBot="1">
      <c r="A16" s="65" t="s">
        <v>1380</v>
      </c>
      <c r="B16" s="66">
        <v>7243</v>
      </c>
      <c r="C16" s="66" t="s">
        <v>1010</v>
      </c>
      <c r="D16" s="65" t="s">
        <v>1384</v>
      </c>
      <c r="E16" s="237" t="s">
        <v>1382</v>
      </c>
      <c r="F16" s="237"/>
      <c r="G16" s="66" t="s">
        <v>88</v>
      </c>
      <c r="H16" s="67">
        <v>0.58530000000000004</v>
      </c>
      <c r="I16" s="68">
        <f t="shared" si="0"/>
        <v>45.096360000000004</v>
      </c>
      <c r="J16" s="68">
        <f t="shared" si="1"/>
        <v>26.39</v>
      </c>
      <c r="M16" s="53">
        <v>56.09</v>
      </c>
    </row>
    <row r="17" spans="1:13" ht="0.95" customHeight="1" thickTop="1">
      <c r="A17" s="83"/>
      <c r="B17" s="71"/>
      <c r="C17" s="71"/>
      <c r="D17" s="70"/>
      <c r="E17" s="70"/>
      <c r="F17" s="70"/>
      <c r="G17" s="70"/>
      <c r="H17" s="70"/>
      <c r="I17" s="70"/>
      <c r="J17" s="70"/>
      <c r="M17" s="53"/>
    </row>
    <row r="18" spans="1:13" ht="18" customHeight="1">
      <c r="A18" s="57" t="s">
        <v>1385</v>
      </c>
      <c r="B18" s="58" t="s">
        <v>1361</v>
      </c>
      <c r="C18" s="58" t="s">
        <v>1362</v>
      </c>
      <c r="D18" s="57" t="s">
        <v>1363</v>
      </c>
      <c r="E18" s="235" t="s">
        <v>1364</v>
      </c>
      <c r="F18" s="235"/>
      <c r="G18" s="58" t="s">
        <v>1365</v>
      </c>
      <c r="H18" s="59" t="s">
        <v>1366</v>
      </c>
      <c r="I18" s="59" t="s">
        <v>1367</v>
      </c>
      <c r="J18" s="59" t="s">
        <v>1368</v>
      </c>
      <c r="M18" s="53" t="s">
        <v>1367</v>
      </c>
    </row>
    <row r="19" spans="1:13" ht="36" customHeight="1">
      <c r="A19" s="65" t="s">
        <v>1369</v>
      </c>
      <c r="B19" s="61">
        <v>93207</v>
      </c>
      <c r="C19" s="61" t="s">
        <v>1010</v>
      </c>
      <c r="D19" s="60" t="s">
        <v>1386</v>
      </c>
      <c r="E19" s="236" t="s">
        <v>1371</v>
      </c>
      <c r="F19" s="236"/>
      <c r="G19" s="61" t="s">
        <v>88</v>
      </c>
      <c r="H19" s="62">
        <v>1</v>
      </c>
      <c r="I19" s="63">
        <f>SUM(J20:J93)</f>
        <v>749.54655402399999</v>
      </c>
      <c r="J19" s="63">
        <f>H19*I19</f>
        <v>749.54655402399999</v>
      </c>
      <c r="K19" s="64">
        <f>VLOOKUP(B19,[1]PLANILHA!$C$11:$G$435,5,FALSE)</f>
        <v>749.54507999999998</v>
      </c>
      <c r="L19" s="64">
        <f>K19-J19</f>
        <v>-1.4740240000037375E-3</v>
      </c>
      <c r="M19" s="53">
        <v>932.27</v>
      </c>
    </row>
    <row r="20" spans="1:13" ht="36" customHeight="1">
      <c r="A20" s="65" t="s">
        <v>1372</v>
      </c>
      <c r="B20" s="66">
        <v>98444</v>
      </c>
      <c r="C20" s="66" t="s">
        <v>1010</v>
      </c>
      <c r="D20" s="65" t="s">
        <v>1387</v>
      </c>
      <c r="E20" s="237" t="s">
        <v>1371</v>
      </c>
      <c r="F20" s="237"/>
      <c r="G20" s="66" t="s">
        <v>88</v>
      </c>
      <c r="H20" s="67">
        <v>0.182</v>
      </c>
      <c r="I20" s="68">
        <f t="shared" ref="I20:I51" si="2">M20*$M$2</f>
        <v>72.279600000000002</v>
      </c>
      <c r="J20" s="68">
        <f>TRUNC(H20*I20,2)</f>
        <v>13.15</v>
      </c>
      <c r="M20" s="69">
        <v>89.9</v>
      </c>
    </row>
    <row r="21" spans="1:13" ht="36" customHeight="1">
      <c r="A21" s="65" t="s">
        <v>1372</v>
      </c>
      <c r="B21" s="66">
        <v>98441</v>
      </c>
      <c r="C21" s="66" t="s">
        <v>1010</v>
      </c>
      <c r="D21" s="65" t="s">
        <v>1388</v>
      </c>
      <c r="E21" s="237" t="s">
        <v>1371</v>
      </c>
      <c r="F21" s="237"/>
      <c r="G21" s="66" t="s">
        <v>88</v>
      </c>
      <c r="H21" s="67">
        <v>0.2979</v>
      </c>
      <c r="I21" s="68">
        <f t="shared" si="2"/>
        <v>81.4452</v>
      </c>
      <c r="J21" s="68">
        <f t="shared" ref="J21:J30" si="3">(H21*I21)</f>
        <v>24.26252508</v>
      </c>
      <c r="M21" s="69">
        <v>101.3</v>
      </c>
    </row>
    <row r="22" spans="1:13" ht="36" customHeight="1">
      <c r="A22" s="65" t="s">
        <v>1372</v>
      </c>
      <c r="B22" s="66">
        <v>98448</v>
      </c>
      <c r="C22" s="66" t="s">
        <v>1010</v>
      </c>
      <c r="D22" s="65" t="s">
        <v>1389</v>
      </c>
      <c r="E22" s="237" t="s">
        <v>1371</v>
      </c>
      <c r="F22" s="237"/>
      <c r="G22" s="66" t="s">
        <v>88</v>
      </c>
      <c r="H22" s="67">
        <v>0.19259999999999999</v>
      </c>
      <c r="I22" s="68">
        <f t="shared" si="2"/>
        <v>106.74708000000001</v>
      </c>
      <c r="J22" s="68">
        <f t="shared" si="3"/>
        <v>20.559487608000001</v>
      </c>
      <c r="M22" s="69">
        <v>132.77000000000001</v>
      </c>
    </row>
    <row r="23" spans="1:13" ht="36" customHeight="1">
      <c r="A23" s="65" t="s">
        <v>1372</v>
      </c>
      <c r="B23" s="66">
        <v>98445</v>
      </c>
      <c r="C23" s="66" t="s">
        <v>1010</v>
      </c>
      <c r="D23" s="65" t="s">
        <v>1390</v>
      </c>
      <c r="E23" s="237" t="s">
        <v>1371</v>
      </c>
      <c r="F23" s="237"/>
      <c r="G23" s="66" t="s">
        <v>88</v>
      </c>
      <c r="H23" s="67">
        <v>0.46539999999999998</v>
      </c>
      <c r="I23" s="68">
        <f t="shared" si="2"/>
        <v>98.819640000000007</v>
      </c>
      <c r="J23" s="68">
        <f t="shared" si="3"/>
        <v>45.990660456000001</v>
      </c>
      <c r="M23" s="69">
        <v>122.91</v>
      </c>
    </row>
    <row r="24" spans="1:13" ht="36" customHeight="1">
      <c r="A24" s="65" t="s">
        <v>1372</v>
      </c>
      <c r="B24" s="66">
        <v>98443</v>
      </c>
      <c r="C24" s="66" t="s">
        <v>1010</v>
      </c>
      <c r="D24" s="65" t="s">
        <v>1391</v>
      </c>
      <c r="E24" s="237" t="s">
        <v>1371</v>
      </c>
      <c r="F24" s="237"/>
      <c r="G24" s="66" t="s">
        <v>88</v>
      </c>
      <c r="H24" s="67">
        <v>0.15809999999999999</v>
      </c>
      <c r="I24" s="68">
        <f t="shared" si="2"/>
        <v>71.041440000000009</v>
      </c>
      <c r="J24" s="68">
        <f t="shared" si="3"/>
        <v>11.231651664000001</v>
      </c>
      <c r="M24" s="69">
        <v>88.36</v>
      </c>
    </row>
    <row r="25" spans="1:13" ht="36" customHeight="1">
      <c r="A25" s="65" t="s">
        <v>1372</v>
      </c>
      <c r="B25" s="66">
        <v>98446</v>
      </c>
      <c r="C25" s="66" t="s">
        <v>1010</v>
      </c>
      <c r="D25" s="65" t="s">
        <v>1392</v>
      </c>
      <c r="E25" s="237" t="s">
        <v>1371</v>
      </c>
      <c r="F25" s="237"/>
      <c r="G25" s="66" t="s">
        <v>88</v>
      </c>
      <c r="H25" s="67">
        <v>0.3629</v>
      </c>
      <c r="I25" s="68">
        <f t="shared" si="2"/>
        <v>127.61892</v>
      </c>
      <c r="J25" s="68">
        <f t="shared" si="3"/>
        <v>46.312906068000004</v>
      </c>
      <c r="M25" s="69">
        <v>158.72999999999999</v>
      </c>
    </row>
    <row r="26" spans="1:13" ht="36" customHeight="1">
      <c r="A26" s="65" t="s">
        <v>1372</v>
      </c>
      <c r="B26" s="66">
        <v>98442</v>
      </c>
      <c r="C26" s="66" t="s">
        <v>1010</v>
      </c>
      <c r="D26" s="65" t="s">
        <v>1393</v>
      </c>
      <c r="E26" s="237" t="s">
        <v>1371</v>
      </c>
      <c r="F26" s="237"/>
      <c r="G26" s="66" t="s">
        <v>88</v>
      </c>
      <c r="H26" s="67">
        <v>0.34289999999999998</v>
      </c>
      <c r="I26" s="68">
        <f t="shared" si="2"/>
        <v>83.181839999999994</v>
      </c>
      <c r="J26" s="68">
        <f t="shared" si="3"/>
        <v>28.523052935999996</v>
      </c>
      <c r="M26" s="69">
        <v>103.46</v>
      </c>
    </row>
    <row r="27" spans="1:13" ht="36" customHeight="1">
      <c r="A27" s="65" t="s">
        <v>1372</v>
      </c>
      <c r="B27" s="66">
        <v>98447</v>
      </c>
      <c r="C27" s="66" t="s">
        <v>1010</v>
      </c>
      <c r="D27" s="65" t="s">
        <v>1394</v>
      </c>
      <c r="E27" s="237" t="s">
        <v>1371</v>
      </c>
      <c r="F27" s="237"/>
      <c r="G27" s="66" t="s">
        <v>88</v>
      </c>
      <c r="H27" s="67">
        <v>0.247</v>
      </c>
      <c r="I27" s="68">
        <f t="shared" si="2"/>
        <v>84.323520000000002</v>
      </c>
      <c r="J27" s="68">
        <f t="shared" si="3"/>
        <v>20.827909439999999</v>
      </c>
      <c r="M27" s="69">
        <v>104.88</v>
      </c>
    </row>
    <row r="28" spans="1:13" ht="48" customHeight="1">
      <c r="A28" s="65" t="s">
        <v>1372</v>
      </c>
      <c r="B28" s="66">
        <v>92543</v>
      </c>
      <c r="C28" s="66" t="s">
        <v>1010</v>
      </c>
      <c r="D28" s="65" t="s">
        <v>1395</v>
      </c>
      <c r="E28" s="237" t="s">
        <v>1396</v>
      </c>
      <c r="F28" s="237"/>
      <c r="G28" s="66" t="s">
        <v>88</v>
      </c>
      <c r="H28" s="67">
        <v>1.3621000000000001</v>
      </c>
      <c r="I28" s="68">
        <f t="shared" si="2"/>
        <v>13.31424</v>
      </c>
      <c r="J28" s="68">
        <f t="shared" si="3"/>
        <v>18.135326303999999</v>
      </c>
      <c r="M28" s="69">
        <v>16.559999999999999</v>
      </c>
    </row>
    <row r="29" spans="1:13" ht="48" customHeight="1">
      <c r="A29" s="65" t="s">
        <v>1372</v>
      </c>
      <c r="B29" s="66">
        <v>94210</v>
      </c>
      <c r="C29" s="66" t="s">
        <v>1010</v>
      </c>
      <c r="D29" s="65" t="s">
        <v>1397</v>
      </c>
      <c r="E29" s="237" t="s">
        <v>1396</v>
      </c>
      <c r="F29" s="237"/>
      <c r="G29" s="66" t="s">
        <v>88</v>
      </c>
      <c r="H29" s="67">
        <v>1.3621000000000001</v>
      </c>
      <c r="I29" s="68">
        <f t="shared" si="2"/>
        <v>47.966639999999998</v>
      </c>
      <c r="J29" s="68">
        <f t="shared" si="3"/>
        <v>65.335360344000009</v>
      </c>
      <c r="M29" s="69">
        <v>59.66</v>
      </c>
    </row>
    <row r="30" spans="1:13" ht="48" customHeight="1">
      <c r="A30" s="65" t="s">
        <v>1372</v>
      </c>
      <c r="B30" s="66">
        <v>94559</v>
      </c>
      <c r="C30" s="66" t="s">
        <v>1010</v>
      </c>
      <c r="D30" s="65" t="s">
        <v>1398</v>
      </c>
      <c r="E30" s="237" t="s">
        <v>1399</v>
      </c>
      <c r="F30" s="237"/>
      <c r="G30" s="66" t="s">
        <v>88</v>
      </c>
      <c r="H30" s="67">
        <v>2.8899999999999999E-2</v>
      </c>
      <c r="I30" s="68">
        <f t="shared" si="2"/>
        <v>527.25516000000005</v>
      </c>
      <c r="J30" s="68">
        <f t="shared" si="3"/>
        <v>15.237674124</v>
      </c>
      <c r="M30" s="69">
        <v>655.79</v>
      </c>
    </row>
    <row r="31" spans="1:13" ht="36" customHeight="1">
      <c r="A31" s="65" t="s">
        <v>1372</v>
      </c>
      <c r="B31" s="66">
        <v>90822</v>
      </c>
      <c r="C31" s="66" t="s">
        <v>1010</v>
      </c>
      <c r="D31" s="65" t="s">
        <v>1400</v>
      </c>
      <c r="E31" s="237" t="s">
        <v>1399</v>
      </c>
      <c r="F31" s="237"/>
      <c r="G31" s="66" t="s">
        <v>535</v>
      </c>
      <c r="H31" s="67">
        <v>5.7799999999999997E-2</v>
      </c>
      <c r="I31" s="68">
        <f t="shared" si="2"/>
        <v>252.23892000000004</v>
      </c>
      <c r="J31" s="68">
        <f t="shared" ref="J31:J62" si="4">TRUNC(H31*I31,2)</f>
        <v>14.57</v>
      </c>
      <c r="M31" s="69">
        <v>313.73</v>
      </c>
    </row>
    <row r="32" spans="1:13" ht="36" customHeight="1">
      <c r="A32" s="65" t="s">
        <v>1372</v>
      </c>
      <c r="B32" s="66">
        <v>90820</v>
      </c>
      <c r="C32" s="66" t="s">
        <v>1010</v>
      </c>
      <c r="D32" s="65" t="s">
        <v>1401</v>
      </c>
      <c r="E32" s="237" t="s">
        <v>1399</v>
      </c>
      <c r="F32" s="237"/>
      <c r="G32" s="66" t="s">
        <v>535</v>
      </c>
      <c r="H32" s="67">
        <v>3.85E-2</v>
      </c>
      <c r="I32" s="68">
        <f t="shared" si="2"/>
        <v>230.56307999999999</v>
      </c>
      <c r="J32" s="68">
        <f t="shared" si="4"/>
        <v>8.8699999999999992</v>
      </c>
      <c r="M32" s="69">
        <v>286.77</v>
      </c>
    </row>
    <row r="33" spans="1:13" ht="60" customHeight="1">
      <c r="A33" s="65" t="s">
        <v>1372</v>
      </c>
      <c r="B33" s="66">
        <v>100665</v>
      </c>
      <c r="C33" s="66" t="s">
        <v>1010</v>
      </c>
      <c r="D33" s="65" t="s">
        <v>1402</v>
      </c>
      <c r="E33" s="237" t="s">
        <v>1399</v>
      </c>
      <c r="F33" s="237"/>
      <c r="G33" s="66" t="s">
        <v>88</v>
      </c>
      <c r="H33" s="67">
        <v>9.64E-2</v>
      </c>
      <c r="I33" s="68">
        <f t="shared" si="2"/>
        <v>602.54976000000011</v>
      </c>
      <c r="J33" s="68">
        <f t="shared" si="4"/>
        <v>58.08</v>
      </c>
      <c r="M33" s="69">
        <v>749.44</v>
      </c>
    </row>
    <row r="34" spans="1:13" ht="36" customHeight="1">
      <c r="A34" s="65" t="s">
        <v>1372</v>
      </c>
      <c r="B34" s="66">
        <v>91341</v>
      </c>
      <c r="C34" s="66" t="s">
        <v>1010</v>
      </c>
      <c r="D34" s="65" t="s">
        <v>1403</v>
      </c>
      <c r="E34" s="237" t="s">
        <v>1399</v>
      </c>
      <c r="F34" s="237"/>
      <c r="G34" s="66" t="s">
        <v>88</v>
      </c>
      <c r="H34" s="67">
        <v>3.2399999999999998E-2</v>
      </c>
      <c r="I34" s="68">
        <f t="shared" si="2"/>
        <v>439.60308000000003</v>
      </c>
      <c r="J34" s="68">
        <f t="shared" si="4"/>
        <v>14.24</v>
      </c>
      <c r="M34" s="69">
        <v>546.77</v>
      </c>
    </row>
    <row r="35" spans="1:13" ht="36" customHeight="1">
      <c r="A35" s="65" t="s">
        <v>1372</v>
      </c>
      <c r="B35" s="66">
        <v>95241</v>
      </c>
      <c r="C35" s="66" t="s">
        <v>1010</v>
      </c>
      <c r="D35" s="65" t="s">
        <v>1404</v>
      </c>
      <c r="E35" s="237" t="s">
        <v>1378</v>
      </c>
      <c r="F35" s="237"/>
      <c r="G35" s="66" t="s">
        <v>88</v>
      </c>
      <c r="H35" s="67">
        <v>1.3559000000000001</v>
      </c>
      <c r="I35" s="68">
        <f t="shared" si="2"/>
        <v>18.556319999999999</v>
      </c>
      <c r="J35" s="68">
        <f t="shared" si="4"/>
        <v>25.16</v>
      </c>
      <c r="M35" s="69">
        <v>23.08</v>
      </c>
    </row>
    <row r="36" spans="1:13" ht="36" customHeight="1">
      <c r="A36" s="65" t="s">
        <v>1372</v>
      </c>
      <c r="B36" s="66">
        <v>95240</v>
      </c>
      <c r="C36" s="66" t="s">
        <v>1010</v>
      </c>
      <c r="D36" s="65" t="s">
        <v>1405</v>
      </c>
      <c r="E36" s="237" t="s">
        <v>1378</v>
      </c>
      <c r="F36" s="237"/>
      <c r="G36" s="66" t="s">
        <v>88</v>
      </c>
      <c r="H36" s="67">
        <v>5.4000000000000003E-3</v>
      </c>
      <c r="I36" s="68">
        <f t="shared" si="2"/>
        <v>11.135400000000001</v>
      </c>
      <c r="J36" s="68">
        <f t="shared" si="4"/>
        <v>0.06</v>
      </c>
      <c r="M36" s="69">
        <v>13.85</v>
      </c>
    </row>
    <row r="37" spans="1:13" ht="36" customHeight="1">
      <c r="A37" s="65" t="s">
        <v>1372</v>
      </c>
      <c r="B37" s="66">
        <v>91870</v>
      </c>
      <c r="C37" s="66" t="s">
        <v>1010</v>
      </c>
      <c r="D37" s="65" t="s">
        <v>1406</v>
      </c>
      <c r="E37" s="237" t="s">
        <v>1407</v>
      </c>
      <c r="F37" s="237"/>
      <c r="G37" s="66" t="s">
        <v>538</v>
      </c>
      <c r="H37" s="67">
        <v>1.7343999999999999</v>
      </c>
      <c r="I37" s="68">
        <f t="shared" si="2"/>
        <v>6.1345200000000002</v>
      </c>
      <c r="J37" s="68">
        <f t="shared" si="4"/>
        <v>10.63</v>
      </c>
      <c r="M37" s="69">
        <v>7.63</v>
      </c>
    </row>
    <row r="38" spans="1:13" ht="36" customHeight="1">
      <c r="A38" s="65" t="s">
        <v>1372</v>
      </c>
      <c r="B38" s="66">
        <v>91911</v>
      </c>
      <c r="C38" s="66" t="s">
        <v>1010</v>
      </c>
      <c r="D38" s="65" t="s">
        <v>1408</v>
      </c>
      <c r="E38" s="237" t="s">
        <v>1407</v>
      </c>
      <c r="F38" s="237"/>
      <c r="G38" s="66" t="s">
        <v>535</v>
      </c>
      <c r="H38" s="67">
        <v>0.19270000000000001</v>
      </c>
      <c r="I38" s="68">
        <f t="shared" si="2"/>
        <v>7.5495600000000005</v>
      </c>
      <c r="J38" s="68">
        <f t="shared" si="4"/>
        <v>1.45</v>
      </c>
      <c r="M38" s="69">
        <v>9.39</v>
      </c>
    </row>
    <row r="39" spans="1:13" ht="36" customHeight="1">
      <c r="A39" s="65" t="s">
        <v>1372</v>
      </c>
      <c r="B39" s="66">
        <v>91928</v>
      </c>
      <c r="C39" s="66" t="s">
        <v>1010</v>
      </c>
      <c r="D39" s="65" t="s">
        <v>1409</v>
      </c>
      <c r="E39" s="237" t="s">
        <v>1407</v>
      </c>
      <c r="F39" s="237"/>
      <c r="G39" s="66" t="s">
        <v>538</v>
      </c>
      <c r="H39" s="67">
        <v>2.0234999999999999</v>
      </c>
      <c r="I39" s="68">
        <f t="shared" si="2"/>
        <v>4.9928400000000002</v>
      </c>
      <c r="J39" s="68">
        <f t="shared" si="4"/>
        <v>10.1</v>
      </c>
      <c r="M39" s="69">
        <v>6.21</v>
      </c>
    </row>
    <row r="40" spans="1:13" ht="36" customHeight="1">
      <c r="A40" s="65" t="s">
        <v>1372</v>
      </c>
      <c r="B40" s="66">
        <v>91924</v>
      </c>
      <c r="C40" s="66" t="s">
        <v>1010</v>
      </c>
      <c r="D40" s="65" t="s">
        <v>1410</v>
      </c>
      <c r="E40" s="237" t="s">
        <v>1407</v>
      </c>
      <c r="F40" s="237"/>
      <c r="G40" s="66" t="s">
        <v>538</v>
      </c>
      <c r="H40" s="67">
        <v>1.4165000000000001</v>
      </c>
      <c r="I40" s="68">
        <f t="shared" si="2"/>
        <v>2.0260800000000003</v>
      </c>
      <c r="J40" s="68">
        <f t="shared" si="4"/>
        <v>2.86</v>
      </c>
      <c r="M40" s="69">
        <v>2.52</v>
      </c>
    </row>
    <row r="41" spans="1:13" ht="36" customHeight="1">
      <c r="A41" s="65" t="s">
        <v>1372</v>
      </c>
      <c r="B41" s="66">
        <v>101165</v>
      </c>
      <c r="C41" s="66" t="s">
        <v>1010</v>
      </c>
      <c r="D41" s="65" t="s">
        <v>1411</v>
      </c>
      <c r="E41" s="237" t="s">
        <v>1378</v>
      </c>
      <c r="F41" s="237"/>
      <c r="G41" s="66" t="s">
        <v>124</v>
      </c>
      <c r="H41" s="67">
        <v>2.3900000000000001E-2</v>
      </c>
      <c r="I41" s="68">
        <f t="shared" si="2"/>
        <v>491.97564</v>
      </c>
      <c r="J41" s="68">
        <f t="shared" si="4"/>
        <v>11.75</v>
      </c>
      <c r="M41" s="69">
        <v>611.91</v>
      </c>
    </row>
    <row r="42" spans="1:13" ht="36" customHeight="1">
      <c r="A42" s="65" t="s">
        <v>1372</v>
      </c>
      <c r="B42" s="66">
        <v>92981</v>
      </c>
      <c r="C42" s="66" t="s">
        <v>1010</v>
      </c>
      <c r="D42" s="65" t="s">
        <v>1412</v>
      </c>
      <c r="E42" s="237" t="s">
        <v>1407</v>
      </c>
      <c r="F42" s="237"/>
      <c r="G42" s="66" t="s">
        <v>538</v>
      </c>
      <c r="H42" s="67">
        <v>0.19270000000000001</v>
      </c>
      <c r="I42" s="68">
        <f t="shared" si="2"/>
        <v>12.880080000000001</v>
      </c>
      <c r="J42" s="68">
        <f t="shared" si="4"/>
        <v>2.48</v>
      </c>
      <c r="M42" s="69">
        <v>16.02</v>
      </c>
    </row>
    <row r="43" spans="1:13" ht="36" customHeight="1">
      <c r="A43" s="65" t="s">
        <v>1372</v>
      </c>
      <c r="B43" s="66">
        <v>91862</v>
      </c>
      <c r="C43" s="66" t="s">
        <v>1010</v>
      </c>
      <c r="D43" s="65" t="s">
        <v>1413</v>
      </c>
      <c r="E43" s="237" t="s">
        <v>1407</v>
      </c>
      <c r="F43" s="237"/>
      <c r="G43" s="66" t="s">
        <v>538</v>
      </c>
      <c r="H43" s="67">
        <v>0.53</v>
      </c>
      <c r="I43" s="68">
        <f t="shared" si="2"/>
        <v>5.7566400000000009</v>
      </c>
      <c r="J43" s="68">
        <f t="shared" si="4"/>
        <v>3.05</v>
      </c>
      <c r="M43" s="69">
        <v>7.16</v>
      </c>
    </row>
    <row r="44" spans="1:13" ht="36" customHeight="1">
      <c r="A44" s="65" t="s">
        <v>1372</v>
      </c>
      <c r="B44" s="66">
        <v>91926</v>
      </c>
      <c r="C44" s="66" t="s">
        <v>1010</v>
      </c>
      <c r="D44" s="65" t="s">
        <v>1414</v>
      </c>
      <c r="E44" s="237" t="s">
        <v>1407</v>
      </c>
      <c r="F44" s="237"/>
      <c r="G44" s="66" t="s">
        <v>538</v>
      </c>
      <c r="H44" s="67">
        <v>3.4689000000000001</v>
      </c>
      <c r="I44" s="68">
        <f t="shared" si="2"/>
        <v>2.9908800000000002</v>
      </c>
      <c r="J44" s="68">
        <f t="shared" si="4"/>
        <v>10.37</v>
      </c>
      <c r="M44" s="69">
        <v>3.72</v>
      </c>
    </row>
    <row r="45" spans="1:13" ht="48" customHeight="1">
      <c r="A45" s="65" t="s">
        <v>1372</v>
      </c>
      <c r="B45" s="66">
        <v>101875</v>
      </c>
      <c r="C45" s="66" t="s">
        <v>1010</v>
      </c>
      <c r="D45" s="65" t="s">
        <v>1415</v>
      </c>
      <c r="E45" s="237" t="s">
        <v>1407</v>
      </c>
      <c r="F45" s="237"/>
      <c r="G45" s="66" t="s">
        <v>535</v>
      </c>
      <c r="H45" s="67">
        <v>1.9300000000000001E-2</v>
      </c>
      <c r="I45" s="68">
        <f t="shared" si="2"/>
        <v>308.52696000000003</v>
      </c>
      <c r="J45" s="68">
        <f t="shared" si="4"/>
        <v>5.95</v>
      </c>
      <c r="M45" s="69">
        <v>383.74</v>
      </c>
    </row>
    <row r="46" spans="1:13" ht="36" customHeight="1">
      <c r="A46" s="65" t="s">
        <v>1372</v>
      </c>
      <c r="B46" s="66">
        <v>92000</v>
      </c>
      <c r="C46" s="66" t="s">
        <v>1010</v>
      </c>
      <c r="D46" s="65" t="s">
        <v>1416</v>
      </c>
      <c r="E46" s="237" t="s">
        <v>1407</v>
      </c>
      <c r="F46" s="237"/>
      <c r="G46" s="66" t="s">
        <v>535</v>
      </c>
      <c r="H46" s="67">
        <v>7.7100000000000002E-2</v>
      </c>
      <c r="I46" s="68">
        <f t="shared" si="2"/>
        <v>17.454840000000001</v>
      </c>
      <c r="J46" s="68">
        <f t="shared" si="4"/>
        <v>1.34</v>
      </c>
      <c r="M46" s="69">
        <v>21.71</v>
      </c>
    </row>
    <row r="47" spans="1:13" ht="36" customHeight="1">
      <c r="A47" s="65" t="s">
        <v>1372</v>
      </c>
      <c r="B47" s="66">
        <v>91945</v>
      </c>
      <c r="C47" s="66" t="s">
        <v>1010</v>
      </c>
      <c r="D47" s="65" t="s">
        <v>1417</v>
      </c>
      <c r="E47" s="237" t="s">
        <v>1407</v>
      </c>
      <c r="F47" s="237"/>
      <c r="G47" s="66" t="s">
        <v>535</v>
      </c>
      <c r="H47" s="67">
        <v>5.7799999999999997E-2</v>
      </c>
      <c r="I47" s="68">
        <f t="shared" si="2"/>
        <v>6.10236</v>
      </c>
      <c r="J47" s="68">
        <f t="shared" si="4"/>
        <v>0.35</v>
      </c>
      <c r="M47" s="69">
        <v>7.59</v>
      </c>
    </row>
    <row r="48" spans="1:13" ht="36" customHeight="1">
      <c r="A48" s="65" t="s">
        <v>1372</v>
      </c>
      <c r="B48" s="66">
        <v>97886</v>
      </c>
      <c r="C48" s="66" t="s">
        <v>1010</v>
      </c>
      <c r="D48" s="65" t="s">
        <v>1418</v>
      </c>
      <c r="E48" s="237" t="s">
        <v>1407</v>
      </c>
      <c r="F48" s="237"/>
      <c r="G48" s="66" t="s">
        <v>535</v>
      </c>
      <c r="H48" s="67">
        <v>3.85E-2</v>
      </c>
      <c r="I48" s="68">
        <f t="shared" si="2"/>
        <v>111.89268</v>
      </c>
      <c r="J48" s="68">
        <f t="shared" si="4"/>
        <v>4.3</v>
      </c>
      <c r="M48" s="69">
        <v>139.16999999999999</v>
      </c>
    </row>
    <row r="49" spans="1:13" ht="48" customHeight="1">
      <c r="A49" s="65" t="s">
        <v>1372</v>
      </c>
      <c r="B49" s="66">
        <v>97586</v>
      </c>
      <c r="C49" s="66" t="s">
        <v>1010</v>
      </c>
      <c r="D49" s="65" t="s">
        <v>1419</v>
      </c>
      <c r="E49" s="237" t="s">
        <v>1407</v>
      </c>
      <c r="F49" s="237"/>
      <c r="G49" s="66" t="s">
        <v>535</v>
      </c>
      <c r="H49" s="67">
        <v>0.11559999999999999</v>
      </c>
      <c r="I49" s="68">
        <f t="shared" si="2"/>
        <v>82.35372000000001</v>
      </c>
      <c r="J49" s="68">
        <f t="shared" si="4"/>
        <v>9.52</v>
      </c>
      <c r="M49" s="69">
        <v>102.43</v>
      </c>
    </row>
    <row r="50" spans="1:13" ht="36" customHeight="1">
      <c r="A50" s="65" t="s">
        <v>1372</v>
      </c>
      <c r="B50" s="66">
        <v>95805</v>
      </c>
      <c r="C50" s="66" t="s">
        <v>1010</v>
      </c>
      <c r="D50" s="65" t="s">
        <v>1420</v>
      </c>
      <c r="E50" s="237" t="s">
        <v>1407</v>
      </c>
      <c r="F50" s="237"/>
      <c r="G50" s="66" t="s">
        <v>535</v>
      </c>
      <c r="H50" s="67">
        <v>0.28910000000000002</v>
      </c>
      <c r="I50" s="68">
        <f t="shared" si="2"/>
        <v>15.10716</v>
      </c>
      <c r="J50" s="68">
        <f t="shared" si="4"/>
        <v>4.3600000000000003</v>
      </c>
      <c r="M50" s="69">
        <v>18.79</v>
      </c>
    </row>
    <row r="51" spans="1:13" ht="36" customHeight="1">
      <c r="A51" s="65" t="s">
        <v>1372</v>
      </c>
      <c r="B51" s="66">
        <v>92023</v>
      </c>
      <c r="C51" s="66" t="s">
        <v>1010</v>
      </c>
      <c r="D51" s="65" t="s">
        <v>1421</v>
      </c>
      <c r="E51" s="237" t="s">
        <v>1407</v>
      </c>
      <c r="F51" s="237"/>
      <c r="G51" s="66" t="s">
        <v>535</v>
      </c>
      <c r="H51" s="67">
        <v>0.13489999999999999</v>
      </c>
      <c r="I51" s="68">
        <f t="shared" si="2"/>
        <v>28.95204</v>
      </c>
      <c r="J51" s="68">
        <f t="shared" si="4"/>
        <v>3.9</v>
      </c>
      <c r="M51" s="69">
        <v>36.01</v>
      </c>
    </row>
    <row r="52" spans="1:13" ht="24" customHeight="1">
      <c r="A52" s="65" t="s">
        <v>1372</v>
      </c>
      <c r="B52" s="66">
        <v>91937</v>
      </c>
      <c r="C52" s="66" t="s">
        <v>1010</v>
      </c>
      <c r="D52" s="65" t="s">
        <v>1422</v>
      </c>
      <c r="E52" s="237" t="s">
        <v>1407</v>
      </c>
      <c r="F52" s="237"/>
      <c r="G52" s="66" t="s">
        <v>535</v>
      </c>
      <c r="H52" s="67">
        <v>0.1734</v>
      </c>
      <c r="I52" s="68">
        <f t="shared" ref="I52:I83" si="5">M52*$M$2</f>
        <v>6.8500800000000002</v>
      </c>
      <c r="J52" s="68">
        <f t="shared" si="4"/>
        <v>1.18</v>
      </c>
      <c r="M52" s="69">
        <v>8.52</v>
      </c>
    </row>
    <row r="53" spans="1:13" ht="36" customHeight="1">
      <c r="A53" s="65" t="s">
        <v>1372</v>
      </c>
      <c r="B53" s="66">
        <v>97593</v>
      </c>
      <c r="C53" s="66" t="s">
        <v>1010</v>
      </c>
      <c r="D53" s="65" t="s">
        <v>1423</v>
      </c>
      <c r="E53" s="237" t="s">
        <v>1407</v>
      </c>
      <c r="F53" s="237"/>
      <c r="G53" s="66" t="s">
        <v>535</v>
      </c>
      <c r="H53" s="67">
        <v>7.7100000000000002E-2</v>
      </c>
      <c r="I53" s="68">
        <f t="shared" si="5"/>
        <v>75.712680000000006</v>
      </c>
      <c r="J53" s="68">
        <f t="shared" si="4"/>
        <v>5.83</v>
      </c>
      <c r="M53" s="69">
        <v>94.17</v>
      </c>
    </row>
    <row r="54" spans="1:13" ht="36" customHeight="1">
      <c r="A54" s="65" t="s">
        <v>1372</v>
      </c>
      <c r="B54" s="66">
        <v>95811</v>
      </c>
      <c r="C54" s="66" t="s">
        <v>1010</v>
      </c>
      <c r="D54" s="65" t="s">
        <v>1424</v>
      </c>
      <c r="E54" s="237" t="s">
        <v>1407</v>
      </c>
      <c r="F54" s="237"/>
      <c r="G54" s="66" t="s">
        <v>535</v>
      </c>
      <c r="H54" s="67">
        <v>0.13489999999999999</v>
      </c>
      <c r="I54" s="68">
        <f t="shared" si="5"/>
        <v>10.669080000000001</v>
      </c>
      <c r="J54" s="68">
        <f t="shared" si="4"/>
        <v>1.43</v>
      </c>
      <c r="M54" s="69">
        <v>13.27</v>
      </c>
    </row>
    <row r="55" spans="1:13" ht="36" customHeight="1">
      <c r="A55" s="65" t="s">
        <v>1372</v>
      </c>
      <c r="B55" s="66">
        <v>101891</v>
      </c>
      <c r="C55" s="66" t="s">
        <v>1010</v>
      </c>
      <c r="D55" s="65" t="s">
        <v>1425</v>
      </c>
      <c r="E55" s="237" t="s">
        <v>1407</v>
      </c>
      <c r="F55" s="237"/>
      <c r="G55" s="66" t="s">
        <v>535</v>
      </c>
      <c r="H55" s="67">
        <v>0.1734</v>
      </c>
      <c r="I55" s="68">
        <f t="shared" si="5"/>
        <v>21.402480000000001</v>
      </c>
      <c r="J55" s="68">
        <f t="shared" si="4"/>
        <v>3.71</v>
      </c>
      <c r="M55" s="69">
        <v>26.62</v>
      </c>
    </row>
    <row r="56" spans="1:13" ht="24" customHeight="1">
      <c r="A56" s="65" t="s">
        <v>1372</v>
      </c>
      <c r="B56" s="66">
        <v>97612</v>
      </c>
      <c r="C56" s="66" t="s">
        <v>1010</v>
      </c>
      <c r="D56" s="65" t="s">
        <v>1426</v>
      </c>
      <c r="E56" s="237" t="s">
        <v>1407</v>
      </c>
      <c r="F56" s="237"/>
      <c r="G56" s="66" t="s">
        <v>535</v>
      </c>
      <c r="H56" s="67">
        <v>3.85E-2</v>
      </c>
      <c r="I56" s="68">
        <f t="shared" si="5"/>
        <v>15.09108</v>
      </c>
      <c r="J56" s="68">
        <f t="shared" si="4"/>
        <v>0.57999999999999996</v>
      </c>
      <c r="M56" s="69">
        <v>18.77</v>
      </c>
    </row>
    <row r="57" spans="1:13" ht="24" customHeight="1">
      <c r="A57" s="65" t="s">
        <v>1372</v>
      </c>
      <c r="B57" s="66">
        <v>97611</v>
      </c>
      <c r="C57" s="66" t="s">
        <v>1010</v>
      </c>
      <c r="D57" s="65" t="s">
        <v>1427</v>
      </c>
      <c r="E57" s="237" t="s">
        <v>1407</v>
      </c>
      <c r="F57" s="237"/>
      <c r="G57" s="66" t="s">
        <v>535</v>
      </c>
      <c r="H57" s="67">
        <v>3.85E-2</v>
      </c>
      <c r="I57" s="68">
        <f t="shared" si="5"/>
        <v>13.877040000000003</v>
      </c>
      <c r="J57" s="68">
        <f t="shared" si="4"/>
        <v>0.53</v>
      </c>
      <c r="M57" s="69">
        <v>17.260000000000002</v>
      </c>
    </row>
    <row r="58" spans="1:13" ht="36" customHeight="1">
      <c r="A58" s="65" t="s">
        <v>1372</v>
      </c>
      <c r="B58" s="66">
        <v>92008</v>
      </c>
      <c r="C58" s="66" t="s">
        <v>1010</v>
      </c>
      <c r="D58" s="65" t="s">
        <v>1428</v>
      </c>
      <c r="E58" s="237" t="s">
        <v>1407</v>
      </c>
      <c r="F58" s="237"/>
      <c r="G58" s="66" t="s">
        <v>535</v>
      </c>
      <c r="H58" s="67">
        <v>0.1542</v>
      </c>
      <c r="I58" s="68">
        <f t="shared" si="5"/>
        <v>28.083720000000003</v>
      </c>
      <c r="J58" s="68">
        <f t="shared" si="4"/>
        <v>4.33</v>
      </c>
      <c r="M58" s="69">
        <v>34.93</v>
      </c>
    </row>
    <row r="59" spans="1:13" ht="24" customHeight="1">
      <c r="A59" s="65" t="s">
        <v>1372</v>
      </c>
      <c r="B59" s="66">
        <v>96985</v>
      </c>
      <c r="C59" s="66" t="s">
        <v>1010</v>
      </c>
      <c r="D59" s="65" t="s">
        <v>1429</v>
      </c>
      <c r="E59" s="237" t="s">
        <v>1407</v>
      </c>
      <c r="F59" s="237"/>
      <c r="G59" s="66" t="s">
        <v>535</v>
      </c>
      <c r="H59" s="67">
        <v>3.85E-2</v>
      </c>
      <c r="I59" s="68">
        <f t="shared" si="5"/>
        <v>48.979680000000002</v>
      </c>
      <c r="J59" s="68">
        <f t="shared" si="4"/>
        <v>1.88</v>
      </c>
      <c r="M59" s="69">
        <v>60.92</v>
      </c>
    </row>
    <row r="60" spans="1:13" ht="24" customHeight="1">
      <c r="A60" s="65" t="s">
        <v>1372</v>
      </c>
      <c r="B60" s="66">
        <v>100556</v>
      </c>
      <c r="C60" s="66" t="s">
        <v>1010</v>
      </c>
      <c r="D60" s="65" t="s">
        <v>1430</v>
      </c>
      <c r="E60" s="237" t="s">
        <v>1431</v>
      </c>
      <c r="F60" s="237"/>
      <c r="G60" s="66" t="s">
        <v>535</v>
      </c>
      <c r="H60" s="67">
        <v>1.9300000000000001E-2</v>
      </c>
      <c r="I60" s="68">
        <f t="shared" si="5"/>
        <v>27.191280000000003</v>
      </c>
      <c r="J60" s="68">
        <f t="shared" si="4"/>
        <v>0.52</v>
      </c>
      <c r="M60" s="69">
        <v>33.82</v>
      </c>
    </row>
    <row r="61" spans="1:13" ht="36" customHeight="1">
      <c r="A61" s="65" t="s">
        <v>1372</v>
      </c>
      <c r="B61" s="66">
        <v>98283</v>
      </c>
      <c r="C61" s="66" t="s">
        <v>1010</v>
      </c>
      <c r="D61" s="65" t="s">
        <v>1432</v>
      </c>
      <c r="E61" s="237" t="s">
        <v>1431</v>
      </c>
      <c r="F61" s="237"/>
      <c r="G61" s="66" t="s">
        <v>538</v>
      </c>
      <c r="H61" s="67">
        <v>0.61670000000000003</v>
      </c>
      <c r="I61" s="68">
        <f t="shared" si="5"/>
        <v>5.8531200000000005</v>
      </c>
      <c r="J61" s="68">
        <f t="shared" si="4"/>
        <v>3.6</v>
      </c>
      <c r="M61" s="69">
        <v>7.28</v>
      </c>
    </row>
    <row r="62" spans="1:13" ht="36" customHeight="1">
      <c r="A62" s="65" t="s">
        <v>1372</v>
      </c>
      <c r="B62" s="66">
        <v>89712</v>
      </c>
      <c r="C62" s="66" t="s">
        <v>1010</v>
      </c>
      <c r="D62" s="65" t="s">
        <v>1433</v>
      </c>
      <c r="E62" s="237" t="s">
        <v>1434</v>
      </c>
      <c r="F62" s="237"/>
      <c r="G62" s="66" t="s">
        <v>538</v>
      </c>
      <c r="H62" s="67">
        <v>0.12529999999999999</v>
      </c>
      <c r="I62" s="68">
        <f t="shared" si="5"/>
        <v>18.154319999999998</v>
      </c>
      <c r="J62" s="68">
        <f t="shared" si="4"/>
        <v>2.27</v>
      </c>
      <c r="M62" s="69">
        <v>22.58</v>
      </c>
    </row>
    <row r="63" spans="1:13" ht="36" customHeight="1">
      <c r="A63" s="65" t="s">
        <v>1372</v>
      </c>
      <c r="B63" s="66">
        <v>89714</v>
      </c>
      <c r="C63" s="66" t="s">
        <v>1010</v>
      </c>
      <c r="D63" s="65" t="s">
        <v>1435</v>
      </c>
      <c r="E63" s="237" t="s">
        <v>1434</v>
      </c>
      <c r="F63" s="237"/>
      <c r="G63" s="66" t="s">
        <v>538</v>
      </c>
      <c r="H63" s="67">
        <v>0.1472</v>
      </c>
      <c r="I63" s="68">
        <f t="shared" si="5"/>
        <v>35.134800000000006</v>
      </c>
      <c r="J63" s="68">
        <f t="shared" ref="J63:J93" si="6">TRUNC(H63*I63,2)</f>
        <v>5.17</v>
      </c>
      <c r="M63" s="69">
        <v>43.7</v>
      </c>
    </row>
    <row r="64" spans="1:13" ht="36" customHeight="1">
      <c r="A64" s="65" t="s">
        <v>1372</v>
      </c>
      <c r="B64" s="66">
        <v>89711</v>
      </c>
      <c r="C64" s="66" t="s">
        <v>1010</v>
      </c>
      <c r="D64" s="65" t="s">
        <v>1436</v>
      </c>
      <c r="E64" s="237" t="s">
        <v>1434</v>
      </c>
      <c r="F64" s="237"/>
      <c r="G64" s="66" t="s">
        <v>538</v>
      </c>
      <c r="H64" s="67">
        <v>0.13880000000000001</v>
      </c>
      <c r="I64" s="68">
        <f t="shared" si="5"/>
        <v>11.842920000000001</v>
      </c>
      <c r="J64" s="68">
        <f t="shared" si="6"/>
        <v>1.64</v>
      </c>
      <c r="M64" s="69">
        <v>14.73</v>
      </c>
    </row>
    <row r="65" spans="1:13" ht="48" customHeight="1">
      <c r="A65" s="65" t="s">
        <v>1372</v>
      </c>
      <c r="B65" s="66">
        <v>89748</v>
      </c>
      <c r="C65" s="66" t="s">
        <v>1010</v>
      </c>
      <c r="D65" s="65" t="s">
        <v>1437</v>
      </c>
      <c r="E65" s="237" t="s">
        <v>1434</v>
      </c>
      <c r="F65" s="237"/>
      <c r="G65" s="66" t="s">
        <v>535</v>
      </c>
      <c r="H65" s="67">
        <v>5.7799999999999997E-2</v>
      </c>
      <c r="I65" s="68">
        <f t="shared" si="5"/>
        <v>26.765160000000002</v>
      </c>
      <c r="J65" s="68">
        <f t="shared" si="6"/>
        <v>1.54</v>
      </c>
      <c r="M65" s="69">
        <v>33.29</v>
      </c>
    </row>
    <row r="66" spans="1:13" ht="48" customHeight="1">
      <c r="A66" s="65" t="s">
        <v>1372</v>
      </c>
      <c r="B66" s="66">
        <v>89784</v>
      </c>
      <c r="C66" s="66" t="s">
        <v>1010</v>
      </c>
      <c r="D66" s="65" t="s">
        <v>1438</v>
      </c>
      <c r="E66" s="237" t="s">
        <v>1434</v>
      </c>
      <c r="F66" s="237"/>
      <c r="G66" s="66" t="s">
        <v>535</v>
      </c>
      <c r="H66" s="67">
        <v>5.7799999999999997E-2</v>
      </c>
      <c r="I66" s="68">
        <f t="shared" si="5"/>
        <v>13.555440000000001</v>
      </c>
      <c r="J66" s="68">
        <f t="shared" si="6"/>
        <v>0.78</v>
      </c>
      <c r="M66" s="69">
        <v>16.86</v>
      </c>
    </row>
    <row r="67" spans="1:13" ht="48" customHeight="1">
      <c r="A67" s="65" t="s">
        <v>1372</v>
      </c>
      <c r="B67" s="66">
        <v>89726</v>
      </c>
      <c r="C67" s="66" t="s">
        <v>1010</v>
      </c>
      <c r="D67" s="65" t="s">
        <v>1439</v>
      </c>
      <c r="E67" s="237" t="s">
        <v>1434</v>
      </c>
      <c r="F67" s="237"/>
      <c r="G67" s="66" t="s">
        <v>535</v>
      </c>
      <c r="H67" s="67">
        <v>5.7799999999999997E-2</v>
      </c>
      <c r="I67" s="68">
        <f t="shared" si="5"/>
        <v>4.5104400000000009</v>
      </c>
      <c r="J67" s="68">
        <f t="shared" si="6"/>
        <v>0.26</v>
      </c>
      <c r="M67" s="69">
        <v>5.61</v>
      </c>
    </row>
    <row r="68" spans="1:13" ht="48" customHeight="1">
      <c r="A68" s="65" t="s">
        <v>1372</v>
      </c>
      <c r="B68" s="66">
        <v>89731</v>
      </c>
      <c r="C68" s="66" t="s">
        <v>1010</v>
      </c>
      <c r="D68" s="65" t="s">
        <v>1440</v>
      </c>
      <c r="E68" s="237" t="s">
        <v>1434</v>
      </c>
      <c r="F68" s="237"/>
      <c r="G68" s="66" t="s">
        <v>535</v>
      </c>
      <c r="H68" s="67">
        <v>1.9300000000000001E-2</v>
      </c>
      <c r="I68" s="68">
        <f t="shared" si="5"/>
        <v>7.0912800000000002</v>
      </c>
      <c r="J68" s="68">
        <f t="shared" si="6"/>
        <v>0.13</v>
      </c>
      <c r="M68" s="69">
        <v>8.82</v>
      </c>
    </row>
    <row r="69" spans="1:13" ht="48" customHeight="1">
      <c r="A69" s="65" t="s">
        <v>1372</v>
      </c>
      <c r="B69" s="66">
        <v>89724</v>
      </c>
      <c r="C69" s="66" t="s">
        <v>1010</v>
      </c>
      <c r="D69" s="65" t="s">
        <v>1441</v>
      </c>
      <c r="E69" s="237" t="s">
        <v>1434</v>
      </c>
      <c r="F69" s="237"/>
      <c r="G69" s="66" t="s">
        <v>535</v>
      </c>
      <c r="H69" s="67">
        <v>7.7100000000000002E-2</v>
      </c>
      <c r="I69" s="68">
        <f t="shared" si="5"/>
        <v>6.5124000000000004</v>
      </c>
      <c r="J69" s="68">
        <f t="shared" si="6"/>
        <v>0.5</v>
      </c>
      <c r="M69" s="69">
        <v>8.1</v>
      </c>
    </row>
    <row r="70" spans="1:13" ht="48" customHeight="1">
      <c r="A70" s="65" t="s">
        <v>1372</v>
      </c>
      <c r="B70" s="66">
        <v>89796</v>
      </c>
      <c r="C70" s="66" t="s">
        <v>1010</v>
      </c>
      <c r="D70" s="65" t="s">
        <v>1442</v>
      </c>
      <c r="E70" s="237" t="s">
        <v>1434</v>
      </c>
      <c r="F70" s="237"/>
      <c r="G70" s="66" t="s">
        <v>535</v>
      </c>
      <c r="H70" s="67">
        <v>3.85E-2</v>
      </c>
      <c r="I70" s="68">
        <f t="shared" si="5"/>
        <v>27.770160000000001</v>
      </c>
      <c r="J70" s="68">
        <f t="shared" si="6"/>
        <v>1.06</v>
      </c>
      <c r="M70" s="69">
        <v>34.54</v>
      </c>
    </row>
    <row r="71" spans="1:13" ht="36" customHeight="1">
      <c r="A71" s="65" t="s">
        <v>1372</v>
      </c>
      <c r="B71" s="66">
        <v>97906</v>
      </c>
      <c r="C71" s="66" t="s">
        <v>1010</v>
      </c>
      <c r="D71" s="65" t="s">
        <v>1443</v>
      </c>
      <c r="E71" s="237" t="s">
        <v>1434</v>
      </c>
      <c r="F71" s="237"/>
      <c r="G71" s="66" t="s">
        <v>535</v>
      </c>
      <c r="H71" s="67">
        <v>1.9300000000000001E-2</v>
      </c>
      <c r="I71" s="68">
        <f t="shared" si="5"/>
        <v>270.72288000000003</v>
      </c>
      <c r="J71" s="68">
        <f t="shared" si="6"/>
        <v>5.22</v>
      </c>
      <c r="M71" s="69">
        <v>336.72</v>
      </c>
    </row>
    <row r="72" spans="1:13" ht="36" customHeight="1">
      <c r="A72" s="65" t="s">
        <v>1372</v>
      </c>
      <c r="B72" s="66">
        <v>89482</v>
      </c>
      <c r="C72" s="66" t="s">
        <v>1010</v>
      </c>
      <c r="D72" s="65" t="s">
        <v>1444</v>
      </c>
      <c r="E72" s="237" t="s">
        <v>1434</v>
      </c>
      <c r="F72" s="237"/>
      <c r="G72" s="66" t="s">
        <v>535</v>
      </c>
      <c r="H72" s="67">
        <v>3.85E-2</v>
      </c>
      <c r="I72" s="68">
        <f t="shared" si="5"/>
        <v>15.13932</v>
      </c>
      <c r="J72" s="68">
        <f t="shared" si="6"/>
        <v>0.57999999999999996</v>
      </c>
      <c r="M72" s="69">
        <v>18.829999999999998</v>
      </c>
    </row>
    <row r="73" spans="1:13" ht="60" customHeight="1">
      <c r="A73" s="65" t="s">
        <v>1372</v>
      </c>
      <c r="B73" s="66">
        <v>86934</v>
      </c>
      <c r="C73" s="66" t="s">
        <v>1010</v>
      </c>
      <c r="D73" s="65" t="s">
        <v>1445</v>
      </c>
      <c r="E73" s="237" t="s">
        <v>1434</v>
      </c>
      <c r="F73" s="237"/>
      <c r="G73" s="66" t="s">
        <v>535</v>
      </c>
      <c r="H73" s="67">
        <v>1.9300000000000001E-2</v>
      </c>
      <c r="I73" s="68">
        <f t="shared" si="5"/>
        <v>299.25684000000001</v>
      </c>
      <c r="J73" s="68">
        <f t="shared" si="6"/>
        <v>5.77</v>
      </c>
      <c r="M73" s="69">
        <v>372.21</v>
      </c>
    </row>
    <row r="74" spans="1:13" ht="60" customHeight="1">
      <c r="A74" s="65" t="s">
        <v>1372</v>
      </c>
      <c r="B74" s="66">
        <v>86943</v>
      </c>
      <c r="C74" s="66" t="s">
        <v>1010</v>
      </c>
      <c r="D74" s="65" t="s">
        <v>1446</v>
      </c>
      <c r="E74" s="237" t="s">
        <v>1434</v>
      </c>
      <c r="F74" s="237"/>
      <c r="G74" s="66" t="s">
        <v>535</v>
      </c>
      <c r="H74" s="67">
        <v>3.85E-2</v>
      </c>
      <c r="I74" s="68">
        <f t="shared" si="5"/>
        <v>168.02796000000001</v>
      </c>
      <c r="J74" s="68">
        <f t="shared" si="6"/>
        <v>6.46</v>
      </c>
      <c r="M74" s="69">
        <v>208.99</v>
      </c>
    </row>
    <row r="75" spans="1:13" ht="24" customHeight="1">
      <c r="A75" s="65" t="s">
        <v>1372</v>
      </c>
      <c r="B75" s="66">
        <v>86888</v>
      </c>
      <c r="C75" s="66" t="s">
        <v>1010</v>
      </c>
      <c r="D75" s="65" t="s">
        <v>1447</v>
      </c>
      <c r="E75" s="237" t="s">
        <v>1434</v>
      </c>
      <c r="F75" s="237"/>
      <c r="G75" s="66" t="s">
        <v>535</v>
      </c>
      <c r="H75" s="67">
        <v>3.85E-2</v>
      </c>
      <c r="I75" s="68">
        <f t="shared" si="5"/>
        <v>345.46272000000005</v>
      </c>
      <c r="J75" s="68">
        <f t="shared" si="6"/>
        <v>13.3</v>
      </c>
      <c r="M75" s="69">
        <v>429.68</v>
      </c>
    </row>
    <row r="76" spans="1:13" ht="24" customHeight="1">
      <c r="A76" s="65" t="s">
        <v>1372</v>
      </c>
      <c r="B76" s="66">
        <v>90443</v>
      </c>
      <c r="C76" s="66" t="s">
        <v>1010</v>
      </c>
      <c r="D76" s="65" t="s">
        <v>1448</v>
      </c>
      <c r="E76" s="237" t="s">
        <v>1434</v>
      </c>
      <c r="F76" s="237"/>
      <c r="G76" s="66" t="s">
        <v>538</v>
      </c>
      <c r="H76" s="67">
        <v>0.1002</v>
      </c>
      <c r="I76" s="68">
        <f t="shared" si="5"/>
        <v>7.0028400000000008</v>
      </c>
      <c r="J76" s="68">
        <f t="shared" si="6"/>
        <v>0.7</v>
      </c>
      <c r="M76" s="69">
        <v>8.7100000000000009</v>
      </c>
    </row>
    <row r="77" spans="1:13" ht="48" customHeight="1">
      <c r="A77" s="65" t="s">
        <v>1372</v>
      </c>
      <c r="B77" s="66">
        <v>89957</v>
      </c>
      <c r="C77" s="66" t="s">
        <v>1010</v>
      </c>
      <c r="D77" s="65" t="s">
        <v>1449</v>
      </c>
      <c r="E77" s="237" t="s">
        <v>1434</v>
      </c>
      <c r="F77" s="237"/>
      <c r="G77" s="66" t="s">
        <v>535</v>
      </c>
      <c r="H77" s="67">
        <v>9.64E-2</v>
      </c>
      <c r="I77" s="68">
        <f t="shared" si="5"/>
        <v>81.509519999999995</v>
      </c>
      <c r="J77" s="68">
        <f t="shared" si="6"/>
        <v>7.85</v>
      </c>
      <c r="M77" s="69">
        <v>101.38</v>
      </c>
    </row>
    <row r="78" spans="1:13" ht="36" customHeight="1">
      <c r="A78" s="65" t="s">
        <v>1372</v>
      </c>
      <c r="B78" s="66">
        <v>90466</v>
      </c>
      <c r="C78" s="66" t="s">
        <v>1010</v>
      </c>
      <c r="D78" s="65" t="s">
        <v>1450</v>
      </c>
      <c r="E78" s="237" t="s">
        <v>1434</v>
      </c>
      <c r="F78" s="237"/>
      <c r="G78" s="66" t="s">
        <v>538</v>
      </c>
      <c r="H78" s="67">
        <v>0.1002</v>
      </c>
      <c r="I78" s="68">
        <f t="shared" si="5"/>
        <v>7.26816</v>
      </c>
      <c r="J78" s="68">
        <f t="shared" si="6"/>
        <v>0.72</v>
      </c>
      <c r="M78" s="69">
        <v>9.0399999999999991</v>
      </c>
    </row>
    <row r="79" spans="1:13" ht="48" customHeight="1">
      <c r="A79" s="65" t="s">
        <v>1372</v>
      </c>
      <c r="B79" s="66">
        <v>91173</v>
      </c>
      <c r="C79" s="66" t="s">
        <v>1010</v>
      </c>
      <c r="D79" s="65" t="s">
        <v>1451</v>
      </c>
      <c r="E79" s="237" t="s">
        <v>1434</v>
      </c>
      <c r="F79" s="237"/>
      <c r="G79" s="66" t="s">
        <v>538</v>
      </c>
      <c r="H79" s="67">
        <v>1.7343999999999999</v>
      </c>
      <c r="I79" s="68">
        <f t="shared" si="5"/>
        <v>0.93264000000000002</v>
      </c>
      <c r="J79" s="68">
        <f t="shared" si="6"/>
        <v>1.61</v>
      </c>
      <c r="M79" s="69">
        <v>1.1599999999999999</v>
      </c>
    </row>
    <row r="80" spans="1:13" ht="60" customHeight="1">
      <c r="A80" s="65" t="s">
        <v>1372</v>
      </c>
      <c r="B80" s="66">
        <v>91170</v>
      </c>
      <c r="C80" s="66" t="s">
        <v>1010</v>
      </c>
      <c r="D80" s="65" t="s">
        <v>1452</v>
      </c>
      <c r="E80" s="237" t="s">
        <v>1434</v>
      </c>
      <c r="F80" s="237"/>
      <c r="G80" s="66" t="s">
        <v>538</v>
      </c>
      <c r="H80" s="67">
        <v>0.53</v>
      </c>
      <c r="I80" s="68">
        <f t="shared" si="5"/>
        <v>1.8492</v>
      </c>
      <c r="J80" s="68">
        <f t="shared" si="6"/>
        <v>0.98</v>
      </c>
      <c r="M80" s="69">
        <v>2.2999999999999998</v>
      </c>
    </row>
    <row r="81" spans="1:13" ht="24" customHeight="1">
      <c r="A81" s="65" t="s">
        <v>1372</v>
      </c>
      <c r="B81" s="66">
        <v>93358</v>
      </c>
      <c r="C81" s="66" t="s">
        <v>1010</v>
      </c>
      <c r="D81" s="65" t="s">
        <v>1453</v>
      </c>
      <c r="E81" s="237" t="s">
        <v>1454</v>
      </c>
      <c r="F81" s="237"/>
      <c r="G81" s="66" t="s">
        <v>124</v>
      </c>
      <c r="H81" s="67">
        <v>2.3300000000000001E-2</v>
      </c>
      <c r="I81" s="68">
        <f t="shared" si="5"/>
        <v>44.139600000000002</v>
      </c>
      <c r="J81" s="68">
        <f t="shared" si="6"/>
        <v>1.02</v>
      </c>
      <c r="M81" s="69">
        <v>54.9</v>
      </c>
    </row>
    <row r="82" spans="1:13" ht="24" customHeight="1">
      <c r="A82" s="65" t="s">
        <v>1372</v>
      </c>
      <c r="B82" s="66">
        <v>96995</v>
      </c>
      <c r="C82" s="66" t="s">
        <v>1010</v>
      </c>
      <c r="D82" s="65" t="s">
        <v>1455</v>
      </c>
      <c r="E82" s="237" t="s">
        <v>1454</v>
      </c>
      <c r="F82" s="237"/>
      <c r="G82" s="66" t="s">
        <v>124</v>
      </c>
      <c r="H82" s="67">
        <v>6.0000000000000001E-3</v>
      </c>
      <c r="I82" s="68">
        <f t="shared" si="5"/>
        <v>26.765160000000002</v>
      </c>
      <c r="J82" s="68">
        <f t="shared" si="6"/>
        <v>0.16</v>
      </c>
      <c r="M82" s="69">
        <v>33.29</v>
      </c>
    </row>
    <row r="83" spans="1:13" ht="60" customHeight="1">
      <c r="A83" s="65" t="s">
        <v>1372</v>
      </c>
      <c r="B83" s="66">
        <v>89168</v>
      </c>
      <c r="C83" s="66" t="s">
        <v>1010</v>
      </c>
      <c r="D83" s="65" t="s">
        <v>1456</v>
      </c>
      <c r="E83" s="237" t="s">
        <v>1457</v>
      </c>
      <c r="F83" s="237"/>
      <c r="G83" s="66" t="s">
        <v>88</v>
      </c>
      <c r="H83" s="67">
        <v>0.1023</v>
      </c>
      <c r="I83" s="68">
        <f t="shared" si="5"/>
        <v>55.09008</v>
      </c>
      <c r="J83" s="68">
        <f t="shared" si="6"/>
        <v>5.63</v>
      </c>
      <c r="M83" s="69">
        <v>68.52</v>
      </c>
    </row>
    <row r="84" spans="1:13" ht="24" customHeight="1">
      <c r="A84" s="65" t="s">
        <v>1372</v>
      </c>
      <c r="B84" s="66">
        <v>88489</v>
      </c>
      <c r="C84" s="66" t="s">
        <v>1010</v>
      </c>
      <c r="D84" s="65" t="s">
        <v>1458</v>
      </c>
      <c r="E84" s="237" t="s">
        <v>1459</v>
      </c>
      <c r="F84" s="237"/>
      <c r="G84" s="66" t="s">
        <v>88</v>
      </c>
      <c r="H84" s="67">
        <v>4.4976000000000003</v>
      </c>
      <c r="I84" s="68">
        <f t="shared" ref="I84:I93" si="7">M84*$M$2</f>
        <v>8.3374799999999993</v>
      </c>
      <c r="J84" s="68">
        <f t="shared" si="6"/>
        <v>37.49</v>
      </c>
      <c r="M84" s="69">
        <v>10.37</v>
      </c>
    </row>
    <row r="85" spans="1:13" ht="60" customHeight="1">
      <c r="A85" s="65" t="s">
        <v>1372</v>
      </c>
      <c r="B85" s="66">
        <v>89171</v>
      </c>
      <c r="C85" s="66" t="s">
        <v>1010</v>
      </c>
      <c r="D85" s="65" t="s">
        <v>1460</v>
      </c>
      <c r="E85" s="237" t="s">
        <v>1461</v>
      </c>
      <c r="F85" s="237"/>
      <c r="G85" s="66" t="s">
        <v>88</v>
      </c>
      <c r="H85" s="67">
        <v>8.0600000000000005E-2</v>
      </c>
      <c r="I85" s="68">
        <f t="shared" si="7"/>
        <v>39.990960000000001</v>
      </c>
      <c r="J85" s="68">
        <f t="shared" si="6"/>
        <v>3.22</v>
      </c>
      <c r="M85" s="69">
        <v>49.74</v>
      </c>
    </row>
    <row r="86" spans="1:13" ht="60" customHeight="1">
      <c r="A86" s="65" t="s">
        <v>1372</v>
      </c>
      <c r="B86" s="66">
        <v>89173</v>
      </c>
      <c r="C86" s="66" t="s">
        <v>1010</v>
      </c>
      <c r="D86" s="65" t="s">
        <v>1462</v>
      </c>
      <c r="E86" s="237" t="s">
        <v>1463</v>
      </c>
      <c r="F86" s="237"/>
      <c r="G86" s="66" t="s">
        <v>88</v>
      </c>
      <c r="H86" s="67">
        <v>0.20469999999999999</v>
      </c>
      <c r="I86" s="68">
        <f t="shared" si="7"/>
        <v>22.6326</v>
      </c>
      <c r="J86" s="68">
        <f t="shared" si="6"/>
        <v>4.63</v>
      </c>
      <c r="M86" s="69">
        <v>28.15</v>
      </c>
    </row>
    <row r="87" spans="1:13" ht="48" customHeight="1">
      <c r="A87" s="65" t="s">
        <v>1372</v>
      </c>
      <c r="B87" s="66">
        <v>87877</v>
      </c>
      <c r="C87" s="66" t="s">
        <v>1010</v>
      </c>
      <c r="D87" s="65" t="s">
        <v>1464</v>
      </c>
      <c r="E87" s="237" t="s">
        <v>1463</v>
      </c>
      <c r="F87" s="237"/>
      <c r="G87" s="66" t="s">
        <v>88</v>
      </c>
      <c r="H87" s="67">
        <v>0.20469999999999999</v>
      </c>
      <c r="I87" s="68">
        <f t="shared" si="7"/>
        <v>5.2099200000000003</v>
      </c>
      <c r="J87" s="68">
        <f t="shared" si="6"/>
        <v>1.06</v>
      </c>
      <c r="M87" s="69">
        <v>6.48</v>
      </c>
    </row>
    <row r="88" spans="1:13" ht="48" customHeight="1">
      <c r="A88" s="65" t="s">
        <v>1372</v>
      </c>
      <c r="B88" s="66">
        <v>87548</v>
      </c>
      <c r="C88" s="66" t="s">
        <v>1010</v>
      </c>
      <c r="D88" s="65" t="s">
        <v>1465</v>
      </c>
      <c r="E88" s="237" t="s">
        <v>1463</v>
      </c>
      <c r="F88" s="237"/>
      <c r="G88" s="66" t="s">
        <v>88</v>
      </c>
      <c r="H88" s="67">
        <v>3.85E-2</v>
      </c>
      <c r="I88" s="68">
        <f t="shared" si="7"/>
        <v>15.412680000000002</v>
      </c>
      <c r="J88" s="68">
        <f t="shared" si="6"/>
        <v>0.59</v>
      </c>
      <c r="M88" s="69">
        <v>19.170000000000002</v>
      </c>
    </row>
    <row r="89" spans="1:13" ht="24" customHeight="1">
      <c r="A89" s="65" t="s">
        <v>1380</v>
      </c>
      <c r="B89" s="66">
        <v>10891</v>
      </c>
      <c r="C89" s="66" t="s">
        <v>1010</v>
      </c>
      <c r="D89" s="65" t="s">
        <v>1466</v>
      </c>
      <c r="E89" s="237" t="s">
        <v>1382</v>
      </c>
      <c r="F89" s="237"/>
      <c r="G89" s="66" t="s">
        <v>535</v>
      </c>
      <c r="H89" s="67">
        <v>1.9300000000000001E-2</v>
      </c>
      <c r="I89" s="68">
        <f t="shared" si="7"/>
        <v>138.29604</v>
      </c>
      <c r="J89" s="68">
        <f t="shared" si="6"/>
        <v>2.66</v>
      </c>
      <c r="M89" s="53">
        <v>172.01</v>
      </c>
    </row>
    <row r="90" spans="1:13" ht="24" customHeight="1">
      <c r="A90" s="65" t="s">
        <v>1380</v>
      </c>
      <c r="B90" s="66">
        <v>10886</v>
      </c>
      <c r="C90" s="66" t="s">
        <v>1010</v>
      </c>
      <c r="D90" s="65" t="s">
        <v>1467</v>
      </c>
      <c r="E90" s="237" t="s">
        <v>1382</v>
      </c>
      <c r="F90" s="237"/>
      <c r="G90" s="66" t="s">
        <v>535</v>
      </c>
      <c r="H90" s="67">
        <v>1.9300000000000001E-2</v>
      </c>
      <c r="I90" s="68">
        <f t="shared" si="7"/>
        <v>143.00748000000002</v>
      </c>
      <c r="J90" s="68">
        <f t="shared" si="6"/>
        <v>2.76</v>
      </c>
      <c r="M90" s="53">
        <v>177.87</v>
      </c>
    </row>
    <row r="91" spans="1:13" ht="48" customHeight="1">
      <c r="A91" s="65" t="s">
        <v>1380</v>
      </c>
      <c r="B91" s="66">
        <v>3080</v>
      </c>
      <c r="C91" s="66" t="s">
        <v>1010</v>
      </c>
      <c r="D91" s="65" t="s">
        <v>1468</v>
      </c>
      <c r="E91" s="237" t="s">
        <v>1382</v>
      </c>
      <c r="F91" s="237"/>
      <c r="G91" s="66" t="s">
        <v>1142</v>
      </c>
      <c r="H91" s="67">
        <v>5.7799999999999997E-2</v>
      </c>
      <c r="I91" s="68">
        <f t="shared" si="7"/>
        <v>35.175000000000004</v>
      </c>
      <c r="J91" s="68">
        <f t="shared" si="6"/>
        <v>2.0299999999999998</v>
      </c>
      <c r="M91" s="53">
        <v>43.75</v>
      </c>
    </row>
    <row r="92" spans="1:13" ht="60" customHeight="1">
      <c r="A92" s="65" t="s">
        <v>1380</v>
      </c>
      <c r="B92" s="66">
        <v>3097</v>
      </c>
      <c r="C92" s="66" t="s">
        <v>1010</v>
      </c>
      <c r="D92" s="65" t="s">
        <v>1469</v>
      </c>
      <c r="E92" s="237" t="s">
        <v>1382</v>
      </c>
      <c r="F92" s="237"/>
      <c r="G92" s="66" t="s">
        <v>1142</v>
      </c>
      <c r="H92" s="67">
        <v>3.85E-2</v>
      </c>
      <c r="I92" s="68">
        <f t="shared" si="7"/>
        <v>39.379919999999998</v>
      </c>
      <c r="J92" s="68">
        <f t="shared" si="6"/>
        <v>1.51</v>
      </c>
      <c r="M92" s="53">
        <v>48.98</v>
      </c>
    </row>
    <row r="93" spans="1:13" ht="36" customHeight="1" thickBot="1">
      <c r="A93" s="65" t="s">
        <v>1380</v>
      </c>
      <c r="B93" s="66">
        <v>11587</v>
      </c>
      <c r="C93" s="66" t="s">
        <v>1010</v>
      </c>
      <c r="D93" s="65" t="s">
        <v>1470</v>
      </c>
      <c r="E93" s="237" t="s">
        <v>1382</v>
      </c>
      <c r="F93" s="237"/>
      <c r="G93" s="66" t="s">
        <v>88</v>
      </c>
      <c r="H93" s="67">
        <v>0.99380000000000002</v>
      </c>
      <c r="I93" s="68">
        <f t="shared" si="7"/>
        <v>94.285080000000008</v>
      </c>
      <c r="J93" s="68">
        <f t="shared" si="6"/>
        <v>93.7</v>
      </c>
      <c r="M93" s="53">
        <v>117.27</v>
      </c>
    </row>
    <row r="94" spans="1:13" ht="0.95" customHeight="1" thickTop="1">
      <c r="A94" s="83"/>
      <c r="B94" s="71"/>
      <c r="C94" s="71"/>
      <c r="D94" s="70"/>
      <c r="E94" s="70"/>
      <c r="F94" s="70"/>
      <c r="G94" s="70"/>
      <c r="H94" s="70"/>
      <c r="I94" s="70"/>
      <c r="J94" s="70"/>
      <c r="M94" s="53"/>
    </row>
    <row r="95" spans="1:13" ht="18" customHeight="1">
      <c r="A95" s="57" t="s">
        <v>1471</v>
      </c>
      <c r="B95" s="58" t="s">
        <v>1361</v>
      </c>
      <c r="C95" s="58" t="s">
        <v>1362</v>
      </c>
      <c r="D95" s="57" t="s">
        <v>1363</v>
      </c>
      <c r="E95" s="235" t="s">
        <v>1364</v>
      </c>
      <c r="F95" s="235"/>
      <c r="G95" s="58" t="s">
        <v>1365</v>
      </c>
      <c r="H95" s="59" t="s">
        <v>1366</v>
      </c>
      <c r="I95" s="59" t="s">
        <v>1367</v>
      </c>
      <c r="J95" s="59" t="s">
        <v>1368</v>
      </c>
      <c r="M95" s="53" t="s">
        <v>1367</v>
      </c>
    </row>
    <row r="96" spans="1:13" ht="36" customHeight="1">
      <c r="A96" s="65" t="s">
        <v>1369</v>
      </c>
      <c r="B96" s="61">
        <v>93208</v>
      </c>
      <c r="C96" s="61" t="s">
        <v>1010</v>
      </c>
      <c r="D96" s="60" t="s">
        <v>1472</v>
      </c>
      <c r="E96" s="236" t="s">
        <v>1371</v>
      </c>
      <c r="F96" s="236"/>
      <c r="G96" s="61" t="s">
        <v>88</v>
      </c>
      <c r="H96" s="62">
        <v>1</v>
      </c>
      <c r="I96" s="63">
        <f>SUM(J97:J138)</f>
        <v>606.21589711199999</v>
      </c>
      <c r="J96" s="63">
        <f>H96*I96</f>
        <v>606.21589711199999</v>
      </c>
      <c r="K96" s="64">
        <f>VLOOKUP(B96,[1]PLANILHA!$C$11:$G$435,5,FALSE)</f>
        <v>606.21600000000001</v>
      </c>
      <c r="L96" s="64">
        <f>K96-J96</f>
        <v>1.0288800001490017E-4</v>
      </c>
      <c r="M96" s="53">
        <v>754</v>
      </c>
    </row>
    <row r="97" spans="1:13" ht="36" customHeight="1">
      <c r="A97" s="65" t="s">
        <v>1372</v>
      </c>
      <c r="B97" s="66">
        <v>98444</v>
      </c>
      <c r="C97" s="66" t="s">
        <v>1010</v>
      </c>
      <c r="D97" s="65" t="s">
        <v>1387</v>
      </c>
      <c r="E97" s="237" t="s">
        <v>1371</v>
      </c>
      <c r="F97" s="237"/>
      <c r="G97" s="66" t="s">
        <v>88</v>
      </c>
      <c r="H97" s="67">
        <v>3.2300000000000002E-2</v>
      </c>
      <c r="I97" s="68">
        <f t="shared" ref="I97:I138" si="8">M97*$M$2</f>
        <v>72.279600000000002</v>
      </c>
      <c r="J97" s="68">
        <f t="shared" ref="J97:J110" si="9">(H97*I97)</f>
        <v>2.3346310800000003</v>
      </c>
      <c r="M97" s="69">
        <v>89.9</v>
      </c>
    </row>
    <row r="98" spans="1:13" ht="36" customHeight="1">
      <c r="A98" s="65" t="s">
        <v>1372</v>
      </c>
      <c r="B98" s="66">
        <v>98441</v>
      </c>
      <c r="C98" s="66" t="s">
        <v>1010</v>
      </c>
      <c r="D98" s="65" t="s">
        <v>1388</v>
      </c>
      <c r="E98" s="237" t="s">
        <v>1371</v>
      </c>
      <c r="F98" s="237"/>
      <c r="G98" s="66" t="s">
        <v>88</v>
      </c>
      <c r="H98" s="67">
        <v>0.35170000000000001</v>
      </c>
      <c r="I98" s="68">
        <f t="shared" si="8"/>
        <v>81.4452</v>
      </c>
      <c r="J98" s="68">
        <f t="shared" si="9"/>
        <v>28.64427684</v>
      </c>
      <c r="M98" s="69">
        <v>101.3</v>
      </c>
    </row>
    <row r="99" spans="1:13" ht="36" customHeight="1">
      <c r="A99" s="65" t="s">
        <v>1372</v>
      </c>
      <c r="B99" s="66">
        <v>98448</v>
      </c>
      <c r="C99" s="66" t="s">
        <v>1010</v>
      </c>
      <c r="D99" s="65" t="s">
        <v>1389</v>
      </c>
      <c r="E99" s="237" t="s">
        <v>1371</v>
      </c>
      <c r="F99" s="237"/>
      <c r="G99" s="66" t="s">
        <v>88</v>
      </c>
      <c r="H99" s="67">
        <v>3.4200000000000001E-2</v>
      </c>
      <c r="I99" s="68">
        <f t="shared" si="8"/>
        <v>106.74708000000001</v>
      </c>
      <c r="J99" s="68">
        <f t="shared" si="9"/>
        <v>3.6507501360000005</v>
      </c>
      <c r="M99" s="69">
        <v>132.77000000000001</v>
      </c>
    </row>
    <row r="100" spans="1:13" ht="36" customHeight="1">
      <c r="A100" s="65" t="s">
        <v>1372</v>
      </c>
      <c r="B100" s="66">
        <v>98445</v>
      </c>
      <c r="C100" s="66" t="s">
        <v>1010</v>
      </c>
      <c r="D100" s="65" t="s">
        <v>1390</v>
      </c>
      <c r="E100" s="237" t="s">
        <v>1371</v>
      </c>
      <c r="F100" s="237"/>
      <c r="G100" s="66" t="s">
        <v>88</v>
      </c>
      <c r="H100" s="67">
        <v>0.54949999999999999</v>
      </c>
      <c r="I100" s="68">
        <f t="shared" si="8"/>
        <v>98.819640000000007</v>
      </c>
      <c r="J100" s="68">
        <f t="shared" si="9"/>
        <v>54.301392180000001</v>
      </c>
      <c r="M100" s="69">
        <v>122.91</v>
      </c>
    </row>
    <row r="101" spans="1:13" ht="36" customHeight="1">
      <c r="A101" s="65" t="s">
        <v>1372</v>
      </c>
      <c r="B101" s="66">
        <v>98443</v>
      </c>
      <c r="C101" s="66" t="s">
        <v>1010</v>
      </c>
      <c r="D101" s="65" t="s">
        <v>1391</v>
      </c>
      <c r="E101" s="237" t="s">
        <v>1371</v>
      </c>
      <c r="F101" s="237"/>
      <c r="G101" s="66" t="s">
        <v>88</v>
      </c>
      <c r="H101" s="67">
        <v>2.81E-2</v>
      </c>
      <c r="I101" s="68">
        <f t="shared" si="8"/>
        <v>71.041440000000009</v>
      </c>
      <c r="J101" s="68">
        <f t="shared" si="9"/>
        <v>1.9962644640000002</v>
      </c>
      <c r="M101" s="69">
        <v>88.36</v>
      </c>
    </row>
    <row r="102" spans="1:13" ht="36" customHeight="1">
      <c r="A102" s="65" t="s">
        <v>1372</v>
      </c>
      <c r="B102" s="66">
        <v>98446</v>
      </c>
      <c r="C102" s="66" t="s">
        <v>1010</v>
      </c>
      <c r="D102" s="65" t="s">
        <v>1392</v>
      </c>
      <c r="E102" s="237" t="s">
        <v>1371</v>
      </c>
      <c r="F102" s="237"/>
      <c r="G102" s="66" t="s">
        <v>88</v>
      </c>
      <c r="H102" s="67">
        <v>0.4284</v>
      </c>
      <c r="I102" s="68">
        <f t="shared" si="8"/>
        <v>127.61892</v>
      </c>
      <c r="J102" s="68">
        <f t="shared" si="9"/>
        <v>54.671945328</v>
      </c>
      <c r="M102" s="69">
        <v>158.72999999999999</v>
      </c>
    </row>
    <row r="103" spans="1:13" ht="36" customHeight="1">
      <c r="A103" s="65" t="s">
        <v>1372</v>
      </c>
      <c r="B103" s="66">
        <v>98442</v>
      </c>
      <c r="C103" s="66" t="s">
        <v>1010</v>
      </c>
      <c r="D103" s="65" t="s">
        <v>1393</v>
      </c>
      <c r="E103" s="237" t="s">
        <v>1371</v>
      </c>
      <c r="F103" s="237"/>
      <c r="G103" s="66" t="s">
        <v>88</v>
      </c>
      <c r="H103" s="67">
        <v>0.40479999999999999</v>
      </c>
      <c r="I103" s="68">
        <f t="shared" si="8"/>
        <v>83.181839999999994</v>
      </c>
      <c r="J103" s="68">
        <f t="shared" si="9"/>
        <v>33.672008831999996</v>
      </c>
      <c r="M103" s="69">
        <v>103.46</v>
      </c>
    </row>
    <row r="104" spans="1:13" ht="36" customHeight="1">
      <c r="A104" s="65" t="s">
        <v>1372</v>
      </c>
      <c r="B104" s="66">
        <v>98447</v>
      </c>
      <c r="C104" s="66" t="s">
        <v>1010</v>
      </c>
      <c r="D104" s="65" t="s">
        <v>1394</v>
      </c>
      <c r="E104" s="237" t="s">
        <v>1371</v>
      </c>
      <c r="F104" s="237"/>
      <c r="G104" s="66" t="s">
        <v>88</v>
      </c>
      <c r="H104" s="67">
        <v>4.3900000000000002E-2</v>
      </c>
      <c r="I104" s="68">
        <f t="shared" si="8"/>
        <v>84.323520000000002</v>
      </c>
      <c r="J104" s="68">
        <f t="shared" si="9"/>
        <v>3.7018025280000004</v>
      </c>
      <c r="M104" s="69">
        <v>104.88</v>
      </c>
    </row>
    <row r="105" spans="1:13" ht="48" customHeight="1">
      <c r="A105" s="65" t="s">
        <v>1372</v>
      </c>
      <c r="B105" s="66">
        <v>92543</v>
      </c>
      <c r="C105" s="66" t="s">
        <v>1010</v>
      </c>
      <c r="D105" s="65" t="s">
        <v>1395</v>
      </c>
      <c r="E105" s="237" t="s">
        <v>1396</v>
      </c>
      <c r="F105" s="237"/>
      <c r="G105" s="66" t="s">
        <v>88</v>
      </c>
      <c r="H105" s="67">
        <v>1.4396</v>
      </c>
      <c r="I105" s="68">
        <f t="shared" si="8"/>
        <v>13.31424</v>
      </c>
      <c r="J105" s="68">
        <f t="shared" si="9"/>
        <v>19.167179904000001</v>
      </c>
      <c r="M105" s="69">
        <v>16.559999999999999</v>
      </c>
    </row>
    <row r="106" spans="1:13" ht="48" customHeight="1">
      <c r="A106" s="65" t="s">
        <v>1372</v>
      </c>
      <c r="B106" s="66">
        <v>94210</v>
      </c>
      <c r="C106" s="66" t="s">
        <v>1010</v>
      </c>
      <c r="D106" s="65" t="s">
        <v>1397</v>
      </c>
      <c r="E106" s="237" t="s">
        <v>1396</v>
      </c>
      <c r="F106" s="237"/>
      <c r="G106" s="66" t="s">
        <v>88</v>
      </c>
      <c r="H106" s="67">
        <v>1.4396</v>
      </c>
      <c r="I106" s="68">
        <f t="shared" si="8"/>
        <v>47.966639999999998</v>
      </c>
      <c r="J106" s="68">
        <f t="shared" si="9"/>
        <v>69.052774943999992</v>
      </c>
      <c r="M106" s="69">
        <v>59.66</v>
      </c>
    </row>
    <row r="107" spans="1:13" ht="48" customHeight="1">
      <c r="A107" s="65" t="s">
        <v>1372</v>
      </c>
      <c r="B107" s="66">
        <v>94559</v>
      </c>
      <c r="C107" s="66" t="s">
        <v>1010</v>
      </c>
      <c r="D107" s="65" t="s">
        <v>1398</v>
      </c>
      <c r="E107" s="237" t="s">
        <v>1399</v>
      </c>
      <c r="F107" s="237"/>
      <c r="G107" s="66" t="s">
        <v>88</v>
      </c>
      <c r="H107" s="67">
        <v>7.5499999999999998E-2</v>
      </c>
      <c r="I107" s="68">
        <f t="shared" si="8"/>
        <v>527.25516000000005</v>
      </c>
      <c r="J107" s="68">
        <f t="shared" si="9"/>
        <v>39.807764580000004</v>
      </c>
      <c r="M107" s="69">
        <v>655.79</v>
      </c>
    </row>
    <row r="108" spans="1:13" ht="36" customHeight="1">
      <c r="A108" s="65" t="s">
        <v>1372</v>
      </c>
      <c r="B108" s="66">
        <v>91341</v>
      </c>
      <c r="C108" s="66" t="s">
        <v>1010</v>
      </c>
      <c r="D108" s="65" t="s">
        <v>1403</v>
      </c>
      <c r="E108" s="237" t="s">
        <v>1399</v>
      </c>
      <c r="F108" s="237"/>
      <c r="G108" s="66" t="s">
        <v>88</v>
      </c>
      <c r="H108" s="67">
        <v>6.3399999999999998E-2</v>
      </c>
      <c r="I108" s="68">
        <f t="shared" si="8"/>
        <v>439.60308000000003</v>
      </c>
      <c r="J108" s="68">
        <f t="shared" si="9"/>
        <v>27.870835272000001</v>
      </c>
      <c r="M108" s="69">
        <v>546.77</v>
      </c>
    </row>
    <row r="109" spans="1:13" ht="36" customHeight="1">
      <c r="A109" s="65" t="s">
        <v>1372</v>
      </c>
      <c r="B109" s="66">
        <v>95241</v>
      </c>
      <c r="C109" s="66" t="s">
        <v>1010</v>
      </c>
      <c r="D109" s="65" t="s">
        <v>1404</v>
      </c>
      <c r="E109" s="237" t="s">
        <v>1378</v>
      </c>
      <c r="F109" s="237"/>
      <c r="G109" s="66" t="s">
        <v>88</v>
      </c>
      <c r="H109" s="67">
        <v>1.4396</v>
      </c>
      <c r="I109" s="68">
        <f t="shared" si="8"/>
        <v>18.556319999999999</v>
      </c>
      <c r="J109" s="68">
        <f t="shared" si="9"/>
        <v>26.713678271999999</v>
      </c>
      <c r="M109" s="69">
        <v>23.08</v>
      </c>
    </row>
    <row r="110" spans="1:13" ht="36" customHeight="1">
      <c r="A110" s="65" t="s">
        <v>1372</v>
      </c>
      <c r="B110" s="66">
        <v>95240</v>
      </c>
      <c r="C110" s="66" t="s">
        <v>1010</v>
      </c>
      <c r="D110" s="65" t="s">
        <v>1405</v>
      </c>
      <c r="E110" s="237" t="s">
        <v>1378</v>
      </c>
      <c r="F110" s="237"/>
      <c r="G110" s="66" t="s">
        <v>88</v>
      </c>
      <c r="H110" s="67">
        <v>6.0000000000000001E-3</v>
      </c>
      <c r="I110" s="68">
        <f t="shared" si="8"/>
        <v>11.135400000000001</v>
      </c>
      <c r="J110" s="68">
        <f t="shared" si="9"/>
        <v>6.6812400000000008E-2</v>
      </c>
      <c r="M110" s="69">
        <v>13.85</v>
      </c>
    </row>
    <row r="111" spans="1:13" ht="36" customHeight="1">
      <c r="A111" s="65" t="s">
        <v>1372</v>
      </c>
      <c r="B111" s="66">
        <v>91870</v>
      </c>
      <c r="C111" s="66" t="s">
        <v>1010</v>
      </c>
      <c r="D111" s="65" t="s">
        <v>1406</v>
      </c>
      <c r="E111" s="237" t="s">
        <v>1407</v>
      </c>
      <c r="F111" s="237"/>
      <c r="G111" s="66" t="s">
        <v>538</v>
      </c>
      <c r="H111" s="67">
        <v>0.2266</v>
      </c>
      <c r="I111" s="68">
        <f t="shared" si="8"/>
        <v>6.1345200000000002</v>
      </c>
      <c r="J111" s="68">
        <f t="shared" ref="J111:J122" si="10">TRUNC(H111*I111,2)</f>
        <v>1.39</v>
      </c>
      <c r="M111" s="69">
        <v>7.63</v>
      </c>
    </row>
    <row r="112" spans="1:13" ht="36" customHeight="1">
      <c r="A112" s="65" t="s">
        <v>1372</v>
      </c>
      <c r="B112" s="66">
        <v>91911</v>
      </c>
      <c r="C112" s="66" t="s">
        <v>1010</v>
      </c>
      <c r="D112" s="65" t="s">
        <v>1408</v>
      </c>
      <c r="E112" s="237" t="s">
        <v>1407</v>
      </c>
      <c r="F112" s="237"/>
      <c r="G112" s="66" t="s">
        <v>535</v>
      </c>
      <c r="H112" s="67">
        <v>7.5499999999999998E-2</v>
      </c>
      <c r="I112" s="68">
        <f t="shared" si="8"/>
        <v>7.5495600000000005</v>
      </c>
      <c r="J112" s="68">
        <f t="shared" si="10"/>
        <v>0.56000000000000005</v>
      </c>
      <c r="M112" s="69">
        <v>9.39</v>
      </c>
    </row>
    <row r="113" spans="1:13" ht="36" customHeight="1">
      <c r="A113" s="65" t="s">
        <v>1372</v>
      </c>
      <c r="B113" s="66">
        <v>91924</v>
      </c>
      <c r="C113" s="66" t="s">
        <v>1010</v>
      </c>
      <c r="D113" s="65" t="s">
        <v>1410</v>
      </c>
      <c r="E113" s="237" t="s">
        <v>1407</v>
      </c>
      <c r="F113" s="237"/>
      <c r="G113" s="66" t="s">
        <v>538</v>
      </c>
      <c r="H113" s="67">
        <v>0.62190000000000001</v>
      </c>
      <c r="I113" s="68">
        <f t="shared" si="8"/>
        <v>2.0260800000000003</v>
      </c>
      <c r="J113" s="68">
        <f t="shared" si="10"/>
        <v>1.26</v>
      </c>
      <c r="M113" s="69">
        <v>2.52</v>
      </c>
    </row>
    <row r="114" spans="1:13" ht="36" customHeight="1">
      <c r="A114" s="65" t="s">
        <v>1372</v>
      </c>
      <c r="B114" s="66">
        <v>101165</v>
      </c>
      <c r="C114" s="66" t="s">
        <v>1010</v>
      </c>
      <c r="D114" s="65" t="s">
        <v>1411</v>
      </c>
      <c r="E114" s="237" t="s">
        <v>1378</v>
      </c>
      <c r="F114" s="237"/>
      <c r="G114" s="66" t="s">
        <v>124</v>
      </c>
      <c r="H114" s="67">
        <v>2.69E-2</v>
      </c>
      <c r="I114" s="68">
        <f t="shared" si="8"/>
        <v>491.97564</v>
      </c>
      <c r="J114" s="68">
        <f t="shared" si="10"/>
        <v>13.23</v>
      </c>
      <c r="M114" s="69">
        <v>611.91</v>
      </c>
    </row>
    <row r="115" spans="1:13" ht="36" customHeight="1">
      <c r="A115" s="65" t="s">
        <v>1372</v>
      </c>
      <c r="B115" s="66">
        <v>91862</v>
      </c>
      <c r="C115" s="66" t="s">
        <v>1010</v>
      </c>
      <c r="D115" s="65" t="s">
        <v>1413</v>
      </c>
      <c r="E115" s="237" t="s">
        <v>1407</v>
      </c>
      <c r="F115" s="237"/>
      <c r="G115" s="66" t="s">
        <v>538</v>
      </c>
      <c r="H115" s="67">
        <v>0.25180000000000002</v>
      </c>
      <c r="I115" s="68">
        <f t="shared" si="8"/>
        <v>5.7566400000000009</v>
      </c>
      <c r="J115" s="68">
        <f t="shared" si="10"/>
        <v>1.44</v>
      </c>
      <c r="M115" s="69">
        <v>7.16</v>
      </c>
    </row>
    <row r="116" spans="1:13" ht="36" customHeight="1">
      <c r="A116" s="65" t="s">
        <v>1372</v>
      </c>
      <c r="B116" s="66">
        <v>91926</v>
      </c>
      <c r="C116" s="66" t="s">
        <v>1010</v>
      </c>
      <c r="D116" s="65" t="s">
        <v>1414</v>
      </c>
      <c r="E116" s="237" t="s">
        <v>1407</v>
      </c>
      <c r="F116" s="237"/>
      <c r="G116" s="66" t="s">
        <v>538</v>
      </c>
      <c r="H116" s="67">
        <v>0.67979999999999996</v>
      </c>
      <c r="I116" s="68">
        <f t="shared" si="8"/>
        <v>2.9908800000000002</v>
      </c>
      <c r="J116" s="68">
        <f t="shared" si="10"/>
        <v>2.0299999999999998</v>
      </c>
      <c r="M116" s="69">
        <v>3.72</v>
      </c>
    </row>
    <row r="117" spans="1:13" ht="36" customHeight="1">
      <c r="A117" s="65" t="s">
        <v>1372</v>
      </c>
      <c r="B117" s="66">
        <v>92000</v>
      </c>
      <c r="C117" s="66" t="s">
        <v>1010</v>
      </c>
      <c r="D117" s="65" t="s">
        <v>1416</v>
      </c>
      <c r="E117" s="237" t="s">
        <v>1407</v>
      </c>
      <c r="F117" s="237"/>
      <c r="G117" s="66" t="s">
        <v>535</v>
      </c>
      <c r="H117" s="67">
        <v>5.04E-2</v>
      </c>
      <c r="I117" s="68">
        <f t="shared" si="8"/>
        <v>17.454840000000001</v>
      </c>
      <c r="J117" s="68">
        <f t="shared" si="10"/>
        <v>0.87</v>
      </c>
      <c r="M117" s="69">
        <v>21.71</v>
      </c>
    </row>
    <row r="118" spans="1:13" ht="48" customHeight="1">
      <c r="A118" s="65" t="s">
        <v>1372</v>
      </c>
      <c r="B118" s="66">
        <v>97586</v>
      </c>
      <c r="C118" s="66" t="s">
        <v>1010</v>
      </c>
      <c r="D118" s="65" t="s">
        <v>1419</v>
      </c>
      <c r="E118" s="237" t="s">
        <v>1407</v>
      </c>
      <c r="F118" s="237"/>
      <c r="G118" s="66" t="s">
        <v>535</v>
      </c>
      <c r="H118" s="67">
        <v>0.1007</v>
      </c>
      <c r="I118" s="68">
        <f t="shared" si="8"/>
        <v>82.35372000000001</v>
      </c>
      <c r="J118" s="68">
        <f t="shared" si="10"/>
        <v>8.2899999999999991</v>
      </c>
      <c r="M118" s="69">
        <v>102.43</v>
      </c>
    </row>
    <row r="119" spans="1:13" ht="36" customHeight="1">
      <c r="A119" s="65" t="s">
        <v>1372</v>
      </c>
      <c r="B119" s="66">
        <v>95805</v>
      </c>
      <c r="C119" s="66" t="s">
        <v>1010</v>
      </c>
      <c r="D119" s="65" t="s">
        <v>1420</v>
      </c>
      <c r="E119" s="237" t="s">
        <v>1407</v>
      </c>
      <c r="F119" s="237"/>
      <c r="G119" s="66" t="s">
        <v>535</v>
      </c>
      <c r="H119" s="67">
        <v>5.04E-2</v>
      </c>
      <c r="I119" s="68">
        <f t="shared" si="8"/>
        <v>15.10716</v>
      </c>
      <c r="J119" s="68">
        <f t="shared" si="10"/>
        <v>0.76</v>
      </c>
      <c r="M119" s="69">
        <v>18.79</v>
      </c>
    </row>
    <row r="120" spans="1:13" ht="24" customHeight="1">
      <c r="A120" s="65" t="s">
        <v>1372</v>
      </c>
      <c r="B120" s="66">
        <v>91937</v>
      </c>
      <c r="C120" s="66" t="s">
        <v>1010</v>
      </c>
      <c r="D120" s="65" t="s">
        <v>1422</v>
      </c>
      <c r="E120" s="237" t="s">
        <v>1407</v>
      </c>
      <c r="F120" s="237"/>
      <c r="G120" s="66" t="s">
        <v>535</v>
      </c>
      <c r="H120" s="67">
        <v>0.12590000000000001</v>
      </c>
      <c r="I120" s="68">
        <f t="shared" si="8"/>
        <v>6.8500800000000002</v>
      </c>
      <c r="J120" s="68">
        <f t="shared" si="10"/>
        <v>0.86</v>
      </c>
      <c r="M120" s="69">
        <v>8.52</v>
      </c>
    </row>
    <row r="121" spans="1:13" ht="36" customHeight="1">
      <c r="A121" s="65" t="s">
        <v>1372</v>
      </c>
      <c r="B121" s="66">
        <v>97593</v>
      </c>
      <c r="C121" s="66" t="s">
        <v>1010</v>
      </c>
      <c r="D121" s="65" t="s">
        <v>1423</v>
      </c>
      <c r="E121" s="237" t="s">
        <v>1407</v>
      </c>
      <c r="F121" s="237"/>
      <c r="G121" s="66" t="s">
        <v>535</v>
      </c>
      <c r="H121" s="67">
        <v>2.52E-2</v>
      </c>
      <c r="I121" s="68">
        <f t="shared" si="8"/>
        <v>75.712680000000006</v>
      </c>
      <c r="J121" s="68">
        <f t="shared" si="10"/>
        <v>1.9</v>
      </c>
      <c r="M121" s="69">
        <v>94.17</v>
      </c>
    </row>
    <row r="122" spans="1:13" ht="36" customHeight="1">
      <c r="A122" s="65" t="s">
        <v>1372</v>
      </c>
      <c r="B122" s="66">
        <v>95811</v>
      </c>
      <c r="C122" s="66" t="s">
        <v>1010</v>
      </c>
      <c r="D122" s="65" t="s">
        <v>1424</v>
      </c>
      <c r="E122" s="237" t="s">
        <v>1407</v>
      </c>
      <c r="F122" s="237"/>
      <c r="G122" s="66" t="s">
        <v>535</v>
      </c>
      <c r="H122" s="67">
        <v>2.52E-2</v>
      </c>
      <c r="I122" s="68">
        <f t="shared" si="8"/>
        <v>10.669080000000001</v>
      </c>
      <c r="J122" s="68">
        <f t="shared" si="10"/>
        <v>0.26</v>
      </c>
      <c r="M122" s="69">
        <v>13.27</v>
      </c>
    </row>
    <row r="123" spans="1:13" ht="36" customHeight="1">
      <c r="A123" s="65" t="s">
        <v>1372</v>
      </c>
      <c r="B123" s="66">
        <v>101876</v>
      </c>
      <c r="C123" s="66" t="s">
        <v>1010</v>
      </c>
      <c r="D123" s="65" t="s">
        <v>1473</v>
      </c>
      <c r="E123" s="237" t="s">
        <v>1407</v>
      </c>
      <c r="F123" s="237"/>
      <c r="G123" s="66" t="s">
        <v>535</v>
      </c>
      <c r="H123" s="67">
        <v>2.52E-2</v>
      </c>
      <c r="I123" s="68">
        <f t="shared" si="8"/>
        <v>46.181760000000004</v>
      </c>
      <c r="J123" s="68">
        <f>(H123*I123)</f>
        <v>1.1637803520000001</v>
      </c>
      <c r="M123" s="69">
        <v>57.44</v>
      </c>
    </row>
    <row r="124" spans="1:13" ht="36" customHeight="1">
      <c r="A124" s="65" t="s">
        <v>1372</v>
      </c>
      <c r="B124" s="66">
        <v>101891</v>
      </c>
      <c r="C124" s="66" t="s">
        <v>1010</v>
      </c>
      <c r="D124" s="65" t="s">
        <v>1425</v>
      </c>
      <c r="E124" s="237" t="s">
        <v>1407</v>
      </c>
      <c r="F124" s="237"/>
      <c r="G124" s="66" t="s">
        <v>535</v>
      </c>
      <c r="H124" s="67">
        <v>5.04E-2</v>
      </c>
      <c r="I124" s="68">
        <f t="shared" si="8"/>
        <v>21.402480000000001</v>
      </c>
      <c r="J124" s="68">
        <f t="shared" ref="J124:J138" si="11">TRUNC(H124*I124,2)</f>
        <v>1.07</v>
      </c>
      <c r="M124" s="69">
        <v>26.62</v>
      </c>
    </row>
    <row r="125" spans="1:13" ht="24" customHeight="1">
      <c r="A125" s="65" t="s">
        <v>1372</v>
      </c>
      <c r="B125" s="66">
        <v>97611</v>
      </c>
      <c r="C125" s="66" t="s">
        <v>1010</v>
      </c>
      <c r="D125" s="65" t="s">
        <v>1427</v>
      </c>
      <c r="E125" s="237" t="s">
        <v>1407</v>
      </c>
      <c r="F125" s="237"/>
      <c r="G125" s="66" t="s">
        <v>535</v>
      </c>
      <c r="H125" s="67">
        <v>2.52E-2</v>
      </c>
      <c r="I125" s="68">
        <f t="shared" si="8"/>
        <v>13.877040000000003</v>
      </c>
      <c r="J125" s="68">
        <f t="shared" si="11"/>
        <v>0.34</v>
      </c>
      <c r="M125" s="69">
        <v>17.260000000000002</v>
      </c>
    </row>
    <row r="126" spans="1:13" ht="36" customHeight="1">
      <c r="A126" s="65" t="s">
        <v>1372</v>
      </c>
      <c r="B126" s="66">
        <v>92025</v>
      </c>
      <c r="C126" s="66" t="s">
        <v>1010</v>
      </c>
      <c r="D126" s="65" t="s">
        <v>1474</v>
      </c>
      <c r="E126" s="237" t="s">
        <v>1407</v>
      </c>
      <c r="F126" s="237"/>
      <c r="G126" s="66" t="s">
        <v>535</v>
      </c>
      <c r="H126" s="67">
        <v>2.52E-2</v>
      </c>
      <c r="I126" s="68">
        <f t="shared" si="8"/>
        <v>41.478360000000002</v>
      </c>
      <c r="J126" s="68">
        <f t="shared" si="11"/>
        <v>1.04</v>
      </c>
      <c r="M126" s="69">
        <v>51.59</v>
      </c>
    </row>
    <row r="127" spans="1:13" ht="48" customHeight="1">
      <c r="A127" s="65" t="s">
        <v>1372</v>
      </c>
      <c r="B127" s="66">
        <v>91173</v>
      </c>
      <c r="C127" s="66" t="s">
        <v>1010</v>
      </c>
      <c r="D127" s="65" t="s">
        <v>1451</v>
      </c>
      <c r="E127" s="237" t="s">
        <v>1434</v>
      </c>
      <c r="F127" s="237"/>
      <c r="G127" s="66" t="s">
        <v>538</v>
      </c>
      <c r="H127" s="67">
        <v>0.2266</v>
      </c>
      <c r="I127" s="68">
        <f t="shared" si="8"/>
        <v>0.93264000000000002</v>
      </c>
      <c r="J127" s="68">
        <f t="shared" si="11"/>
        <v>0.21</v>
      </c>
      <c r="M127" s="69">
        <v>1.1599999999999999</v>
      </c>
    </row>
    <row r="128" spans="1:13" ht="60" customHeight="1">
      <c r="A128" s="65" t="s">
        <v>1372</v>
      </c>
      <c r="B128" s="66">
        <v>91170</v>
      </c>
      <c r="C128" s="66" t="s">
        <v>1010</v>
      </c>
      <c r="D128" s="65" t="s">
        <v>1452</v>
      </c>
      <c r="E128" s="237" t="s">
        <v>1434</v>
      </c>
      <c r="F128" s="237"/>
      <c r="G128" s="66" t="s">
        <v>538</v>
      </c>
      <c r="H128" s="67">
        <v>0.25180000000000002</v>
      </c>
      <c r="I128" s="68">
        <f t="shared" si="8"/>
        <v>1.8492</v>
      </c>
      <c r="J128" s="68">
        <f t="shared" si="11"/>
        <v>0.46</v>
      </c>
      <c r="M128" s="69">
        <v>2.2999999999999998</v>
      </c>
    </row>
    <row r="129" spans="1:13" ht="24" customHeight="1">
      <c r="A129" s="65" t="s">
        <v>1372</v>
      </c>
      <c r="B129" s="66">
        <v>93358</v>
      </c>
      <c r="C129" s="66" t="s">
        <v>1010</v>
      </c>
      <c r="D129" s="65" t="s">
        <v>1453</v>
      </c>
      <c r="E129" s="237" t="s">
        <v>1454</v>
      </c>
      <c r="F129" s="237"/>
      <c r="G129" s="66" t="s">
        <v>124</v>
      </c>
      <c r="H129" s="67">
        <v>2.6200000000000001E-2</v>
      </c>
      <c r="I129" s="68">
        <f t="shared" si="8"/>
        <v>44.139600000000002</v>
      </c>
      <c r="J129" s="68">
        <f t="shared" si="11"/>
        <v>1.1499999999999999</v>
      </c>
      <c r="M129" s="69">
        <v>54.9</v>
      </c>
    </row>
    <row r="130" spans="1:13" ht="24" customHeight="1">
      <c r="A130" s="65" t="s">
        <v>1372</v>
      </c>
      <c r="B130" s="66">
        <v>96995</v>
      </c>
      <c r="C130" s="66" t="s">
        <v>1010</v>
      </c>
      <c r="D130" s="65" t="s">
        <v>1455</v>
      </c>
      <c r="E130" s="237" t="s">
        <v>1454</v>
      </c>
      <c r="F130" s="237"/>
      <c r="G130" s="66" t="s">
        <v>124</v>
      </c>
      <c r="H130" s="67">
        <v>6.7000000000000002E-3</v>
      </c>
      <c r="I130" s="68">
        <f t="shared" si="8"/>
        <v>26.765160000000002</v>
      </c>
      <c r="J130" s="68">
        <f t="shared" si="11"/>
        <v>0.17</v>
      </c>
      <c r="M130" s="69">
        <v>33.29</v>
      </c>
    </row>
    <row r="131" spans="1:13" ht="24" customHeight="1">
      <c r="A131" s="65" t="s">
        <v>1372</v>
      </c>
      <c r="B131" s="66">
        <v>88489</v>
      </c>
      <c r="C131" s="66" t="s">
        <v>1010</v>
      </c>
      <c r="D131" s="65" t="s">
        <v>1458</v>
      </c>
      <c r="E131" s="237" t="s">
        <v>1459</v>
      </c>
      <c r="F131" s="237"/>
      <c r="G131" s="66" t="s">
        <v>88</v>
      </c>
      <c r="H131" s="67">
        <v>3.7456999999999998</v>
      </c>
      <c r="I131" s="68">
        <f t="shared" si="8"/>
        <v>8.3374799999999993</v>
      </c>
      <c r="J131" s="68">
        <f t="shared" si="11"/>
        <v>31.22</v>
      </c>
      <c r="M131" s="69">
        <v>10.37</v>
      </c>
    </row>
    <row r="132" spans="1:13" ht="24" customHeight="1">
      <c r="A132" s="65" t="s">
        <v>1372</v>
      </c>
      <c r="B132" s="66">
        <v>88262</v>
      </c>
      <c r="C132" s="66" t="s">
        <v>1010</v>
      </c>
      <c r="D132" s="65" t="s">
        <v>1020</v>
      </c>
      <c r="E132" s="237" t="s">
        <v>1379</v>
      </c>
      <c r="F132" s="237"/>
      <c r="G132" s="66" t="s">
        <v>1016</v>
      </c>
      <c r="H132" s="67">
        <v>0.97940000000000005</v>
      </c>
      <c r="I132" s="68">
        <f t="shared" si="8"/>
        <v>14.150400000000001</v>
      </c>
      <c r="J132" s="68">
        <f t="shared" si="11"/>
        <v>13.85</v>
      </c>
      <c r="M132" s="69">
        <v>17.600000000000001</v>
      </c>
    </row>
    <row r="133" spans="1:13" ht="24" customHeight="1">
      <c r="A133" s="65" t="s">
        <v>1380</v>
      </c>
      <c r="B133" s="66">
        <v>4513</v>
      </c>
      <c r="C133" s="66" t="s">
        <v>1010</v>
      </c>
      <c r="D133" s="65" t="s">
        <v>1475</v>
      </c>
      <c r="E133" s="237" t="s">
        <v>1382</v>
      </c>
      <c r="F133" s="237"/>
      <c r="G133" s="66" t="s">
        <v>538</v>
      </c>
      <c r="H133" s="67">
        <v>3.4843999999999999</v>
      </c>
      <c r="I133" s="68">
        <f t="shared" si="8"/>
        <v>3.7788000000000004</v>
      </c>
      <c r="J133" s="68">
        <f t="shared" si="11"/>
        <v>13.16</v>
      </c>
      <c r="M133" s="53">
        <v>4.7</v>
      </c>
    </row>
    <row r="134" spans="1:13" ht="36" customHeight="1">
      <c r="A134" s="65" t="s">
        <v>1380</v>
      </c>
      <c r="B134" s="66">
        <v>11455</v>
      </c>
      <c r="C134" s="66" t="s">
        <v>1010</v>
      </c>
      <c r="D134" s="65" t="s">
        <v>1476</v>
      </c>
      <c r="E134" s="237" t="s">
        <v>1382</v>
      </c>
      <c r="F134" s="237"/>
      <c r="G134" s="66" t="s">
        <v>535</v>
      </c>
      <c r="H134" s="67">
        <v>2.52E-2</v>
      </c>
      <c r="I134" s="68">
        <f t="shared" si="8"/>
        <v>10.636920000000002</v>
      </c>
      <c r="J134" s="68">
        <f t="shared" si="11"/>
        <v>0.26</v>
      </c>
      <c r="M134" s="53">
        <v>13.23</v>
      </c>
    </row>
    <row r="135" spans="1:13" ht="36" customHeight="1">
      <c r="A135" s="65" t="s">
        <v>1380</v>
      </c>
      <c r="B135" s="66">
        <v>11587</v>
      </c>
      <c r="C135" s="66" t="s">
        <v>1010</v>
      </c>
      <c r="D135" s="65" t="s">
        <v>1470</v>
      </c>
      <c r="E135" s="237" t="s">
        <v>1382</v>
      </c>
      <c r="F135" s="237"/>
      <c r="G135" s="66" t="s">
        <v>88</v>
      </c>
      <c r="H135" s="67">
        <v>1</v>
      </c>
      <c r="I135" s="68">
        <f t="shared" si="8"/>
        <v>94.285080000000008</v>
      </c>
      <c r="J135" s="68">
        <f t="shared" si="11"/>
        <v>94.28</v>
      </c>
      <c r="M135" s="53">
        <v>117.27</v>
      </c>
    </row>
    <row r="136" spans="1:13" ht="24" customHeight="1">
      <c r="A136" s="65" t="s">
        <v>1380</v>
      </c>
      <c r="B136" s="66">
        <v>10891</v>
      </c>
      <c r="C136" s="66" t="s">
        <v>1010</v>
      </c>
      <c r="D136" s="65" t="s">
        <v>1466</v>
      </c>
      <c r="E136" s="237" t="s">
        <v>1382</v>
      </c>
      <c r="F136" s="237"/>
      <c r="G136" s="66" t="s">
        <v>535</v>
      </c>
      <c r="H136" s="67">
        <v>2.52E-2</v>
      </c>
      <c r="I136" s="68">
        <f t="shared" si="8"/>
        <v>138.29604</v>
      </c>
      <c r="J136" s="68">
        <f t="shared" si="11"/>
        <v>3.48</v>
      </c>
      <c r="M136" s="53">
        <v>172.01</v>
      </c>
    </row>
    <row r="137" spans="1:13" ht="24" customHeight="1">
      <c r="A137" s="65" t="s">
        <v>1380</v>
      </c>
      <c r="B137" s="66">
        <v>10886</v>
      </c>
      <c r="C137" s="66" t="s">
        <v>1010</v>
      </c>
      <c r="D137" s="65" t="s">
        <v>1467</v>
      </c>
      <c r="E137" s="237" t="s">
        <v>1382</v>
      </c>
      <c r="F137" s="237"/>
      <c r="G137" s="66" t="s">
        <v>535</v>
      </c>
      <c r="H137" s="67">
        <v>2.52E-2</v>
      </c>
      <c r="I137" s="68">
        <f t="shared" si="8"/>
        <v>143.00748000000002</v>
      </c>
      <c r="J137" s="68">
        <f t="shared" si="11"/>
        <v>3.6</v>
      </c>
      <c r="M137" s="53">
        <v>177.87</v>
      </c>
    </row>
    <row r="138" spans="1:13" ht="24" customHeight="1" thickBot="1">
      <c r="A138" s="65" t="s">
        <v>1380</v>
      </c>
      <c r="B138" s="66">
        <v>6193</v>
      </c>
      <c r="C138" s="66" t="s">
        <v>1010</v>
      </c>
      <c r="D138" s="65" t="s">
        <v>1477</v>
      </c>
      <c r="E138" s="237" t="s">
        <v>1382</v>
      </c>
      <c r="F138" s="237"/>
      <c r="G138" s="66" t="s">
        <v>538</v>
      </c>
      <c r="H138" s="67">
        <v>3.9174000000000002</v>
      </c>
      <c r="I138" s="68">
        <f t="shared" si="8"/>
        <v>10.789680000000001</v>
      </c>
      <c r="J138" s="68">
        <f t="shared" si="11"/>
        <v>42.26</v>
      </c>
      <c r="M138" s="53">
        <v>13.42</v>
      </c>
    </row>
    <row r="139" spans="1:13" ht="0.95" customHeight="1" thickTop="1">
      <c r="A139" s="83"/>
      <c r="B139" s="71"/>
      <c r="C139" s="71"/>
      <c r="D139" s="70"/>
      <c r="E139" s="70"/>
      <c r="F139" s="70"/>
      <c r="G139" s="70"/>
      <c r="H139" s="70"/>
      <c r="I139" s="70"/>
      <c r="J139" s="70"/>
      <c r="M139" s="53"/>
    </row>
    <row r="140" spans="1:13" ht="18" customHeight="1">
      <c r="A140" s="57" t="s">
        <v>1478</v>
      </c>
      <c r="B140" s="58" t="s">
        <v>1361</v>
      </c>
      <c r="C140" s="58" t="s">
        <v>1362</v>
      </c>
      <c r="D140" s="57" t="s">
        <v>1363</v>
      </c>
      <c r="E140" s="235" t="s">
        <v>1364</v>
      </c>
      <c r="F140" s="235"/>
      <c r="G140" s="58" t="s">
        <v>1365</v>
      </c>
      <c r="H140" s="59" t="s">
        <v>1366</v>
      </c>
      <c r="I140" s="59" t="s">
        <v>1367</v>
      </c>
      <c r="J140" s="59" t="s">
        <v>1368</v>
      </c>
      <c r="M140" s="53" t="s">
        <v>1367</v>
      </c>
    </row>
    <row r="141" spans="1:13" ht="36" customHeight="1">
      <c r="A141" s="65" t="s">
        <v>1369</v>
      </c>
      <c r="B141" s="61">
        <v>93210</v>
      </c>
      <c r="C141" s="61" t="s">
        <v>1010</v>
      </c>
      <c r="D141" s="60" t="s">
        <v>1479</v>
      </c>
      <c r="E141" s="236" t="s">
        <v>1371</v>
      </c>
      <c r="F141" s="236"/>
      <c r="G141" s="61" t="s">
        <v>88</v>
      </c>
      <c r="H141" s="62">
        <v>1</v>
      </c>
      <c r="I141" s="63">
        <f>SUM(J142:J184)</f>
        <v>423.07071600799992</v>
      </c>
      <c r="J141" s="63">
        <f>H141*I141</f>
        <v>423.07071600799992</v>
      </c>
      <c r="K141" s="64">
        <f>VLOOKUP(B141,[1]PLANILHA!$C$11:$G$435,5,FALSE)</f>
        <v>423.07284000000004</v>
      </c>
      <c r="L141" s="64">
        <f>K141-J141</f>
        <v>2.1239920001221435E-3</v>
      </c>
      <c r="M141" s="53">
        <v>526.21</v>
      </c>
    </row>
    <row r="142" spans="1:13" ht="36" customHeight="1">
      <c r="A142" s="65" t="s">
        <v>1372</v>
      </c>
      <c r="B142" s="66">
        <v>98441</v>
      </c>
      <c r="C142" s="66" t="s">
        <v>1010</v>
      </c>
      <c r="D142" s="65" t="s">
        <v>1388</v>
      </c>
      <c r="E142" s="237" t="s">
        <v>1371</v>
      </c>
      <c r="F142" s="237"/>
      <c r="G142" s="66" t="s">
        <v>88</v>
      </c>
      <c r="H142" s="67">
        <v>0.1449</v>
      </c>
      <c r="I142" s="68">
        <f t="shared" ref="I142:I184" si="12">M142*$M$2</f>
        <v>81.4452</v>
      </c>
      <c r="J142" s="68">
        <f t="shared" ref="J142:J148" si="13">(H142*I142)</f>
        <v>11.80140948</v>
      </c>
      <c r="M142" s="69">
        <v>101.3</v>
      </c>
    </row>
    <row r="143" spans="1:13" ht="36" customHeight="1">
      <c r="A143" s="65" t="s">
        <v>1372</v>
      </c>
      <c r="B143" s="66">
        <v>98445</v>
      </c>
      <c r="C143" s="66" t="s">
        <v>1010</v>
      </c>
      <c r="D143" s="65" t="s">
        <v>1390</v>
      </c>
      <c r="E143" s="237" t="s">
        <v>1371</v>
      </c>
      <c r="F143" s="237"/>
      <c r="G143" s="66" t="s">
        <v>88</v>
      </c>
      <c r="H143" s="67">
        <v>0.22639999999999999</v>
      </c>
      <c r="I143" s="68">
        <f t="shared" si="12"/>
        <v>98.819640000000007</v>
      </c>
      <c r="J143" s="68">
        <f t="shared" si="13"/>
        <v>22.372766496000001</v>
      </c>
      <c r="M143" s="69">
        <v>122.91</v>
      </c>
    </row>
    <row r="144" spans="1:13" ht="36" customHeight="1">
      <c r="A144" s="65" t="s">
        <v>1372</v>
      </c>
      <c r="B144" s="66">
        <v>98446</v>
      </c>
      <c r="C144" s="66" t="s">
        <v>1010</v>
      </c>
      <c r="D144" s="65" t="s">
        <v>1392</v>
      </c>
      <c r="E144" s="237" t="s">
        <v>1371</v>
      </c>
      <c r="F144" s="237"/>
      <c r="G144" s="66" t="s">
        <v>88</v>
      </c>
      <c r="H144" s="67">
        <v>0.17649999999999999</v>
      </c>
      <c r="I144" s="68">
        <f t="shared" si="12"/>
        <v>127.61892</v>
      </c>
      <c r="J144" s="68">
        <f t="shared" si="13"/>
        <v>22.52473938</v>
      </c>
      <c r="M144" s="69">
        <v>158.72999999999999</v>
      </c>
    </row>
    <row r="145" spans="1:13" ht="36" customHeight="1">
      <c r="A145" s="65" t="s">
        <v>1372</v>
      </c>
      <c r="B145" s="66">
        <v>98442</v>
      </c>
      <c r="C145" s="66" t="s">
        <v>1010</v>
      </c>
      <c r="D145" s="65" t="s">
        <v>1393</v>
      </c>
      <c r="E145" s="237" t="s">
        <v>1371</v>
      </c>
      <c r="F145" s="237"/>
      <c r="G145" s="66" t="s">
        <v>88</v>
      </c>
      <c r="H145" s="67">
        <v>0.1668</v>
      </c>
      <c r="I145" s="68">
        <f t="shared" si="12"/>
        <v>83.181839999999994</v>
      </c>
      <c r="J145" s="68">
        <f t="shared" si="13"/>
        <v>13.874730911999999</v>
      </c>
      <c r="M145" s="69">
        <v>103.46</v>
      </c>
    </row>
    <row r="146" spans="1:13" ht="48" customHeight="1">
      <c r="A146" s="65" t="s">
        <v>1372</v>
      </c>
      <c r="B146" s="66">
        <v>92543</v>
      </c>
      <c r="C146" s="66" t="s">
        <v>1010</v>
      </c>
      <c r="D146" s="65" t="s">
        <v>1395</v>
      </c>
      <c r="E146" s="237" t="s">
        <v>1396</v>
      </c>
      <c r="F146" s="237"/>
      <c r="G146" s="66" t="s">
        <v>88</v>
      </c>
      <c r="H146" s="67">
        <v>1.4510000000000001</v>
      </c>
      <c r="I146" s="68">
        <f t="shared" si="12"/>
        <v>13.31424</v>
      </c>
      <c r="J146" s="68">
        <f t="shared" si="13"/>
        <v>19.318962240000001</v>
      </c>
      <c r="M146" s="69">
        <v>16.559999999999999</v>
      </c>
    </row>
    <row r="147" spans="1:13" ht="48" customHeight="1">
      <c r="A147" s="65" t="s">
        <v>1372</v>
      </c>
      <c r="B147" s="66">
        <v>94210</v>
      </c>
      <c r="C147" s="66" t="s">
        <v>1010</v>
      </c>
      <c r="D147" s="65" t="s">
        <v>1397</v>
      </c>
      <c r="E147" s="237" t="s">
        <v>1396</v>
      </c>
      <c r="F147" s="237"/>
      <c r="G147" s="66" t="s">
        <v>88</v>
      </c>
      <c r="H147" s="67">
        <v>1.4510000000000001</v>
      </c>
      <c r="I147" s="68">
        <f t="shared" si="12"/>
        <v>47.966639999999998</v>
      </c>
      <c r="J147" s="68">
        <f t="shared" si="13"/>
        <v>69.599594640000007</v>
      </c>
      <c r="M147" s="69">
        <v>59.66</v>
      </c>
    </row>
    <row r="148" spans="1:13" ht="36" customHeight="1">
      <c r="A148" s="65" t="s">
        <v>1372</v>
      </c>
      <c r="B148" s="66">
        <v>90822</v>
      </c>
      <c r="C148" s="66" t="s">
        <v>1010</v>
      </c>
      <c r="D148" s="65" t="s">
        <v>1400</v>
      </c>
      <c r="E148" s="237" t="s">
        <v>1399</v>
      </c>
      <c r="F148" s="237"/>
      <c r="G148" s="66" t="s">
        <v>535</v>
      </c>
      <c r="H148" s="67">
        <v>2.6800000000000001E-2</v>
      </c>
      <c r="I148" s="68">
        <f t="shared" si="12"/>
        <v>252.23892000000004</v>
      </c>
      <c r="J148" s="68">
        <f t="shared" si="13"/>
        <v>6.7600030560000013</v>
      </c>
      <c r="M148" s="69">
        <v>313.73</v>
      </c>
    </row>
    <row r="149" spans="1:13" ht="36" customHeight="1">
      <c r="A149" s="65" t="s">
        <v>1372</v>
      </c>
      <c r="B149" s="66">
        <v>95241</v>
      </c>
      <c r="C149" s="66" t="s">
        <v>1010</v>
      </c>
      <c r="D149" s="65" t="s">
        <v>1404</v>
      </c>
      <c r="E149" s="237" t="s">
        <v>1378</v>
      </c>
      <c r="F149" s="237"/>
      <c r="G149" s="66" t="s">
        <v>88</v>
      </c>
      <c r="H149" s="67">
        <v>1.4510000000000001</v>
      </c>
      <c r="I149" s="68">
        <f t="shared" si="12"/>
        <v>18.556319999999999</v>
      </c>
      <c r="J149" s="68">
        <f>TRUNC(H149*I149,2)</f>
        <v>26.92</v>
      </c>
      <c r="M149" s="69">
        <v>23.08</v>
      </c>
    </row>
    <row r="150" spans="1:13" ht="36" customHeight="1">
      <c r="A150" s="65" t="s">
        <v>1372</v>
      </c>
      <c r="B150" s="66">
        <v>95240</v>
      </c>
      <c r="C150" s="66" t="s">
        <v>1010</v>
      </c>
      <c r="D150" s="65" t="s">
        <v>1405</v>
      </c>
      <c r="E150" s="237" t="s">
        <v>1378</v>
      </c>
      <c r="F150" s="237"/>
      <c r="G150" s="66" t="s">
        <v>88</v>
      </c>
      <c r="H150" s="67">
        <v>8.9999999999999993E-3</v>
      </c>
      <c r="I150" s="68">
        <f t="shared" si="12"/>
        <v>11.135400000000001</v>
      </c>
      <c r="J150" s="68">
        <f t="shared" ref="J150:J155" si="14">(H150*I150)</f>
        <v>0.1002186</v>
      </c>
      <c r="M150" s="69">
        <v>13.85</v>
      </c>
    </row>
    <row r="151" spans="1:13" ht="36" customHeight="1">
      <c r="A151" s="65" t="s">
        <v>1372</v>
      </c>
      <c r="B151" s="66">
        <v>91870</v>
      </c>
      <c r="C151" s="66" t="s">
        <v>1010</v>
      </c>
      <c r="D151" s="65" t="s">
        <v>1406</v>
      </c>
      <c r="E151" s="237" t="s">
        <v>1407</v>
      </c>
      <c r="F151" s="237"/>
      <c r="G151" s="66" t="s">
        <v>538</v>
      </c>
      <c r="H151" s="67">
        <v>0.53690000000000004</v>
      </c>
      <c r="I151" s="68">
        <f t="shared" si="12"/>
        <v>6.1345200000000002</v>
      </c>
      <c r="J151" s="68">
        <f t="shared" si="14"/>
        <v>3.2936237880000006</v>
      </c>
      <c r="M151" s="69">
        <v>7.63</v>
      </c>
    </row>
    <row r="152" spans="1:13" ht="36" customHeight="1">
      <c r="A152" s="65" t="s">
        <v>1372</v>
      </c>
      <c r="B152" s="66">
        <v>91911</v>
      </c>
      <c r="C152" s="66" t="s">
        <v>1010</v>
      </c>
      <c r="D152" s="65" t="s">
        <v>1408</v>
      </c>
      <c r="E152" s="237" t="s">
        <v>1407</v>
      </c>
      <c r="F152" s="237"/>
      <c r="G152" s="66" t="s">
        <v>535</v>
      </c>
      <c r="H152" s="67">
        <v>0.1074</v>
      </c>
      <c r="I152" s="68">
        <f t="shared" si="12"/>
        <v>7.5495600000000005</v>
      </c>
      <c r="J152" s="68">
        <f t="shared" si="14"/>
        <v>0.81082274399999998</v>
      </c>
      <c r="M152" s="69">
        <v>9.39</v>
      </c>
    </row>
    <row r="153" spans="1:13" ht="36" customHeight="1">
      <c r="A153" s="65" t="s">
        <v>1372</v>
      </c>
      <c r="B153" s="66">
        <v>91924</v>
      </c>
      <c r="C153" s="66" t="s">
        <v>1010</v>
      </c>
      <c r="D153" s="65" t="s">
        <v>1410</v>
      </c>
      <c r="E153" s="237" t="s">
        <v>1407</v>
      </c>
      <c r="F153" s="237"/>
      <c r="G153" s="66" t="s">
        <v>538</v>
      </c>
      <c r="H153" s="67">
        <v>0.85909999999999997</v>
      </c>
      <c r="I153" s="68">
        <f t="shared" si="12"/>
        <v>2.0260800000000003</v>
      </c>
      <c r="J153" s="68">
        <f t="shared" si="14"/>
        <v>1.7406053280000002</v>
      </c>
      <c r="M153" s="69">
        <v>2.52</v>
      </c>
    </row>
    <row r="154" spans="1:13" ht="36" customHeight="1">
      <c r="A154" s="65" t="s">
        <v>1372</v>
      </c>
      <c r="B154" s="66">
        <v>101165</v>
      </c>
      <c r="C154" s="66" t="s">
        <v>1010</v>
      </c>
      <c r="D154" s="65" t="s">
        <v>1411</v>
      </c>
      <c r="E154" s="237" t="s">
        <v>1378</v>
      </c>
      <c r="F154" s="237"/>
      <c r="G154" s="66" t="s">
        <v>124</v>
      </c>
      <c r="H154" s="67">
        <v>0.04</v>
      </c>
      <c r="I154" s="68">
        <f t="shared" si="12"/>
        <v>491.97564</v>
      </c>
      <c r="J154" s="68">
        <f t="shared" si="14"/>
        <v>19.679025599999999</v>
      </c>
      <c r="M154" s="69">
        <v>611.91</v>
      </c>
    </row>
    <row r="155" spans="1:13" ht="36" customHeight="1">
      <c r="A155" s="65" t="s">
        <v>1372</v>
      </c>
      <c r="B155" s="66">
        <v>91862</v>
      </c>
      <c r="C155" s="66" t="s">
        <v>1010</v>
      </c>
      <c r="D155" s="65" t="s">
        <v>1413</v>
      </c>
      <c r="E155" s="237" t="s">
        <v>1407</v>
      </c>
      <c r="F155" s="237"/>
      <c r="G155" s="66" t="s">
        <v>538</v>
      </c>
      <c r="H155" s="67">
        <v>0.3221</v>
      </c>
      <c r="I155" s="68">
        <f t="shared" si="12"/>
        <v>5.7566400000000009</v>
      </c>
      <c r="J155" s="68">
        <f t="shared" si="14"/>
        <v>1.8542137440000002</v>
      </c>
      <c r="M155" s="69">
        <v>7.16</v>
      </c>
    </row>
    <row r="156" spans="1:13" ht="36" customHeight="1">
      <c r="A156" s="65" t="s">
        <v>1372</v>
      </c>
      <c r="B156" s="66">
        <v>91926</v>
      </c>
      <c r="C156" s="66" t="s">
        <v>1010</v>
      </c>
      <c r="D156" s="65" t="s">
        <v>1414</v>
      </c>
      <c r="E156" s="237" t="s">
        <v>1407</v>
      </c>
      <c r="F156" s="237"/>
      <c r="G156" s="66" t="s">
        <v>538</v>
      </c>
      <c r="H156" s="67">
        <v>2.5503</v>
      </c>
      <c r="I156" s="68">
        <f t="shared" si="12"/>
        <v>2.9908800000000002</v>
      </c>
      <c r="J156" s="68">
        <f t="shared" ref="J156:J184" si="15">TRUNC(H156*I156,2)</f>
        <v>7.62</v>
      </c>
      <c r="M156" s="69">
        <v>3.72</v>
      </c>
    </row>
    <row r="157" spans="1:13" ht="36" customHeight="1">
      <c r="A157" s="65" t="s">
        <v>1372</v>
      </c>
      <c r="B157" s="66">
        <v>92000</v>
      </c>
      <c r="C157" s="66" t="s">
        <v>1010</v>
      </c>
      <c r="D157" s="65" t="s">
        <v>1416</v>
      </c>
      <c r="E157" s="237" t="s">
        <v>1407</v>
      </c>
      <c r="F157" s="237"/>
      <c r="G157" s="66" t="s">
        <v>535</v>
      </c>
      <c r="H157" s="67">
        <v>2.6800000000000001E-2</v>
      </c>
      <c r="I157" s="68">
        <f t="shared" si="12"/>
        <v>17.454840000000001</v>
      </c>
      <c r="J157" s="68">
        <f t="shared" si="15"/>
        <v>0.46</v>
      </c>
      <c r="M157" s="69">
        <v>21.71</v>
      </c>
    </row>
    <row r="158" spans="1:13" ht="48" customHeight="1">
      <c r="A158" s="65" t="s">
        <v>1372</v>
      </c>
      <c r="B158" s="66">
        <v>97586</v>
      </c>
      <c r="C158" s="66" t="s">
        <v>1010</v>
      </c>
      <c r="D158" s="65" t="s">
        <v>1419</v>
      </c>
      <c r="E158" s="237" t="s">
        <v>1407</v>
      </c>
      <c r="F158" s="237"/>
      <c r="G158" s="66" t="s">
        <v>535</v>
      </c>
      <c r="H158" s="67">
        <v>0.16109999999999999</v>
      </c>
      <c r="I158" s="68">
        <f t="shared" si="12"/>
        <v>82.35372000000001</v>
      </c>
      <c r="J158" s="68">
        <f t="shared" si="15"/>
        <v>13.26</v>
      </c>
      <c r="M158" s="69">
        <v>102.43</v>
      </c>
    </row>
    <row r="159" spans="1:13" ht="36" customHeight="1">
      <c r="A159" s="65" t="s">
        <v>1372</v>
      </c>
      <c r="B159" s="66">
        <v>95805</v>
      </c>
      <c r="C159" s="66" t="s">
        <v>1010</v>
      </c>
      <c r="D159" s="65" t="s">
        <v>1420</v>
      </c>
      <c r="E159" s="237" t="s">
        <v>1407</v>
      </c>
      <c r="F159" s="237"/>
      <c r="G159" s="66" t="s">
        <v>535</v>
      </c>
      <c r="H159" s="67">
        <v>0.18790000000000001</v>
      </c>
      <c r="I159" s="68">
        <f t="shared" si="12"/>
        <v>15.10716</v>
      </c>
      <c r="J159" s="68">
        <f t="shared" si="15"/>
        <v>2.83</v>
      </c>
      <c r="M159" s="69">
        <v>18.79</v>
      </c>
    </row>
    <row r="160" spans="1:13" ht="36" customHeight="1">
      <c r="A160" s="65" t="s">
        <v>1372</v>
      </c>
      <c r="B160" s="66">
        <v>92023</v>
      </c>
      <c r="C160" s="66" t="s">
        <v>1010</v>
      </c>
      <c r="D160" s="65" t="s">
        <v>1421</v>
      </c>
      <c r="E160" s="237" t="s">
        <v>1407</v>
      </c>
      <c r="F160" s="237"/>
      <c r="G160" s="66" t="s">
        <v>535</v>
      </c>
      <c r="H160" s="67">
        <v>2.6800000000000001E-2</v>
      </c>
      <c r="I160" s="68">
        <f t="shared" si="12"/>
        <v>28.95204</v>
      </c>
      <c r="J160" s="68">
        <f t="shared" si="15"/>
        <v>0.77</v>
      </c>
      <c r="M160" s="69">
        <v>36.01</v>
      </c>
    </row>
    <row r="161" spans="1:13" ht="24" customHeight="1">
      <c r="A161" s="65" t="s">
        <v>1372</v>
      </c>
      <c r="B161" s="66">
        <v>91937</v>
      </c>
      <c r="C161" s="66" t="s">
        <v>1010</v>
      </c>
      <c r="D161" s="65" t="s">
        <v>1422</v>
      </c>
      <c r="E161" s="237" t="s">
        <v>1407</v>
      </c>
      <c r="F161" s="237"/>
      <c r="G161" s="66" t="s">
        <v>535</v>
      </c>
      <c r="H161" s="67">
        <v>0.16109999999999999</v>
      </c>
      <c r="I161" s="68">
        <f t="shared" si="12"/>
        <v>6.8500800000000002</v>
      </c>
      <c r="J161" s="68">
        <f t="shared" si="15"/>
        <v>1.1000000000000001</v>
      </c>
      <c r="M161" s="69">
        <v>8.52</v>
      </c>
    </row>
    <row r="162" spans="1:13" ht="36" customHeight="1">
      <c r="A162" s="65" t="s">
        <v>1372</v>
      </c>
      <c r="B162" s="66">
        <v>95811</v>
      </c>
      <c r="C162" s="66" t="s">
        <v>1010</v>
      </c>
      <c r="D162" s="65" t="s">
        <v>1424</v>
      </c>
      <c r="E162" s="237" t="s">
        <v>1407</v>
      </c>
      <c r="F162" s="237"/>
      <c r="G162" s="66" t="s">
        <v>535</v>
      </c>
      <c r="H162" s="67">
        <v>2.6800000000000001E-2</v>
      </c>
      <c r="I162" s="68">
        <f t="shared" si="12"/>
        <v>10.669080000000001</v>
      </c>
      <c r="J162" s="68">
        <f t="shared" si="15"/>
        <v>0.28000000000000003</v>
      </c>
      <c r="M162" s="69">
        <v>13.27</v>
      </c>
    </row>
    <row r="163" spans="1:13" ht="36" customHeight="1">
      <c r="A163" s="65" t="s">
        <v>1372</v>
      </c>
      <c r="B163" s="66">
        <v>101876</v>
      </c>
      <c r="C163" s="66" t="s">
        <v>1010</v>
      </c>
      <c r="D163" s="65" t="s">
        <v>1473</v>
      </c>
      <c r="E163" s="237" t="s">
        <v>1407</v>
      </c>
      <c r="F163" s="237"/>
      <c r="G163" s="66" t="s">
        <v>535</v>
      </c>
      <c r="H163" s="67">
        <v>2.6800000000000001E-2</v>
      </c>
      <c r="I163" s="68">
        <f t="shared" si="12"/>
        <v>46.181760000000004</v>
      </c>
      <c r="J163" s="68">
        <f t="shared" si="15"/>
        <v>1.23</v>
      </c>
      <c r="M163" s="69">
        <v>57.44</v>
      </c>
    </row>
    <row r="164" spans="1:13" ht="36" customHeight="1">
      <c r="A164" s="65" t="s">
        <v>1372</v>
      </c>
      <c r="B164" s="66">
        <v>101891</v>
      </c>
      <c r="C164" s="66" t="s">
        <v>1010</v>
      </c>
      <c r="D164" s="65" t="s">
        <v>1425</v>
      </c>
      <c r="E164" s="237" t="s">
        <v>1407</v>
      </c>
      <c r="F164" s="237"/>
      <c r="G164" s="66" t="s">
        <v>535</v>
      </c>
      <c r="H164" s="67">
        <v>0.1074</v>
      </c>
      <c r="I164" s="68">
        <f t="shared" si="12"/>
        <v>21.402480000000001</v>
      </c>
      <c r="J164" s="68">
        <f t="shared" si="15"/>
        <v>2.29</v>
      </c>
      <c r="M164" s="69">
        <v>26.62</v>
      </c>
    </row>
    <row r="165" spans="1:13" ht="36" customHeight="1">
      <c r="A165" s="65" t="s">
        <v>1372</v>
      </c>
      <c r="B165" s="66">
        <v>92008</v>
      </c>
      <c r="C165" s="66" t="s">
        <v>1010</v>
      </c>
      <c r="D165" s="65" t="s">
        <v>1428</v>
      </c>
      <c r="E165" s="237" t="s">
        <v>1407</v>
      </c>
      <c r="F165" s="237"/>
      <c r="G165" s="66" t="s">
        <v>535</v>
      </c>
      <c r="H165" s="67">
        <v>0.13420000000000001</v>
      </c>
      <c r="I165" s="68">
        <f t="shared" si="12"/>
        <v>28.083720000000003</v>
      </c>
      <c r="J165" s="68">
        <f t="shared" si="15"/>
        <v>3.76</v>
      </c>
      <c r="M165" s="69">
        <v>34.93</v>
      </c>
    </row>
    <row r="166" spans="1:13" ht="36" customHeight="1">
      <c r="A166" s="65" t="s">
        <v>1372</v>
      </c>
      <c r="B166" s="66">
        <v>89714</v>
      </c>
      <c r="C166" s="66" t="s">
        <v>1010</v>
      </c>
      <c r="D166" s="65" t="s">
        <v>1435</v>
      </c>
      <c r="E166" s="237" t="s">
        <v>1434</v>
      </c>
      <c r="F166" s="237"/>
      <c r="G166" s="66" t="s">
        <v>538</v>
      </c>
      <c r="H166" s="67">
        <v>0.14230000000000001</v>
      </c>
      <c r="I166" s="68">
        <f t="shared" si="12"/>
        <v>35.134800000000006</v>
      </c>
      <c r="J166" s="68">
        <f t="shared" si="15"/>
        <v>4.99</v>
      </c>
      <c r="M166" s="69">
        <v>43.7</v>
      </c>
    </row>
    <row r="167" spans="1:13" ht="36" customHeight="1">
      <c r="A167" s="65" t="s">
        <v>1372</v>
      </c>
      <c r="B167" s="66">
        <v>89711</v>
      </c>
      <c r="C167" s="66" t="s">
        <v>1010</v>
      </c>
      <c r="D167" s="65" t="s">
        <v>1436</v>
      </c>
      <c r="E167" s="237" t="s">
        <v>1434</v>
      </c>
      <c r="F167" s="237"/>
      <c r="G167" s="66" t="s">
        <v>538</v>
      </c>
      <c r="H167" s="67">
        <v>8.8599999999999998E-2</v>
      </c>
      <c r="I167" s="68">
        <f t="shared" si="12"/>
        <v>11.842920000000001</v>
      </c>
      <c r="J167" s="68">
        <f t="shared" si="15"/>
        <v>1.04</v>
      </c>
      <c r="M167" s="69">
        <v>14.73</v>
      </c>
    </row>
    <row r="168" spans="1:13" ht="48" customHeight="1">
      <c r="A168" s="65" t="s">
        <v>1372</v>
      </c>
      <c r="B168" s="66">
        <v>89724</v>
      </c>
      <c r="C168" s="66" t="s">
        <v>1010</v>
      </c>
      <c r="D168" s="65" t="s">
        <v>1441</v>
      </c>
      <c r="E168" s="237" t="s">
        <v>1434</v>
      </c>
      <c r="F168" s="237"/>
      <c r="G168" s="66" t="s">
        <v>535</v>
      </c>
      <c r="H168" s="67">
        <v>5.3699999999999998E-2</v>
      </c>
      <c r="I168" s="68">
        <f t="shared" si="12"/>
        <v>6.5124000000000004</v>
      </c>
      <c r="J168" s="68">
        <f t="shared" si="15"/>
        <v>0.34</v>
      </c>
      <c r="M168" s="69">
        <v>8.1</v>
      </c>
    </row>
    <row r="169" spans="1:13" ht="36" customHeight="1">
      <c r="A169" s="65" t="s">
        <v>1372</v>
      </c>
      <c r="B169" s="66">
        <v>98102</v>
      </c>
      <c r="C169" s="66" t="s">
        <v>1010</v>
      </c>
      <c r="D169" s="65" t="s">
        <v>1480</v>
      </c>
      <c r="E169" s="237" t="s">
        <v>1434</v>
      </c>
      <c r="F169" s="237"/>
      <c r="G169" s="66" t="s">
        <v>535</v>
      </c>
      <c r="H169" s="67">
        <v>2.6800000000000001E-2</v>
      </c>
      <c r="I169" s="68">
        <f t="shared" si="12"/>
        <v>103.515</v>
      </c>
      <c r="J169" s="68">
        <f t="shared" si="15"/>
        <v>2.77</v>
      </c>
      <c r="M169" s="69">
        <v>128.75</v>
      </c>
    </row>
    <row r="170" spans="1:13" ht="36" customHeight="1">
      <c r="A170" s="65" t="s">
        <v>1372</v>
      </c>
      <c r="B170" s="66">
        <v>97906</v>
      </c>
      <c r="C170" s="66" t="s">
        <v>1010</v>
      </c>
      <c r="D170" s="65" t="s">
        <v>1443</v>
      </c>
      <c r="E170" s="237" t="s">
        <v>1434</v>
      </c>
      <c r="F170" s="237"/>
      <c r="G170" s="66" t="s">
        <v>535</v>
      </c>
      <c r="H170" s="67">
        <v>2.6800000000000001E-2</v>
      </c>
      <c r="I170" s="68">
        <f t="shared" si="12"/>
        <v>270.72288000000003</v>
      </c>
      <c r="J170" s="68">
        <f t="shared" si="15"/>
        <v>7.25</v>
      </c>
      <c r="M170" s="69">
        <v>336.72</v>
      </c>
    </row>
    <row r="171" spans="1:13" ht="60" customHeight="1">
      <c r="A171" s="65" t="s">
        <v>1372</v>
      </c>
      <c r="B171" s="66">
        <v>86934</v>
      </c>
      <c r="C171" s="66" t="s">
        <v>1010</v>
      </c>
      <c r="D171" s="65" t="s">
        <v>1445</v>
      </c>
      <c r="E171" s="237" t="s">
        <v>1434</v>
      </c>
      <c r="F171" s="237"/>
      <c r="G171" s="66" t="s">
        <v>535</v>
      </c>
      <c r="H171" s="67">
        <v>2.6800000000000001E-2</v>
      </c>
      <c r="I171" s="68">
        <f t="shared" si="12"/>
        <v>299.25684000000001</v>
      </c>
      <c r="J171" s="68">
        <f t="shared" si="15"/>
        <v>8.02</v>
      </c>
      <c r="M171" s="69">
        <v>372.21</v>
      </c>
    </row>
    <row r="172" spans="1:13" ht="60" customHeight="1">
      <c r="A172" s="65" t="s">
        <v>1372</v>
      </c>
      <c r="B172" s="66">
        <v>86943</v>
      </c>
      <c r="C172" s="66" t="s">
        <v>1010</v>
      </c>
      <c r="D172" s="65" t="s">
        <v>1446</v>
      </c>
      <c r="E172" s="237" t="s">
        <v>1434</v>
      </c>
      <c r="F172" s="237"/>
      <c r="G172" s="66" t="s">
        <v>535</v>
      </c>
      <c r="H172" s="67">
        <v>2.6800000000000001E-2</v>
      </c>
      <c r="I172" s="68">
        <f t="shared" si="12"/>
        <v>168.02796000000001</v>
      </c>
      <c r="J172" s="68">
        <f t="shared" si="15"/>
        <v>4.5</v>
      </c>
      <c r="M172" s="69">
        <v>208.99</v>
      </c>
    </row>
    <row r="173" spans="1:13" ht="48" customHeight="1">
      <c r="A173" s="65" t="s">
        <v>1372</v>
      </c>
      <c r="B173" s="66">
        <v>89957</v>
      </c>
      <c r="C173" s="66" t="s">
        <v>1010</v>
      </c>
      <c r="D173" s="65" t="s">
        <v>1449</v>
      </c>
      <c r="E173" s="237" t="s">
        <v>1434</v>
      </c>
      <c r="F173" s="237"/>
      <c r="G173" s="66" t="s">
        <v>535</v>
      </c>
      <c r="H173" s="67">
        <v>5.3699999999999998E-2</v>
      </c>
      <c r="I173" s="68">
        <f t="shared" si="12"/>
        <v>81.509519999999995</v>
      </c>
      <c r="J173" s="68">
        <f t="shared" si="15"/>
        <v>4.37</v>
      </c>
      <c r="M173" s="69">
        <v>101.38</v>
      </c>
    </row>
    <row r="174" spans="1:13" ht="48" customHeight="1">
      <c r="A174" s="65" t="s">
        <v>1372</v>
      </c>
      <c r="B174" s="66">
        <v>91173</v>
      </c>
      <c r="C174" s="66" t="s">
        <v>1010</v>
      </c>
      <c r="D174" s="65" t="s">
        <v>1451</v>
      </c>
      <c r="E174" s="237" t="s">
        <v>1434</v>
      </c>
      <c r="F174" s="237"/>
      <c r="G174" s="66" t="s">
        <v>538</v>
      </c>
      <c r="H174" s="67">
        <v>0.53690000000000004</v>
      </c>
      <c r="I174" s="68">
        <f t="shared" si="12"/>
        <v>0.93264000000000002</v>
      </c>
      <c r="J174" s="68">
        <f t="shared" si="15"/>
        <v>0.5</v>
      </c>
      <c r="M174" s="69">
        <v>1.1599999999999999</v>
      </c>
    </row>
    <row r="175" spans="1:13" ht="60" customHeight="1">
      <c r="A175" s="65" t="s">
        <v>1372</v>
      </c>
      <c r="B175" s="66">
        <v>91170</v>
      </c>
      <c r="C175" s="66" t="s">
        <v>1010</v>
      </c>
      <c r="D175" s="65" t="s">
        <v>1452</v>
      </c>
      <c r="E175" s="237" t="s">
        <v>1434</v>
      </c>
      <c r="F175" s="237"/>
      <c r="G175" s="66" t="s">
        <v>538</v>
      </c>
      <c r="H175" s="67">
        <v>0.3221</v>
      </c>
      <c r="I175" s="68">
        <f t="shared" si="12"/>
        <v>1.8492</v>
      </c>
      <c r="J175" s="68">
        <f t="shared" si="15"/>
        <v>0.59</v>
      </c>
      <c r="M175" s="69">
        <v>2.2999999999999998</v>
      </c>
    </row>
    <row r="176" spans="1:13" ht="24" customHeight="1">
      <c r="A176" s="65" t="s">
        <v>1372</v>
      </c>
      <c r="B176" s="66">
        <v>93358</v>
      </c>
      <c r="C176" s="66" t="s">
        <v>1010</v>
      </c>
      <c r="D176" s="65" t="s">
        <v>1453</v>
      </c>
      <c r="E176" s="237" t="s">
        <v>1454</v>
      </c>
      <c r="F176" s="237"/>
      <c r="G176" s="66" t="s">
        <v>124</v>
      </c>
      <c r="H176" s="67">
        <v>3.9E-2</v>
      </c>
      <c r="I176" s="68">
        <f t="shared" si="12"/>
        <v>44.139600000000002</v>
      </c>
      <c r="J176" s="68">
        <f t="shared" si="15"/>
        <v>1.72</v>
      </c>
      <c r="M176" s="69">
        <v>54.9</v>
      </c>
    </row>
    <row r="177" spans="1:13" ht="24" customHeight="1">
      <c r="A177" s="65" t="s">
        <v>1372</v>
      </c>
      <c r="B177" s="66">
        <v>96995</v>
      </c>
      <c r="C177" s="66" t="s">
        <v>1010</v>
      </c>
      <c r="D177" s="65" t="s">
        <v>1455</v>
      </c>
      <c r="E177" s="237" t="s">
        <v>1454</v>
      </c>
      <c r="F177" s="237"/>
      <c r="G177" s="66" t="s">
        <v>124</v>
      </c>
      <c r="H177" s="67">
        <v>0.01</v>
      </c>
      <c r="I177" s="68">
        <f t="shared" si="12"/>
        <v>26.765160000000002</v>
      </c>
      <c r="J177" s="68">
        <f t="shared" si="15"/>
        <v>0.26</v>
      </c>
      <c r="M177" s="69">
        <v>33.29</v>
      </c>
    </row>
    <row r="178" spans="1:13" ht="24" customHeight="1">
      <c r="A178" s="65" t="s">
        <v>1372</v>
      </c>
      <c r="B178" s="66">
        <v>88489</v>
      </c>
      <c r="C178" s="66" t="s">
        <v>1010</v>
      </c>
      <c r="D178" s="65" t="s">
        <v>1458</v>
      </c>
      <c r="E178" s="237" t="s">
        <v>1459</v>
      </c>
      <c r="F178" s="237"/>
      <c r="G178" s="66" t="s">
        <v>88</v>
      </c>
      <c r="H178" s="67">
        <v>1.4293</v>
      </c>
      <c r="I178" s="68">
        <f t="shared" si="12"/>
        <v>8.3374799999999993</v>
      </c>
      <c r="J178" s="68">
        <f t="shared" si="15"/>
        <v>11.91</v>
      </c>
      <c r="M178" s="69">
        <v>10.37</v>
      </c>
    </row>
    <row r="179" spans="1:13" ht="24" customHeight="1">
      <c r="A179" s="65" t="s">
        <v>1372</v>
      </c>
      <c r="B179" s="66">
        <v>88262</v>
      </c>
      <c r="C179" s="66" t="s">
        <v>1010</v>
      </c>
      <c r="D179" s="65" t="s">
        <v>1020</v>
      </c>
      <c r="E179" s="237" t="s">
        <v>1379</v>
      </c>
      <c r="F179" s="237"/>
      <c r="G179" s="66" t="s">
        <v>1016</v>
      </c>
      <c r="H179" s="67">
        <v>1.1154999999999999</v>
      </c>
      <c r="I179" s="68">
        <f t="shared" si="12"/>
        <v>14.150400000000001</v>
      </c>
      <c r="J179" s="68">
        <f t="shared" si="15"/>
        <v>15.78</v>
      </c>
      <c r="M179" s="69">
        <v>17.600000000000001</v>
      </c>
    </row>
    <row r="180" spans="1:13" ht="36" customHeight="1">
      <c r="A180" s="65" t="s">
        <v>1380</v>
      </c>
      <c r="B180" s="66">
        <v>11587</v>
      </c>
      <c r="C180" s="66" t="s">
        <v>1010</v>
      </c>
      <c r="D180" s="65" t="s">
        <v>1470</v>
      </c>
      <c r="E180" s="237" t="s">
        <v>1382</v>
      </c>
      <c r="F180" s="237"/>
      <c r="G180" s="66" t="s">
        <v>88</v>
      </c>
      <c r="H180" s="67">
        <v>1</v>
      </c>
      <c r="I180" s="68">
        <f t="shared" si="12"/>
        <v>94.285080000000008</v>
      </c>
      <c r="J180" s="68">
        <f t="shared" si="15"/>
        <v>94.28</v>
      </c>
      <c r="M180" s="53">
        <v>117.27</v>
      </c>
    </row>
    <row r="181" spans="1:13" ht="24" customHeight="1">
      <c r="A181" s="65" t="s">
        <v>1380</v>
      </c>
      <c r="B181" s="66">
        <v>10891</v>
      </c>
      <c r="C181" s="66" t="s">
        <v>1010</v>
      </c>
      <c r="D181" s="65" t="s">
        <v>1466</v>
      </c>
      <c r="E181" s="237" t="s">
        <v>1382</v>
      </c>
      <c r="F181" s="237"/>
      <c r="G181" s="66" t="s">
        <v>535</v>
      </c>
      <c r="H181" s="67">
        <v>2.6800000000000001E-2</v>
      </c>
      <c r="I181" s="68">
        <f t="shared" si="12"/>
        <v>138.29604</v>
      </c>
      <c r="J181" s="68">
        <f t="shared" si="15"/>
        <v>3.7</v>
      </c>
      <c r="M181" s="53">
        <v>172.01</v>
      </c>
    </row>
    <row r="182" spans="1:13" ht="24" customHeight="1">
      <c r="A182" s="65" t="s">
        <v>1380</v>
      </c>
      <c r="B182" s="66">
        <v>10886</v>
      </c>
      <c r="C182" s="66" t="s">
        <v>1010</v>
      </c>
      <c r="D182" s="65" t="s">
        <v>1467</v>
      </c>
      <c r="E182" s="237" t="s">
        <v>1382</v>
      </c>
      <c r="F182" s="237"/>
      <c r="G182" s="66" t="s">
        <v>535</v>
      </c>
      <c r="H182" s="67">
        <v>2.6800000000000001E-2</v>
      </c>
      <c r="I182" s="68">
        <f t="shared" si="12"/>
        <v>143.00748000000002</v>
      </c>
      <c r="J182" s="68">
        <f t="shared" si="15"/>
        <v>3.83</v>
      </c>
      <c r="M182" s="53">
        <v>177.87</v>
      </c>
    </row>
    <row r="183" spans="1:13" ht="48" customHeight="1">
      <c r="A183" s="65" t="s">
        <v>1380</v>
      </c>
      <c r="B183" s="66">
        <v>3080</v>
      </c>
      <c r="C183" s="66" t="s">
        <v>1010</v>
      </c>
      <c r="D183" s="65" t="s">
        <v>1468</v>
      </c>
      <c r="E183" s="237" t="s">
        <v>1382</v>
      </c>
      <c r="F183" s="237"/>
      <c r="G183" s="66" t="s">
        <v>1142</v>
      </c>
      <c r="H183" s="67">
        <v>2.6800000000000001E-2</v>
      </c>
      <c r="I183" s="68">
        <f t="shared" si="12"/>
        <v>35.175000000000004</v>
      </c>
      <c r="J183" s="68">
        <f t="shared" si="15"/>
        <v>0.94</v>
      </c>
      <c r="M183" s="53">
        <v>43.75</v>
      </c>
    </row>
    <row r="184" spans="1:13" ht="36" customHeight="1" thickBot="1">
      <c r="A184" s="65" t="s">
        <v>1380</v>
      </c>
      <c r="B184" s="66">
        <v>37525</v>
      </c>
      <c r="C184" s="66" t="s">
        <v>1010</v>
      </c>
      <c r="D184" s="65" t="s">
        <v>1481</v>
      </c>
      <c r="E184" s="237" t="s">
        <v>1482</v>
      </c>
      <c r="F184" s="237"/>
      <c r="G184" s="66" t="s">
        <v>538</v>
      </c>
      <c r="H184" s="67">
        <v>1.2782</v>
      </c>
      <c r="I184" s="68">
        <f t="shared" si="12"/>
        <v>1.59192</v>
      </c>
      <c r="J184" s="68">
        <f t="shared" si="15"/>
        <v>2.0299999999999998</v>
      </c>
      <c r="M184" s="53">
        <v>1.98</v>
      </c>
    </row>
    <row r="185" spans="1:13" ht="0.95" customHeight="1" thickTop="1">
      <c r="A185" s="83"/>
      <c r="B185" s="71"/>
      <c r="C185" s="71"/>
      <c r="D185" s="70"/>
      <c r="E185" s="70"/>
      <c r="F185" s="70"/>
      <c r="G185" s="70"/>
      <c r="H185" s="70"/>
      <c r="I185" s="70"/>
      <c r="J185" s="70"/>
      <c r="M185" s="53"/>
    </row>
    <row r="186" spans="1:13" ht="18" customHeight="1">
      <c r="A186" s="57" t="s">
        <v>1483</v>
      </c>
      <c r="B186" s="58" t="s">
        <v>1361</v>
      </c>
      <c r="C186" s="58" t="s">
        <v>1362</v>
      </c>
      <c r="D186" s="57" t="s">
        <v>1363</v>
      </c>
      <c r="E186" s="235" t="s">
        <v>1364</v>
      </c>
      <c r="F186" s="235"/>
      <c r="G186" s="58" t="s">
        <v>1365</v>
      </c>
      <c r="H186" s="59" t="s">
        <v>1366</v>
      </c>
      <c r="I186" s="59" t="s">
        <v>1367</v>
      </c>
      <c r="J186" s="59" t="s">
        <v>1368</v>
      </c>
      <c r="M186" s="53" t="s">
        <v>1367</v>
      </c>
    </row>
    <row r="187" spans="1:13" ht="36" customHeight="1">
      <c r="A187" s="65" t="s">
        <v>1369</v>
      </c>
      <c r="B187" s="61">
        <v>93212</v>
      </c>
      <c r="C187" s="61" t="s">
        <v>1010</v>
      </c>
      <c r="D187" s="60" t="s">
        <v>1484</v>
      </c>
      <c r="E187" s="236" t="s">
        <v>1371</v>
      </c>
      <c r="F187" s="236"/>
      <c r="G187" s="61" t="s">
        <v>88</v>
      </c>
      <c r="H187" s="62">
        <v>1</v>
      </c>
      <c r="I187" s="63">
        <f>SUM(J188:J263)</f>
        <v>677.31028039199998</v>
      </c>
      <c r="J187" s="63">
        <f>H187*I187</f>
        <v>677.31028039199998</v>
      </c>
      <c r="K187" s="64">
        <f>VLOOKUP(B187,[1]PLANILHA!$C$11:$G$435,5,FALSE)</f>
        <v>677.31371999999999</v>
      </c>
      <c r="L187" s="64">
        <f>K187-J187</f>
        <v>3.4396080000078655E-3</v>
      </c>
      <c r="M187" s="53">
        <v>842.43</v>
      </c>
    </row>
    <row r="188" spans="1:13" ht="36" customHeight="1">
      <c r="A188" s="65" t="s">
        <v>1372</v>
      </c>
      <c r="B188" s="66">
        <v>98444</v>
      </c>
      <c r="C188" s="66" t="s">
        <v>1010</v>
      </c>
      <c r="D188" s="65" t="s">
        <v>1387</v>
      </c>
      <c r="E188" s="237" t="s">
        <v>1371</v>
      </c>
      <c r="F188" s="237"/>
      <c r="G188" s="66" t="s">
        <v>88</v>
      </c>
      <c r="H188" s="67">
        <v>9.5600000000000004E-2</v>
      </c>
      <c r="I188" s="68">
        <f t="shared" ref="I188:I219" si="16">M188*$M$2</f>
        <v>72.279600000000002</v>
      </c>
      <c r="J188" s="68">
        <f>(H188*I188)</f>
        <v>6.9099297600000007</v>
      </c>
      <c r="M188" s="69">
        <v>89.9</v>
      </c>
    </row>
    <row r="189" spans="1:13" ht="36" customHeight="1">
      <c r="A189" s="65" t="s">
        <v>1372</v>
      </c>
      <c r="B189" s="66">
        <v>98441</v>
      </c>
      <c r="C189" s="66" t="s">
        <v>1010</v>
      </c>
      <c r="D189" s="65" t="s">
        <v>1388</v>
      </c>
      <c r="E189" s="237" t="s">
        <v>1371</v>
      </c>
      <c r="F189" s="237"/>
      <c r="G189" s="66" t="s">
        <v>88</v>
      </c>
      <c r="H189" s="67">
        <v>0.26119999999999999</v>
      </c>
      <c r="I189" s="68">
        <f t="shared" si="16"/>
        <v>81.4452</v>
      </c>
      <c r="J189" s="68">
        <f>(H189*I189)</f>
        <v>21.27348624</v>
      </c>
      <c r="M189" s="69">
        <v>101.3</v>
      </c>
    </row>
    <row r="190" spans="1:13" ht="36" customHeight="1">
      <c r="A190" s="65" t="s">
        <v>1372</v>
      </c>
      <c r="B190" s="66">
        <v>98448</v>
      </c>
      <c r="C190" s="66" t="s">
        <v>1010</v>
      </c>
      <c r="D190" s="65" t="s">
        <v>1389</v>
      </c>
      <c r="E190" s="237" t="s">
        <v>1371</v>
      </c>
      <c r="F190" s="237"/>
      <c r="G190" s="66" t="s">
        <v>88</v>
      </c>
      <c r="H190" s="67">
        <v>0.1011</v>
      </c>
      <c r="I190" s="68">
        <f t="shared" si="16"/>
        <v>106.74708000000001</v>
      </c>
      <c r="J190" s="68">
        <f>(H190*I190)</f>
        <v>10.792129788</v>
      </c>
      <c r="M190" s="69">
        <v>132.77000000000001</v>
      </c>
    </row>
    <row r="191" spans="1:13" ht="36" customHeight="1">
      <c r="A191" s="65" t="s">
        <v>1372</v>
      </c>
      <c r="B191" s="66">
        <v>98445</v>
      </c>
      <c r="C191" s="66" t="s">
        <v>1010</v>
      </c>
      <c r="D191" s="65" t="s">
        <v>1390</v>
      </c>
      <c r="E191" s="237" t="s">
        <v>1371</v>
      </c>
      <c r="F191" s="237"/>
      <c r="G191" s="66" t="s">
        <v>88</v>
      </c>
      <c r="H191" s="67">
        <v>0.40810000000000002</v>
      </c>
      <c r="I191" s="68">
        <f t="shared" si="16"/>
        <v>98.819640000000007</v>
      </c>
      <c r="J191" s="68">
        <f>(H191*I191)</f>
        <v>40.328295084000004</v>
      </c>
      <c r="M191" s="69">
        <v>122.91</v>
      </c>
    </row>
    <row r="192" spans="1:13" ht="36" customHeight="1">
      <c r="A192" s="65" t="s">
        <v>1372</v>
      </c>
      <c r="B192" s="66">
        <v>98443</v>
      </c>
      <c r="C192" s="66" t="s">
        <v>1010</v>
      </c>
      <c r="D192" s="65" t="s">
        <v>1391</v>
      </c>
      <c r="E192" s="237" t="s">
        <v>1371</v>
      </c>
      <c r="F192" s="237"/>
      <c r="G192" s="66" t="s">
        <v>88</v>
      </c>
      <c r="H192" s="67">
        <v>8.3000000000000004E-2</v>
      </c>
      <c r="I192" s="68">
        <f t="shared" si="16"/>
        <v>71.041440000000009</v>
      </c>
      <c r="J192" s="68">
        <f>(H192*I192)</f>
        <v>5.8964395200000013</v>
      </c>
      <c r="M192" s="69">
        <v>88.36</v>
      </c>
    </row>
    <row r="193" spans="1:13" ht="36" customHeight="1">
      <c r="A193" s="65" t="s">
        <v>1372</v>
      </c>
      <c r="B193" s="66">
        <v>98446</v>
      </c>
      <c r="C193" s="66" t="s">
        <v>1010</v>
      </c>
      <c r="D193" s="65" t="s">
        <v>1392</v>
      </c>
      <c r="E193" s="237" t="s">
        <v>1371</v>
      </c>
      <c r="F193" s="237"/>
      <c r="G193" s="66" t="s">
        <v>88</v>
      </c>
      <c r="H193" s="67">
        <v>0.31819999999999998</v>
      </c>
      <c r="I193" s="68">
        <f t="shared" si="16"/>
        <v>127.61892</v>
      </c>
      <c r="J193" s="68">
        <f t="shared" ref="J193:J224" si="17">TRUNC(H193*I193,2)</f>
        <v>40.6</v>
      </c>
      <c r="M193" s="69">
        <v>158.72999999999999</v>
      </c>
    </row>
    <row r="194" spans="1:13" ht="36" customHeight="1">
      <c r="A194" s="65" t="s">
        <v>1372</v>
      </c>
      <c r="B194" s="66">
        <v>98442</v>
      </c>
      <c r="C194" s="66" t="s">
        <v>1010</v>
      </c>
      <c r="D194" s="65" t="s">
        <v>1393</v>
      </c>
      <c r="E194" s="237" t="s">
        <v>1371</v>
      </c>
      <c r="F194" s="237"/>
      <c r="G194" s="66" t="s">
        <v>88</v>
      </c>
      <c r="H194" s="67">
        <v>0.30070000000000002</v>
      </c>
      <c r="I194" s="68">
        <f t="shared" si="16"/>
        <v>83.181839999999994</v>
      </c>
      <c r="J194" s="68">
        <f t="shared" si="17"/>
        <v>25.01</v>
      </c>
      <c r="M194" s="69">
        <v>103.46</v>
      </c>
    </row>
    <row r="195" spans="1:13" ht="36" customHeight="1">
      <c r="A195" s="65" t="s">
        <v>1372</v>
      </c>
      <c r="B195" s="66">
        <v>98447</v>
      </c>
      <c r="C195" s="66" t="s">
        <v>1010</v>
      </c>
      <c r="D195" s="65" t="s">
        <v>1394</v>
      </c>
      <c r="E195" s="237" t="s">
        <v>1371</v>
      </c>
      <c r="F195" s="237"/>
      <c r="G195" s="66" t="s">
        <v>88</v>
      </c>
      <c r="H195" s="67">
        <v>0.12970000000000001</v>
      </c>
      <c r="I195" s="68">
        <f t="shared" si="16"/>
        <v>84.323520000000002</v>
      </c>
      <c r="J195" s="68">
        <f t="shared" si="17"/>
        <v>10.93</v>
      </c>
      <c r="M195" s="69">
        <v>104.88</v>
      </c>
    </row>
    <row r="196" spans="1:13" ht="48" customHeight="1">
      <c r="A196" s="65" t="s">
        <v>1372</v>
      </c>
      <c r="B196" s="66">
        <v>92543</v>
      </c>
      <c r="C196" s="66" t="s">
        <v>1010</v>
      </c>
      <c r="D196" s="65" t="s">
        <v>1395</v>
      </c>
      <c r="E196" s="237" t="s">
        <v>1396</v>
      </c>
      <c r="F196" s="237"/>
      <c r="G196" s="66" t="s">
        <v>88</v>
      </c>
      <c r="H196" s="67">
        <v>1.3566</v>
      </c>
      <c r="I196" s="68">
        <f t="shared" si="16"/>
        <v>13.31424</v>
      </c>
      <c r="J196" s="68">
        <f t="shared" si="17"/>
        <v>18.059999999999999</v>
      </c>
      <c r="M196" s="69">
        <v>16.559999999999999</v>
      </c>
    </row>
    <row r="197" spans="1:13" ht="48" customHeight="1">
      <c r="A197" s="65" t="s">
        <v>1372</v>
      </c>
      <c r="B197" s="66">
        <v>94210</v>
      </c>
      <c r="C197" s="66" t="s">
        <v>1010</v>
      </c>
      <c r="D197" s="65" t="s">
        <v>1397</v>
      </c>
      <c r="E197" s="237" t="s">
        <v>1396</v>
      </c>
      <c r="F197" s="237"/>
      <c r="G197" s="66" t="s">
        <v>88</v>
      </c>
      <c r="H197" s="67">
        <v>1.3566</v>
      </c>
      <c r="I197" s="68">
        <f t="shared" si="16"/>
        <v>47.966639999999998</v>
      </c>
      <c r="J197" s="68">
        <f t="shared" si="17"/>
        <v>65.069999999999993</v>
      </c>
      <c r="M197" s="69">
        <v>59.66</v>
      </c>
    </row>
    <row r="198" spans="1:13" ht="48" customHeight="1">
      <c r="A198" s="65" t="s">
        <v>1372</v>
      </c>
      <c r="B198" s="66">
        <v>94559</v>
      </c>
      <c r="C198" s="66" t="s">
        <v>1010</v>
      </c>
      <c r="D198" s="65" t="s">
        <v>1398</v>
      </c>
      <c r="E198" s="237" t="s">
        <v>1399</v>
      </c>
      <c r="F198" s="237"/>
      <c r="G198" s="66" t="s">
        <v>88</v>
      </c>
      <c r="H198" s="67">
        <v>9.0499999999999997E-2</v>
      </c>
      <c r="I198" s="68">
        <f t="shared" si="16"/>
        <v>527.25516000000005</v>
      </c>
      <c r="J198" s="68">
        <f t="shared" si="17"/>
        <v>47.71</v>
      </c>
      <c r="M198" s="69">
        <v>655.79</v>
      </c>
    </row>
    <row r="199" spans="1:13" ht="36" customHeight="1">
      <c r="A199" s="65" t="s">
        <v>1372</v>
      </c>
      <c r="B199" s="66">
        <v>90822</v>
      </c>
      <c r="C199" s="66" t="s">
        <v>1010</v>
      </c>
      <c r="D199" s="65" t="s">
        <v>1400</v>
      </c>
      <c r="E199" s="237" t="s">
        <v>1399</v>
      </c>
      <c r="F199" s="237"/>
      <c r="G199" s="66" t="s">
        <v>535</v>
      </c>
      <c r="H199" s="67">
        <v>3.4799999999999998E-2</v>
      </c>
      <c r="I199" s="68">
        <f t="shared" si="16"/>
        <v>252.23892000000004</v>
      </c>
      <c r="J199" s="68">
        <f t="shared" si="17"/>
        <v>8.77</v>
      </c>
      <c r="M199" s="69">
        <v>313.73</v>
      </c>
    </row>
    <row r="200" spans="1:13" ht="36" customHeight="1">
      <c r="A200" s="65" t="s">
        <v>1372</v>
      </c>
      <c r="B200" s="66">
        <v>91305</v>
      </c>
      <c r="C200" s="66" t="s">
        <v>1010</v>
      </c>
      <c r="D200" s="65" t="s">
        <v>1485</v>
      </c>
      <c r="E200" s="237" t="s">
        <v>1399</v>
      </c>
      <c r="F200" s="237"/>
      <c r="G200" s="66" t="s">
        <v>535</v>
      </c>
      <c r="H200" s="67">
        <v>5.2200000000000003E-2</v>
      </c>
      <c r="I200" s="68">
        <f t="shared" si="16"/>
        <v>54.036839999999998</v>
      </c>
      <c r="J200" s="68">
        <f t="shared" si="17"/>
        <v>2.82</v>
      </c>
      <c r="M200" s="69">
        <v>67.209999999999994</v>
      </c>
    </row>
    <row r="201" spans="1:13" ht="36" customHeight="1">
      <c r="A201" s="65" t="s">
        <v>1372</v>
      </c>
      <c r="B201" s="66">
        <v>95241</v>
      </c>
      <c r="C201" s="66" t="s">
        <v>1010</v>
      </c>
      <c r="D201" s="65" t="s">
        <v>1404</v>
      </c>
      <c r="E201" s="237" t="s">
        <v>1378</v>
      </c>
      <c r="F201" s="237"/>
      <c r="G201" s="66" t="s">
        <v>88</v>
      </c>
      <c r="H201" s="67">
        <v>1.3328</v>
      </c>
      <c r="I201" s="68">
        <f t="shared" si="16"/>
        <v>18.556319999999999</v>
      </c>
      <c r="J201" s="68">
        <f t="shared" si="17"/>
        <v>24.73</v>
      </c>
      <c r="M201" s="69">
        <v>23.08</v>
      </c>
    </row>
    <row r="202" spans="1:13" ht="36" customHeight="1">
      <c r="A202" s="65" t="s">
        <v>1372</v>
      </c>
      <c r="B202" s="66">
        <v>95240</v>
      </c>
      <c r="C202" s="66" t="s">
        <v>1010</v>
      </c>
      <c r="D202" s="65" t="s">
        <v>1405</v>
      </c>
      <c r="E202" s="237" t="s">
        <v>1378</v>
      </c>
      <c r="F202" s="237"/>
      <c r="G202" s="66" t="s">
        <v>88</v>
      </c>
      <c r="H202" s="67">
        <v>6.4000000000000003E-3</v>
      </c>
      <c r="I202" s="68">
        <f t="shared" si="16"/>
        <v>11.135400000000001</v>
      </c>
      <c r="J202" s="68">
        <f t="shared" si="17"/>
        <v>7.0000000000000007E-2</v>
      </c>
      <c r="M202" s="69">
        <v>13.85</v>
      </c>
    </row>
    <row r="203" spans="1:13" ht="36" customHeight="1">
      <c r="A203" s="65" t="s">
        <v>1372</v>
      </c>
      <c r="B203" s="66">
        <v>91870</v>
      </c>
      <c r="C203" s="66" t="s">
        <v>1010</v>
      </c>
      <c r="D203" s="65" t="s">
        <v>1406</v>
      </c>
      <c r="E203" s="237" t="s">
        <v>1407</v>
      </c>
      <c r="F203" s="237"/>
      <c r="G203" s="66" t="s">
        <v>538</v>
      </c>
      <c r="H203" s="67">
        <v>0.15659999999999999</v>
      </c>
      <c r="I203" s="68">
        <f t="shared" si="16"/>
        <v>6.1345200000000002</v>
      </c>
      <c r="J203" s="68">
        <f t="shared" si="17"/>
        <v>0.96</v>
      </c>
      <c r="M203" s="69">
        <v>7.63</v>
      </c>
    </row>
    <row r="204" spans="1:13" ht="36" customHeight="1">
      <c r="A204" s="65" t="s">
        <v>1372</v>
      </c>
      <c r="B204" s="66">
        <v>91911</v>
      </c>
      <c r="C204" s="66" t="s">
        <v>1010</v>
      </c>
      <c r="D204" s="65" t="s">
        <v>1408</v>
      </c>
      <c r="E204" s="237" t="s">
        <v>1407</v>
      </c>
      <c r="F204" s="237"/>
      <c r="G204" s="66" t="s">
        <v>535</v>
      </c>
      <c r="H204" s="67">
        <v>6.9599999999999995E-2</v>
      </c>
      <c r="I204" s="68">
        <f t="shared" si="16"/>
        <v>7.5495600000000005</v>
      </c>
      <c r="J204" s="68">
        <f t="shared" si="17"/>
        <v>0.52</v>
      </c>
      <c r="M204" s="69">
        <v>9.39</v>
      </c>
    </row>
    <row r="205" spans="1:13" ht="36" customHeight="1">
      <c r="A205" s="65" t="s">
        <v>1372</v>
      </c>
      <c r="B205" s="66">
        <v>91875</v>
      </c>
      <c r="C205" s="66" t="s">
        <v>1010</v>
      </c>
      <c r="D205" s="65" t="s">
        <v>1486</v>
      </c>
      <c r="E205" s="237" t="s">
        <v>1407</v>
      </c>
      <c r="F205" s="237"/>
      <c r="G205" s="66" t="s">
        <v>535</v>
      </c>
      <c r="H205" s="67">
        <v>3.4799999999999998E-2</v>
      </c>
      <c r="I205" s="68">
        <f t="shared" si="16"/>
        <v>3.6260400000000002</v>
      </c>
      <c r="J205" s="68">
        <f t="shared" si="17"/>
        <v>0.12</v>
      </c>
      <c r="M205" s="69">
        <v>4.51</v>
      </c>
    </row>
    <row r="206" spans="1:13" ht="36" customHeight="1">
      <c r="A206" s="65" t="s">
        <v>1372</v>
      </c>
      <c r="B206" s="66">
        <v>91928</v>
      </c>
      <c r="C206" s="66" t="s">
        <v>1010</v>
      </c>
      <c r="D206" s="65" t="s">
        <v>1409</v>
      </c>
      <c r="E206" s="237" t="s">
        <v>1407</v>
      </c>
      <c r="F206" s="237"/>
      <c r="G206" s="66" t="s">
        <v>538</v>
      </c>
      <c r="H206" s="67">
        <v>1.0442</v>
      </c>
      <c r="I206" s="68">
        <f t="shared" si="16"/>
        <v>4.9928400000000002</v>
      </c>
      <c r="J206" s="68">
        <f t="shared" si="17"/>
        <v>5.21</v>
      </c>
      <c r="M206" s="69">
        <v>6.21</v>
      </c>
    </row>
    <row r="207" spans="1:13" ht="36" customHeight="1">
      <c r="A207" s="65" t="s">
        <v>1372</v>
      </c>
      <c r="B207" s="66">
        <v>91882</v>
      </c>
      <c r="C207" s="66" t="s">
        <v>1010</v>
      </c>
      <c r="D207" s="65" t="s">
        <v>1487</v>
      </c>
      <c r="E207" s="237" t="s">
        <v>1407</v>
      </c>
      <c r="F207" s="237"/>
      <c r="G207" s="66" t="s">
        <v>535</v>
      </c>
      <c r="H207" s="67">
        <v>3.4799999999999998E-2</v>
      </c>
      <c r="I207" s="68">
        <f t="shared" si="16"/>
        <v>4.2692399999999999</v>
      </c>
      <c r="J207" s="68">
        <f t="shared" si="17"/>
        <v>0.14000000000000001</v>
      </c>
      <c r="M207" s="69">
        <v>5.31</v>
      </c>
    </row>
    <row r="208" spans="1:13" ht="36" customHeight="1">
      <c r="A208" s="65" t="s">
        <v>1372</v>
      </c>
      <c r="B208" s="66">
        <v>91924</v>
      </c>
      <c r="C208" s="66" t="s">
        <v>1010</v>
      </c>
      <c r="D208" s="65" t="s">
        <v>1410</v>
      </c>
      <c r="E208" s="237" t="s">
        <v>1407</v>
      </c>
      <c r="F208" s="237"/>
      <c r="G208" s="66" t="s">
        <v>538</v>
      </c>
      <c r="H208" s="67">
        <v>1.2529999999999999</v>
      </c>
      <c r="I208" s="68">
        <f t="shared" si="16"/>
        <v>2.0260800000000003</v>
      </c>
      <c r="J208" s="68">
        <f t="shared" si="17"/>
        <v>2.5299999999999998</v>
      </c>
      <c r="M208" s="69">
        <v>2.52</v>
      </c>
    </row>
    <row r="209" spans="1:13" ht="36" customHeight="1">
      <c r="A209" s="65" t="s">
        <v>1372</v>
      </c>
      <c r="B209" s="66">
        <v>91863</v>
      </c>
      <c r="C209" s="66" t="s">
        <v>1010</v>
      </c>
      <c r="D209" s="65" t="s">
        <v>1488</v>
      </c>
      <c r="E209" s="237" t="s">
        <v>1407</v>
      </c>
      <c r="F209" s="237"/>
      <c r="G209" s="66" t="s">
        <v>538</v>
      </c>
      <c r="H209" s="67">
        <v>0.1305</v>
      </c>
      <c r="I209" s="68">
        <f t="shared" si="16"/>
        <v>6.7375200000000008</v>
      </c>
      <c r="J209" s="68">
        <f t="shared" si="17"/>
        <v>0.87</v>
      </c>
      <c r="M209" s="69">
        <v>8.3800000000000008</v>
      </c>
    </row>
    <row r="210" spans="1:13" ht="36" customHeight="1">
      <c r="A210" s="65" t="s">
        <v>1372</v>
      </c>
      <c r="B210" s="66">
        <v>101165</v>
      </c>
      <c r="C210" s="66" t="s">
        <v>1010</v>
      </c>
      <c r="D210" s="65" t="s">
        <v>1411</v>
      </c>
      <c r="E210" s="237" t="s">
        <v>1378</v>
      </c>
      <c r="F210" s="237"/>
      <c r="G210" s="66" t="s">
        <v>124</v>
      </c>
      <c r="H210" s="67">
        <v>2.86E-2</v>
      </c>
      <c r="I210" s="68">
        <f t="shared" si="16"/>
        <v>491.97564</v>
      </c>
      <c r="J210" s="68">
        <f t="shared" si="17"/>
        <v>14.07</v>
      </c>
      <c r="M210" s="69">
        <v>611.91</v>
      </c>
    </row>
    <row r="211" spans="1:13" ht="36" customHeight="1">
      <c r="A211" s="65" t="s">
        <v>1372</v>
      </c>
      <c r="B211" s="66">
        <v>91890</v>
      </c>
      <c r="C211" s="66" t="s">
        <v>1010</v>
      </c>
      <c r="D211" s="65" t="s">
        <v>1489</v>
      </c>
      <c r="E211" s="237" t="s">
        <v>1407</v>
      </c>
      <c r="F211" s="237"/>
      <c r="G211" s="66" t="s">
        <v>535</v>
      </c>
      <c r="H211" s="67">
        <v>1.7399999999999999E-2</v>
      </c>
      <c r="I211" s="68">
        <f t="shared" si="16"/>
        <v>6.1666800000000004</v>
      </c>
      <c r="J211" s="68">
        <f t="shared" si="17"/>
        <v>0.1</v>
      </c>
      <c r="M211" s="69">
        <v>7.67</v>
      </c>
    </row>
    <row r="212" spans="1:13" ht="36" customHeight="1">
      <c r="A212" s="65" t="s">
        <v>1372</v>
      </c>
      <c r="B212" s="66">
        <v>92981</v>
      </c>
      <c r="C212" s="66" t="s">
        <v>1010</v>
      </c>
      <c r="D212" s="65" t="s">
        <v>1412</v>
      </c>
      <c r="E212" s="237" t="s">
        <v>1407</v>
      </c>
      <c r="F212" s="237"/>
      <c r="G212" s="66" t="s">
        <v>538</v>
      </c>
      <c r="H212" s="67">
        <v>0.2611</v>
      </c>
      <c r="I212" s="68">
        <f t="shared" si="16"/>
        <v>12.880080000000001</v>
      </c>
      <c r="J212" s="68">
        <f t="shared" si="17"/>
        <v>3.36</v>
      </c>
      <c r="M212" s="69">
        <v>16.02</v>
      </c>
    </row>
    <row r="213" spans="1:13" ht="36" customHeight="1">
      <c r="A213" s="65" t="s">
        <v>1372</v>
      </c>
      <c r="B213" s="66">
        <v>91862</v>
      </c>
      <c r="C213" s="66" t="s">
        <v>1010</v>
      </c>
      <c r="D213" s="65" t="s">
        <v>1413</v>
      </c>
      <c r="E213" s="237" t="s">
        <v>1407</v>
      </c>
      <c r="F213" s="237"/>
      <c r="G213" s="66" t="s">
        <v>538</v>
      </c>
      <c r="H213" s="67">
        <v>0.33069999999999999</v>
      </c>
      <c r="I213" s="68">
        <f t="shared" si="16"/>
        <v>5.7566400000000009</v>
      </c>
      <c r="J213" s="68">
        <f t="shared" si="17"/>
        <v>1.9</v>
      </c>
      <c r="M213" s="69">
        <v>7.16</v>
      </c>
    </row>
    <row r="214" spans="1:13" ht="36" customHeight="1">
      <c r="A214" s="65" t="s">
        <v>1372</v>
      </c>
      <c r="B214" s="66">
        <v>91871</v>
      </c>
      <c r="C214" s="66" t="s">
        <v>1010</v>
      </c>
      <c r="D214" s="65" t="s">
        <v>1490</v>
      </c>
      <c r="E214" s="237" t="s">
        <v>1407</v>
      </c>
      <c r="F214" s="237"/>
      <c r="G214" s="66" t="s">
        <v>538</v>
      </c>
      <c r="H214" s="67">
        <v>2.6100000000000002E-2</v>
      </c>
      <c r="I214" s="68">
        <f t="shared" si="16"/>
        <v>7.1475600000000012</v>
      </c>
      <c r="J214" s="68">
        <f t="shared" si="17"/>
        <v>0.18</v>
      </c>
      <c r="M214" s="69">
        <v>8.89</v>
      </c>
    </row>
    <row r="215" spans="1:13" ht="36" customHeight="1">
      <c r="A215" s="65" t="s">
        <v>1372</v>
      </c>
      <c r="B215" s="66">
        <v>91926</v>
      </c>
      <c r="C215" s="66" t="s">
        <v>1010</v>
      </c>
      <c r="D215" s="65" t="s">
        <v>1414</v>
      </c>
      <c r="E215" s="237" t="s">
        <v>1407</v>
      </c>
      <c r="F215" s="237"/>
      <c r="G215" s="66" t="s">
        <v>538</v>
      </c>
      <c r="H215" s="67">
        <v>0.46989999999999998</v>
      </c>
      <c r="I215" s="68">
        <f t="shared" si="16"/>
        <v>2.9908800000000002</v>
      </c>
      <c r="J215" s="68">
        <f t="shared" si="17"/>
        <v>1.4</v>
      </c>
      <c r="M215" s="69">
        <v>3.72</v>
      </c>
    </row>
    <row r="216" spans="1:13" ht="36" customHeight="1">
      <c r="A216" s="65" t="s">
        <v>1372</v>
      </c>
      <c r="B216" s="66">
        <v>92000</v>
      </c>
      <c r="C216" s="66" t="s">
        <v>1010</v>
      </c>
      <c r="D216" s="65" t="s">
        <v>1416</v>
      </c>
      <c r="E216" s="237" t="s">
        <v>1407</v>
      </c>
      <c r="F216" s="237"/>
      <c r="G216" s="66" t="s">
        <v>535</v>
      </c>
      <c r="H216" s="67">
        <v>3.4799999999999998E-2</v>
      </c>
      <c r="I216" s="68">
        <f t="shared" si="16"/>
        <v>17.454840000000001</v>
      </c>
      <c r="J216" s="68">
        <f t="shared" si="17"/>
        <v>0.6</v>
      </c>
      <c r="M216" s="69">
        <v>21.71</v>
      </c>
    </row>
    <row r="217" spans="1:13" ht="36" customHeight="1">
      <c r="A217" s="65" t="s">
        <v>1372</v>
      </c>
      <c r="B217" s="66">
        <v>97886</v>
      </c>
      <c r="C217" s="66" t="s">
        <v>1010</v>
      </c>
      <c r="D217" s="65" t="s">
        <v>1418</v>
      </c>
      <c r="E217" s="237" t="s">
        <v>1407</v>
      </c>
      <c r="F217" s="237"/>
      <c r="G217" s="66" t="s">
        <v>535</v>
      </c>
      <c r="H217" s="67">
        <v>5.2200000000000003E-2</v>
      </c>
      <c r="I217" s="68">
        <f t="shared" si="16"/>
        <v>111.89268</v>
      </c>
      <c r="J217" s="68">
        <f t="shared" si="17"/>
        <v>5.84</v>
      </c>
      <c r="M217" s="69">
        <v>139.16999999999999</v>
      </c>
    </row>
    <row r="218" spans="1:13" ht="48" customHeight="1">
      <c r="A218" s="65" t="s">
        <v>1372</v>
      </c>
      <c r="B218" s="66">
        <v>97586</v>
      </c>
      <c r="C218" s="66" t="s">
        <v>1010</v>
      </c>
      <c r="D218" s="65" t="s">
        <v>1419</v>
      </c>
      <c r="E218" s="237" t="s">
        <v>1407</v>
      </c>
      <c r="F218" s="237"/>
      <c r="G218" s="66" t="s">
        <v>535</v>
      </c>
      <c r="H218" s="67">
        <v>0.13919999999999999</v>
      </c>
      <c r="I218" s="68">
        <f t="shared" si="16"/>
        <v>82.35372000000001</v>
      </c>
      <c r="J218" s="68">
        <f t="shared" si="17"/>
        <v>11.46</v>
      </c>
      <c r="M218" s="69">
        <v>102.43</v>
      </c>
    </row>
    <row r="219" spans="1:13" ht="36" customHeight="1">
      <c r="A219" s="65" t="s">
        <v>1372</v>
      </c>
      <c r="B219" s="66">
        <v>95805</v>
      </c>
      <c r="C219" s="66" t="s">
        <v>1010</v>
      </c>
      <c r="D219" s="65" t="s">
        <v>1420</v>
      </c>
      <c r="E219" s="237" t="s">
        <v>1407</v>
      </c>
      <c r="F219" s="237"/>
      <c r="G219" s="66" t="s">
        <v>535</v>
      </c>
      <c r="H219" s="67">
        <v>1.7399999999999999E-2</v>
      </c>
      <c r="I219" s="68">
        <f t="shared" si="16"/>
        <v>15.10716</v>
      </c>
      <c r="J219" s="68">
        <f t="shared" si="17"/>
        <v>0.26</v>
      </c>
      <c r="M219" s="69">
        <v>18.79</v>
      </c>
    </row>
    <row r="220" spans="1:13" ht="36" customHeight="1">
      <c r="A220" s="65" t="s">
        <v>1372</v>
      </c>
      <c r="B220" s="66">
        <v>91967</v>
      </c>
      <c r="C220" s="66" t="s">
        <v>1010</v>
      </c>
      <c r="D220" s="65" t="s">
        <v>1491</v>
      </c>
      <c r="E220" s="237" t="s">
        <v>1407</v>
      </c>
      <c r="F220" s="237"/>
      <c r="G220" s="66" t="s">
        <v>535</v>
      </c>
      <c r="H220" s="67">
        <v>1.7399999999999999E-2</v>
      </c>
      <c r="I220" s="68">
        <f t="shared" ref="I220:I251" si="18">M220*$M$2</f>
        <v>35.745840000000001</v>
      </c>
      <c r="J220" s="68">
        <f t="shared" si="17"/>
        <v>0.62</v>
      </c>
      <c r="M220" s="69">
        <v>44.46</v>
      </c>
    </row>
    <row r="221" spans="1:13" ht="24" customHeight="1">
      <c r="A221" s="65" t="s">
        <v>1372</v>
      </c>
      <c r="B221" s="66">
        <v>91937</v>
      </c>
      <c r="C221" s="66" t="s">
        <v>1010</v>
      </c>
      <c r="D221" s="65" t="s">
        <v>1422</v>
      </c>
      <c r="E221" s="237" t="s">
        <v>1407</v>
      </c>
      <c r="F221" s="237"/>
      <c r="G221" s="66" t="s">
        <v>535</v>
      </c>
      <c r="H221" s="67">
        <v>0.13919999999999999</v>
      </c>
      <c r="I221" s="68">
        <f t="shared" si="18"/>
        <v>6.8500800000000002</v>
      </c>
      <c r="J221" s="68">
        <f t="shared" si="17"/>
        <v>0.95</v>
      </c>
      <c r="M221" s="69">
        <v>8.52</v>
      </c>
    </row>
    <row r="222" spans="1:13" ht="36" customHeight="1">
      <c r="A222" s="65" t="s">
        <v>1372</v>
      </c>
      <c r="B222" s="66">
        <v>91959</v>
      </c>
      <c r="C222" s="66" t="s">
        <v>1010</v>
      </c>
      <c r="D222" s="65" t="s">
        <v>1492</v>
      </c>
      <c r="E222" s="237" t="s">
        <v>1407</v>
      </c>
      <c r="F222" s="237"/>
      <c r="G222" s="66" t="s">
        <v>535</v>
      </c>
      <c r="H222" s="67">
        <v>1.7399999999999999E-2</v>
      </c>
      <c r="I222" s="68">
        <f t="shared" si="18"/>
        <v>26.097840000000001</v>
      </c>
      <c r="J222" s="68">
        <f t="shared" si="17"/>
        <v>0.45</v>
      </c>
      <c r="M222" s="69">
        <v>32.46</v>
      </c>
    </row>
    <row r="223" spans="1:13" ht="36" customHeight="1">
      <c r="A223" s="65" t="s">
        <v>1372</v>
      </c>
      <c r="B223" s="66">
        <v>95811</v>
      </c>
      <c r="C223" s="66" t="s">
        <v>1010</v>
      </c>
      <c r="D223" s="65" t="s">
        <v>1424</v>
      </c>
      <c r="E223" s="237" t="s">
        <v>1407</v>
      </c>
      <c r="F223" s="237"/>
      <c r="G223" s="66" t="s">
        <v>535</v>
      </c>
      <c r="H223" s="67">
        <v>5.2200000000000003E-2</v>
      </c>
      <c r="I223" s="68">
        <f t="shared" si="18"/>
        <v>10.669080000000001</v>
      </c>
      <c r="J223" s="68">
        <f t="shared" si="17"/>
        <v>0.55000000000000004</v>
      </c>
      <c r="M223" s="69">
        <v>13.27</v>
      </c>
    </row>
    <row r="224" spans="1:13" ht="36" customHeight="1">
      <c r="A224" s="65" t="s">
        <v>1372</v>
      </c>
      <c r="B224" s="66">
        <v>101876</v>
      </c>
      <c r="C224" s="66" t="s">
        <v>1010</v>
      </c>
      <c r="D224" s="65" t="s">
        <v>1473</v>
      </c>
      <c r="E224" s="237" t="s">
        <v>1407</v>
      </c>
      <c r="F224" s="237"/>
      <c r="G224" s="66" t="s">
        <v>535</v>
      </c>
      <c r="H224" s="67">
        <v>1.7399999999999999E-2</v>
      </c>
      <c r="I224" s="68">
        <f t="shared" si="18"/>
        <v>46.181760000000004</v>
      </c>
      <c r="J224" s="68">
        <f t="shared" si="17"/>
        <v>0.8</v>
      </c>
      <c r="M224" s="69">
        <v>57.44</v>
      </c>
    </row>
    <row r="225" spans="1:13" ht="36" customHeight="1">
      <c r="A225" s="65" t="s">
        <v>1372</v>
      </c>
      <c r="B225" s="66">
        <v>101891</v>
      </c>
      <c r="C225" s="66" t="s">
        <v>1010</v>
      </c>
      <c r="D225" s="65" t="s">
        <v>1425</v>
      </c>
      <c r="E225" s="237" t="s">
        <v>1407</v>
      </c>
      <c r="F225" s="237"/>
      <c r="G225" s="66" t="s">
        <v>535</v>
      </c>
      <c r="H225" s="67">
        <v>0.10440000000000001</v>
      </c>
      <c r="I225" s="68">
        <f t="shared" si="18"/>
        <v>21.402480000000001</v>
      </c>
      <c r="J225" s="68">
        <f t="shared" ref="J225:J256" si="19">TRUNC(H225*I225,2)</f>
        <v>2.23</v>
      </c>
      <c r="M225" s="69">
        <v>26.62</v>
      </c>
    </row>
    <row r="226" spans="1:13" ht="24" customHeight="1">
      <c r="A226" s="65" t="s">
        <v>1372</v>
      </c>
      <c r="B226" s="66">
        <v>96985</v>
      </c>
      <c r="C226" s="66" t="s">
        <v>1010</v>
      </c>
      <c r="D226" s="65" t="s">
        <v>1429</v>
      </c>
      <c r="E226" s="237" t="s">
        <v>1407</v>
      </c>
      <c r="F226" s="237"/>
      <c r="G226" s="66" t="s">
        <v>535</v>
      </c>
      <c r="H226" s="67">
        <v>5.2200000000000003E-2</v>
      </c>
      <c r="I226" s="68">
        <f t="shared" si="18"/>
        <v>48.979680000000002</v>
      </c>
      <c r="J226" s="68">
        <f t="shared" si="19"/>
        <v>2.5499999999999998</v>
      </c>
      <c r="M226" s="69">
        <v>60.92</v>
      </c>
    </row>
    <row r="227" spans="1:13" ht="36" customHeight="1">
      <c r="A227" s="65" t="s">
        <v>1372</v>
      </c>
      <c r="B227" s="66">
        <v>89712</v>
      </c>
      <c r="C227" s="66" t="s">
        <v>1010</v>
      </c>
      <c r="D227" s="65" t="s">
        <v>1433</v>
      </c>
      <c r="E227" s="237" t="s">
        <v>1434</v>
      </c>
      <c r="F227" s="237"/>
      <c r="G227" s="66" t="s">
        <v>538</v>
      </c>
      <c r="H227" s="67">
        <v>0.2235</v>
      </c>
      <c r="I227" s="68">
        <f t="shared" si="18"/>
        <v>18.154319999999998</v>
      </c>
      <c r="J227" s="68">
        <f t="shared" si="19"/>
        <v>4.05</v>
      </c>
      <c r="M227" s="69">
        <v>22.58</v>
      </c>
    </row>
    <row r="228" spans="1:13" ht="36" customHeight="1">
      <c r="A228" s="65" t="s">
        <v>1372</v>
      </c>
      <c r="B228" s="66">
        <v>89714</v>
      </c>
      <c r="C228" s="66" t="s">
        <v>1010</v>
      </c>
      <c r="D228" s="65" t="s">
        <v>1435</v>
      </c>
      <c r="E228" s="237" t="s">
        <v>1434</v>
      </c>
      <c r="F228" s="237"/>
      <c r="G228" s="66" t="s">
        <v>538</v>
      </c>
      <c r="H228" s="67">
        <v>4.7E-2</v>
      </c>
      <c r="I228" s="68">
        <f t="shared" si="18"/>
        <v>35.134800000000006</v>
      </c>
      <c r="J228" s="68">
        <f t="shared" si="19"/>
        <v>1.65</v>
      </c>
      <c r="M228" s="69">
        <v>43.7</v>
      </c>
    </row>
    <row r="229" spans="1:13" ht="36" customHeight="1">
      <c r="A229" s="65" t="s">
        <v>1372</v>
      </c>
      <c r="B229" s="66">
        <v>89711</v>
      </c>
      <c r="C229" s="66" t="s">
        <v>1010</v>
      </c>
      <c r="D229" s="65" t="s">
        <v>1436</v>
      </c>
      <c r="E229" s="237" t="s">
        <v>1434</v>
      </c>
      <c r="F229" s="237"/>
      <c r="G229" s="66" t="s">
        <v>538</v>
      </c>
      <c r="H229" s="67">
        <v>0.16309999999999999</v>
      </c>
      <c r="I229" s="68">
        <f t="shared" si="18"/>
        <v>11.842920000000001</v>
      </c>
      <c r="J229" s="68">
        <f t="shared" si="19"/>
        <v>1.93</v>
      </c>
      <c r="M229" s="69">
        <v>14.73</v>
      </c>
    </row>
    <row r="230" spans="1:13" ht="48" customHeight="1">
      <c r="A230" s="65" t="s">
        <v>1372</v>
      </c>
      <c r="B230" s="66">
        <v>89748</v>
      </c>
      <c r="C230" s="66" t="s">
        <v>1010</v>
      </c>
      <c r="D230" s="65" t="s">
        <v>1437</v>
      </c>
      <c r="E230" s="237" t="s">
        <v>1434</v>
      </c>
      <c r="F230" s="237"/>
      <c r="G230" s="66" t="s">
        <v>535</v>
      </c>
      <c r="H230" s="67">
        <v>5.2200000000000003E-2</v>
      </c>
      <c r="I230" s="68">
        <f t="shared" si="18"/>
        <v>26.765160000000002</v>
      </c>
      <c r="J230" s="68">
        <f t="shared" si="19"/>
        <v>1.39</v>
      </c>
      <c r="M230" s="69">
        <v>33.29</v>
      </c>
    </row>
    <row r="231" spans="1:13" ht="48" customHeight="1">
      <c r="A231" s="65" t="s">
        <v>1372</v>
      </c>
      <c r="B231" s="66">
        <v>89784</v>
      </c>
      <c r="C231" s="66" t="s">
        <v>1010</v>
      </c>
      <c r="D231" s="65" t="s">
        <v>1438</v>
      </c>
      <c r="E231" s="237" t="s">
        <v>1434</v>
      </c>
      <c r="F231" s="237"/>
      <c r="G231" s="66" t="s">
        <v>535</v>
      </c>
      <c r="H231" s="67">
        <v>1.7399999999999999E-2</v>
      </c>
      <c r="I231" s="68">
        <f t="shared" si="18"/>
        <v>13.555440000000001</v>
      </c>
      <c r="J231" s="68">
        <f t="shared" si="19"/>
        <v>0.23</v>
      </c>
      <c r="M231" s="69">
        <v>16.86</v>
      </c>
    </row>
    <row r="232" spans="1:13" ht="48" customHeight="1">
      <c r="A232" s="65" t="s">
        <v>1372</v>
      </c>
      <c r="B232" s="66">
        <v>89731</v>
      </c>
      <c r="C232" s="66" t="s">
        <v>1010</v>
      </c>
      <c r="D232" s="65" t="s">
        <v>1440</v>
      </c>
      <c r="E232" s="237" t="s">
        <v>1434</v>
      </c>
      <c r="F232" s="237"/>
      <c r="G232" s="66" t="s">
        <v>535</v>
      </c>
      <c r="H232" s="67">
        <v>1.7399999999999999E-2</v>
      </c>
      <c r="I232" s="68">
        <f t="shared" si="18"/>
        <v>7.0912800000000002</v>
      </c>
      <c r="J232" s="68">
        <f t="shared" si="19"/>
        <v>0.12</v>
      </c>
      <c r="M232" s="69">
        <v>8.82</v>
      </c>
    </row>
    <row r="233" spans="1:13" ht="48" customHeight="1">
      <c r="A233" s="65" t="s">
        <v>1372</v>
      </c>
      <c r="B233" s="66">
        <v>89724</v>
      </c>
      <c r="C233" s="66" t="s">
        <v>1010</v>
      </c>
      <c r="D233" s="65" t="s">
        <v>1441</v>
      </c>
      <c r="E233" s="237" t="s">
        <v>1434</v>
      </c>
      <c r="F233" s="237"/>
      <c r="G233" s="66" t="s">
        <v>535</v>
      </c>
      <c r="H233" s="67">
        <v>0.17399999999999999</v>
      </c>
      <c r="I233" s="68">
        <f t="shared" si="18"/>
        <v>6.5124000000000004</v>
      </c>
      <c r="J233" s="68">
        <f t="shared" si="19"/>
        <v>1.1299999999999999</v>
      </c>
      <c r="M233" s="69">
        <v>8.1</v>
      </c>
    </row>
    <row r="234" spans="1:13" ht="36" customHeight="1">
      <c r="A234" s="65" t="s">
        <v>1372</v>
      </c>
      <c r="B234" s="66">
        <v>97906</v>
      </c>
      <c r="C234" s="66" t="s">
        <v>1010</v>
      </c>
      <c r="D234" s="65" t="s">
        <v>1443</v>
      </c>
      <c r="E234" s="237" t="s">
        <v>1434</v>
      </c>
      <c r="F234" s="237"/>
      <c r="G234" s="66" t="s">
        <v>535</v>
      </c>
      <c r="H234" s="67">
        <v>3.4799999999999998E-2</v>
      </c>
      <c r="I234" s="68">
        <f t="shared" si="18"/>
        <v>270.72288000000003</v>
      </c>
      <c r="J234" s="68">
        <f t="shared" si="19"/>
        <v>9.42</v>
      </c>
      <c r="M234" s="69">
        <v>336.72</v>
      </c>
    </row>
    <row r="235" spans="1:13" ht="36" customHeight="1">
      <c r="A235" s="65" t="s">
        <v>1372</v>
      </c>
      <c r="B235" s="66">
        <v>89709</v>
      </c>
      <c r="C235" s="66" t="s">
        <v>1010</v>
      </c>
      <c r="D235" s="65" t="s">
        <v>1493</v>
      </c>
      <c r="E235" s="237" t="s">
        <v>1434</v>
      </c>
      <c r="F235" s="237"/>
      <c r="G235" s="66" t="s">
        <v>535</v>
      </c>
      <c r="H235" s="67">
        <v>6.9599999999999995E-2</v>
      </c>
      <c r="I235" s="68">
        <f t="shared" si="18"/>
        <v>6.5606400000000002</v>
      </c>
      <c r="J235" s="68">
        <f t="shared" si="19"/>
        <v>0.45</v>
      </c>
      <c r="M235" s="69">
        <v>8.16</v>
      </c>
    </row>
    <row r="236" spans="1:13" ht="60" customHeight="1">
      <c r="A236" s="65" t="s">
        <v>1372</v>
      </c>
      <c r="B236" s="66">
        <v>86943</v>
      </c>
      <c r="C236" s="66" t="s">
        <v>1010</v>
      </c>
      <c r="D236" s="65" t="s">
        <v>1446</v>
      </c>
      <c r="E236" s="237" t="s">
        <v>1434</v>
      </c>
      <c r="F236" s="237"/>
      <c r="G236" s="66" t="s">
        <v>535</v>
      </c>
      <c r="H236" s="67">
        <v>5.2200000000000003E-2</v>
      </c>
      <c r="I236" s="68">
        <f t="shared" si="18"/>
        <v>168.02796000000001</v>
      </c>
      <c r="J236" s="68">
        <f t="shared" si="19"/>
        <v>8.77</v>
      </c>
      <c r="M236" s="69">
        <v>208.99</v>
      </c>
    </row>
    <row r="237" spans="1:13" ht="24" customHeight="1">
      <c r="A237" s="65" t="s">
        <v>1372</v>
      </c>
      <c r="B237" s="66">
        <v>86888</v>
      </c>
      <c r="C237" s="66" t="s">
        <v>1010</v>
      </c>
      <c r="D237" s="65" t="s">
        <v>1447</v>
      </c>
      <c r="E237" s="237" t="s">
        <v>1434</v>
      </c>
      <c r="F237" s="237"/>
      <c r="G237" s="66" t="s">
        <v>535</v>
      </c>
      <c r="H237" s="67">
        <v>5.2200000000000003E-2</v>
      </c>
      <c r="I237" s="68">
        <f t="shared" si="18"/>
        <v>345.46272000000005</v>
      </c>
      <c r="J237" s="68">
        <f t="shared" si="19"/>
        <v>18.03</v>
      </c>
      <c r="M237" s="69">
        <v>429.68</v>
      </c>
    </row>
    <row r="238" spans="1:13" ht="24" customHeight="1">
      <c r="A238" s="65" t="s">
        <v>1372</v>
      </c>
      <c r="B238" s="66">
        <v>100860</v>
      </c>
      <c r="C238" s="66" t="s">
        <v>1010</v>
      </c>
      <c r="D238" s="65" t="s">
        <v>1494</v>
      </c>
      <c r="E238" s="237" t="s">
        <v>1434</v>
      </c>
      <c r="F238" s="237"/>
      <c r="G238" s="66" t="s">
        <v>535</v>
      </c>
      <c r="H238" s="67">
        <v>6.9599999999999995E-2</v>
      </c>
      <c r="I238" s="68">
        <f t="shared" si="18"/>
        <v>55.837800000000009</v>
      </c>
      <c r="J238" s="68">
        <f t="shared" si="19"/>
        <v>3.88</v>
      </c>
      <c r="M238" s="69">
        <v>69.45</v>
      </c>
    </row>
    <row r="239" spans="1:13" ht="36" customHeight="1">
      <c r="A239" s="65" t="s">
        <v>1372</v>
      </c>
      <c r="B239" s="66">
        <v>89970</v>
      </c>
      <c r="C239" s="66" t="s">
        <v>1010</v>
      </c>
      <c r="D239" s="65" t="s">
        <v>1495</v>
      </c>
      <c r="E239" s="237" t="s">
        <v>1434</v>
      </c>
      <c r="F239" s="237"/>
      <c r="G239" s="66" t="s">
        <v>535</v>
      </c>
      <c r="H239" s="67">
        <v>6.9599999999999995E-2</v>
      </c>
      <c r="I239" s="68">
        <f t="shared" si="18"/>
        <v>32.754960000000004</v>
      </c>
      <c r="J239" s="68">
        <f t="shared" si="19"/>
        <v>2.27</v>
      </c>
      <c r="M239" s="69">
        <v>40.74</v>
      </c>
    </row>
    <row r="240" spans="1:13" ht="24" customHeight="1">
      <c r="A240" s="65" t="s">
        <v>1372</v>
      </c>
      <c r="B240" s="66">
        <v>90443</v>
      </c>
      <c r="C240" s="66" t="s">
        <v>1010</v>
      </c>
      <c r="D240" s="65" t="s">
        <v>1448</v>
      </c>
      <c r="E240" s="237" t="s">
        <v>1434</v>
      </c>
      <c r="F240" s="237"/>
      <c r="G240" s="66" t="s">
        <v>538</v>
      </c>
      <c r="H240" s="67">
        <v>7.22E-2</v>
      </c>
      <c r="I240" s="68">
        <f t="shared" si="18"/>
        <v>7.0028400000000008</v>
      </c>
      <c r="J240" s="68">
        <f t="shared" si="19"/>
        <v>0.5</v>
      </c>
      <c r="M240" s="69">
        <v>8.7100000000000009</v>
      </c>
    </row>
    <row r="241" spans="1:13" ht="48" customHeight="1">
      <c r="A241" s="65" t="s">
        <v>1372</v>
      </c>
      <c r="B241" s="66">
        <v>89957</v>
      </c>
      <c r="C241" s="66" t="s">
        <v>1010</v>
      </c>
      <c r="D241" s="65" t="s">
        <v>1449</v>
      </c>
      <c r="E241" s="237" t="s">
        <v>1434</v>
      </c>
      <c r="F241" s="237"/>
      <c r="G241" s="66" t="s">
        <v>535</v>
      </c>
      <c r="H241" s="67">
        <v>0.17399999999999999</v>
      </c>
      <c r="I241" s="68">
        <f t="shared" si="18"/>
        <v>81.509519999999995</v>
      </c>
      <c r="J241" s="68">
        <f t="shared" si="19"/>
        <v>14.18</v>
      </c>
      <c r="M241" s="69">
        <v>101.38</v>
      </c>
    </row>
    <row r="242" spans="1:13" ht="36" customHeight="1">
      <c r="A242" s="65" t="s">
        <v>1372</v>
      </c>
      <c r="B242" s="66">
        <v>90466</v>
      </c>
      <c r="C242" s="66" t="s">
        <v>1010</v>
      </c>
      <c r="D242" s="65" t="s">
        <v>1450</v>
      </c>
      <c r="E242" s="237" t="s">
        <v>1434</v>
      </c>
      <c r="F242" s="237"/>
      <c r="G242" s="66" t="s">
        <v>538</v>
      </c>
      <c r="H242" s="67">
        <v>7.22E-2</v>
      </c>
      <c r="I242" s="68">
        <f t="shared" si="18"/>
        <v>7.26816</v>
      </c>
      <c r="J242" s="68">
        <f t="shared" si="19"/>
        <v>0.52</v>
      </c>
      <c r="M242" s="69">
        <v>9.0399999999999991</v>
      </c>
    </row>
    <row r="243" spans="1:13" ht="48" customHeight="1">
      <c r="A243" s="65" t="s">
        <v>1372</v>
      </c>
      <c r="B243" s="66">
        <v>91173</v>
      </c>
      <c r="C243" s="66" t="s">
        <v>1010</v>
      </c>
      <c r="D243" s="65" t="s">
        <v>1451</v>
      </c>
      <c r="E243" s="237" t="s">
        <v>1434</v>
      </c>
      <c r="F243" s="237"/>
      <c r="G243" s="66" t="s">
        <v>538</v>
      </c>
      <c r="H243" s="67">
        <v>0.1827</v>
      </c>
      <c r="I243" s="68">
        <f t="shared" si="18"/>
        <v>0.93264000000000002</v>
      </c>
      <c r="J243" s="68">
        <f t="shared" si="19"/>
        <v>0.17</v>
      </c>
      <c r="M243" s="69">
        <v>1.1599999999999999</v>
      </c>
    </row>
    <row r="244" spans="1:13" ht="60" customHeight="1">
      <c r="A244" s="65" t="s">
        <v>1372</v>
      </c>
      <c r="B244" s="66">
        <v>91170</v>
      </c>
      <c r="C244" s="66" t="s">
        <v>1010</v>
      </c>
      <c r="D244" s="65" t="s">
        <v>1452</v>
      </c>
      <c r="E244" s="237" t="s">
        <v>1434</v>
      </c>
      <c r="F244" s="237"/>
      <c r="G244" s="66" t="s">
        <v>538</v>
      </c>
      <c r="H244" s="67">
        <v>0.4612</v>
      </c>
      <c r="I244" s="68">
        <f t="shared" si="18"/>
        <v>1.8492</v>
      </c>
      <c r="J244" s="68">
        <f t="shared" si="19"/>
        <v>0.85</v>
      </c>
      <c r="M244" s="69">
        <v>2.2999999999999998</v>
      </c>
    </row>
    <row r="245" spans="1:13" ht="24" customHeight="1">
      <c r="A245" s="65" t="s">
        <v>1372</v>
      </c>
      <c r="B245" s="66">
        <v>93358</v>
      </c>
      <c r="C245" s="66" t="s">
        <v>1010</v>
      </c>
      <c r="D245" s="65" t="s">
        <v>1453</v>
      </c>
      <c r="E245" s="237" t="s">
        <v>1454</v>
      </c>
      <c r="F245" s="237"/>
      <c r="G245" s="66" t="s">
        <v>124</v>
      </c>
      <c r="H245" s="67">
        <v>2.7900000000000001E-2</v>
      </c>
      <c r="I245" s="68">
        <f t="shared" si="18"/>
        <v>44.139600000000002</v>
      </c>
      <c r="J245" s="68">
        <f t="shared" si="19"/>
        <v>1.23</v>
      </c>
      <c r="M245" s="69">
        <v>54.9</v>
      </c>
    </row>
    <row r="246" spans="1:13" ht="24" customHeight="1">
      <c r="A246" s="65" t="s">
        <v>1372</v>
      </c>
      <c r="B246" s="66">
        <v>96995</v>
      </c>
      <c r="C246" s="66" t="s">
        <v>1010</v>
      </c>
      <c r="D246" s="65" t="s">
        <v>1455</v>
      </c>
      <c r="E246" s="237" t="s">
        <v>1454</v>
      </c>
      <c r="F246" s="237"/>
      <c r="G246" s="66" t="s">
        <v>124</v>
      </c>
      <c r="H246" s="67">
        <v>7.1999999999999998E-3</v>
      </c>
      <c r="I246" s="68">
        <f t="shared" si="18"/>
        <v>26.765160000000002</v>
      </c>
      <c r="J246" s="68">
        <f t="shared" si="19"/>
        <v>0.19</v>
      </c>
      <c r="M246" s="69">
        <v>33.29</v>
      </c>
    </row>
    <row r="247" spans="1:13" ht="60" customHeight="1">
      <c r="A247" s="65" t="s">
        <v>1372</v>
      </c>
      <c r="B247" s="66">
        <v>89168</v>
      </c>
      <c r="C247" s="66" t="s">
        <v>1010</v>
      </c>
      <c r="D247" s="65" t="s">
        <v>1456</v>
      </c>
      <c r="E247" s="237" t="s">
        <v>1457</v>
      </c>
      <c r="F247" s="237"/>
      <c r="G247" s="66" t="s">
        <v>88</v>
      </c>
      <c r="H247" s="67">
        <v>0.46750000000000003</v>
      </c>
      <c r="I247" s="68">
        <f t="shared" si="18"/>
        <v>55.09008</v>
      </c>
      <c r="J247" s="68">
        <f t="shared" si="19"/>
        <v>25.75</v>
      </c>
      <c r="M247" s="69">
        <v>68.52</v>
      </c>
    </row>
    <row r="248" spans="1:13" ht="24" customHeight="1">
      <c r="A248" s="65" t="s">
        <v>1372</v>
      </c>
      <c r="B248" s="66">
        <v>88489</v>
      </c>
      <c r="C248" s="66" t="s">
        <v>1010</v>
      </c>
      <c r="D248" s="65" t="s">
        <v>1458</v>
      </c>
      <c r="E248" s="237" t="s">
        <v>1459</v>
      </c>
      <c r="F248" s="237"/>
      <c r="G248" s="66" t="s">
        <v>88</v>
      </c>
      <c r="H248" s="67">
        <v>2.4441999999999999</v>
      </c>
      <c r="I248" s="68">
        <f t="shared" si="18"/>
        <v>8.3374799999999993</v>
      </c>
      <c r="J248" s="68">
        <f t="shared" si="19"/>
        <v>20.37</v>
      </c>
      <c r="M248" s="69">
        <v>10.37</v>
      </c>
    </row>
    <row r="249" spans="1:13" ht="60" customHeight="1">
      <c r="A249" s="65" t="s">
        <v>1372</v>
      </c>
      <c r="B249" s="66">
        <v>89171</v>
      </c>
      <c r="C249" s="66" t="s">
        <v>1010</v>
      </c>
      <c r="D249" s="65" t="s">
        <v>1460</v>
      </c>
      <c r="E249" s="237" t="s">
        <v>1461</v>
      </c>
      <c r="F249" s="237"/>
      <c r="G249" s="66" t="s">
        <v>88</v>
      </c>
      <c r="H249" s="67">
        <v>0.46279999999999999</v>
      </c>
      <c r="I249" s="68">
        <f t="shared" si="18"/>
        <v>39.990960000000001</v>
      </c>
      <c r="J249" s="68">
        <f t="shared" si="19"/>
        <v>18.5</v>
      </c>
      <c r="M249" s="69">
        <v>49.74</v>
      </c>
    </row>
    <row r="250" spans="1:13" ht="36" customHeight="1">
      <c r="A250" s="65" t="s">
        <v>1372</v>
      </c>
      <c r="B250" s="66">
        <v>98679</v>
      </c>
      <c r="C250" s="66" t="s">
        <v>1010</v>
      </c>
      <c r="D250" s="65" t="s">
        <v>1496</v>
      </c>
      <c r="E250" s="237" t="s">
        <v>1461</v>
      </c>
      <c r="F250" s="237"/>
      <c r="G250" s="66" t="s">
        <v>88</v>
      </c>
      <c r="H250" s="67">
        <v>0.51339999999999997</v>
      </c>
      <c r="I250" s="68">
        <f t="shared" si="18"/>
        <v>22.093920000000001</v>
      </c>
      <c r="J250" s="68">
        <f t="shared" si="19"/>
        <v>11.34</v>
      </c>
      <c r="M250" s="69">
        <v>27.48</v>
      </c>
    </row>
    <row r="251" spans="1:13" ht="60" customHeight="1">
      <c r="A251" s="65" t="s">
        <v>1372</v>
      </c>
      <c r="B251" s="66">
        <v>89173</v>
      </c>
      <c r="C251" s="66" t="s">
        <v>1010</v>
      </c>
      <c r="D251" s="65" t="s">
        <v>1462</v>
      </c>
      <c r="E251" s="237" t="s">
        <v>1463</v>
      </c>
      <c r="F251" s="237"/>
      <c r="G251" s="66" t="s">
        <v>88</v>
      </c>
      <c r="H251" s="67">
        <v>0.76790000000000003</v>
      </c>
      <c r="I251" s="68">
        <f t="shared" si="18"/>
        <v>22.6326</v>
      </c>
      <c r="J251" s="68">
        <f t="shared" si="19"/>
        <v>17.37</v>
      </c>
      <c r="M251" s="69">
        <v>28.15</v>
      </c>
    </row>
    <row r="252" spans="1:13" ht="48" customHeight="1">
      <c r="A252" s="65" t="s">
        <v>1372</v>
      </c>
      <c r="B252" s="66">
        <v>87903</v>
      </c>
      <c r="C252" s="66" t="s">
        <v>1010</v>
      </c>
      <c r="D252" s="65" t="s">
        <v>1497</v>
      </c>
      <c r="E252" s="237" t="s">
        <v>1463</v>
      </c>
      <c r="F252" s="237"/>
      <c r="G252" s="66" t="s">
        <v>88</v>
      </c>
      <c r="H252" s="67">
        <v>0.1681</v>
      </c>
      <c r="I252" s="68">
        <f t="shared" ref="I252:I263" si="20">M252*$M$2</f>
        <v>6.7134</v>
      </c>
      <c r="J252" s="68">
        <f t="shared" si="19"/>
        <v>1.1200000000000001</v>
      </c>
      <c r="M252" s="69">
        <v>8.35</v>
      </c>
    </row>
    <row r="253" spans="1:13" ht="48" customHeight="1">
      <c r="A253" s="65" t="s">
        <v>1372</v>
      </c>
      <c r="B253" s="66">
        <v>87777</v>
      </c>
      <c r="C253" s="66" t="s">
        <v>1010</v>
      </c>
      <c r="D253" s="65" t="s">
        <v>1498</v>
      </c>
      <c r="E253" s="237" t="s">
        <v>1463</v>
      </c>
      <c r="F253" s="237"/>
      <c r="G253" s="66" t="s">
        <v>88</v>
      </c>
      <c r="H253" s="67">
        <v>0.1681</v>
      </c>
      <c r="I253" s="68">
        <f t="shared" si="20"/>
        <v>35.585039999999999</v>
      </c>
      <c r="J253" s="68">
        <f t="shared" si="19"/>
        <v>5.98</v>
      </c>
      <c r="M253" s="69">
        <v>44.26</v>
      </c>
    </row>
    <row r="254" spans="1:13" ht="48" customHeight="1">
      <c r="A254" s="65" t="s">
        <v>1372</v>
      </c>
      <c r="B254" s="66">
        <v>87877</v>
      </c>
      <c r="C254" s="66" t="s">
        <v>1010</v>
      </c>
      <c r="D254" s="65" t="s">
        <v>1464</v>
      </c>
      <c r="E254" s="237" t="s">
        <v>1463</v>
      </c>
      <c r="F254" s="237"/>
      <c r="G254" s="66" t="s">
        <v>88</v>
      </c>
      <c r="H254" s="67">
        <v>0.76790000000000003</v>
      </c>
      <c r="I254" s="68">
        <f t="shared" si="20"/>
        <v>5.2099200000000003</v>
      </c>
      <c r="J254" s="68">
        <f t="shared" si="19"/>
        <v>4</v>
      </c>
      <c r="M254" s="69">
        <v>6.48</v>
      </c>
    </row>
    <row r="255" spans="1:13" ht="48" customHeight="1">
      <c r="A255" s="65" t="s">
        <v>1372</v>
      </c>
      <c r="B255" s="66">
        <v>87548</v>
      </c>
      <c r="C255" s="66" t="s">
        <v>1010</v>
      </c>
      <c r="D255" s="65" t="s">
        <v>1465</v>
      </c>
      <c r="E255" s="237" t="s">
        <v>1463</v>
      </c>
      <c r="F255" s="237"/>
      <c r="G255" s="66" t="s">
        <v>88</v>
      </c>
      <c r="H255" s="67">
        <v>0.18940000000000001</v>
      </c>
      <c r="I255" s="68">
        <f t="shared" si="20"/>
        <v>15.412680000000002</v>
      </c>
      <c r="J255" s="68">
        <f t="shared" si="19"/>
        <v>2.91</v>
      </c>
      <c r="M255" s="69">
        <v>19.170000000000002</v>
      </c>
    </row>
    <row r="256" spans="1:13" ht="24" customHeight="1">
      <c r="A256" s="65" t="s">
        <v>1380</v>
      </c>
      <c r="B256" s="66">
        <v>11712</v>
      </c>
      <c r="C256" s="66" t="s">
        <v>1010</v>
      </c>
      <c r="D256" s="65" t="s">
        <v>1499</v>
      </c>
      <c r="E256" s="237" t="s">
        <v>1382</v>
      </c>
      <c r="F256" s="237"/>
      <c r="G256" s="66" t="s">
        <v>535</v>
      </c>
      <c r="H256" s="67">
        <v>3.4799999999999998E-2</v>
      </c>
      <c r="I256" s="68">
        <f t="shared" si="20"/>
        <v>19.0548</v>
      </c>
      <c r="J256" s="68">
        <f t="shared" si="19"/>
        <v>0.66</v>
      </c>
      <c r="M256" s="53">
        <v>23.7</v>
      </c>
    </row>
    <row r="257" spans="1:13" ht="48" customHeight="1">
      <c r="A257" s="65" t="s">
        <v>1380</v>
      </c>
      <c r="B257" s="66">
        <v>3080</v>
      </c>
      <c r="C257" s="66" t="s">
        <v>1010</v>
      </c>
      <c r="D257" s="65" t="s">
        <v>1468</v>
      </c>
      <c r="E257" s="237" t="s">
        <v>1382</v>
      </c>
      <c r="F257" s="237"/>
      <c r="G257" s="66" t="s">
        <v>1142</v>
      </c>
      <c r="H257" s="67">
        <v>3.4799999999999998E-2</v>
      </c>
      <c r="I257" s="68">
        <f t="shared" si="20"/>
        <v>35.175000000000004</v>
      </c>
      <c r="J257" s="68">
        <f t="shared" ref="J257:J263" si="21">TRUNC(H257*I257,2)</f>
        <v>1.22</v>
      </c>
      <c r="M257" s="53">
        <v>43.75</v>
      </c>
    </row>
    <row r="258" spans="1:13" ht="36" customHeight="1">
      <c r="A258" s="65" t="s">
        <v>1380</v>
      </c>
      <c r="B258" s="66">
        <v>11587</v>
      </c>
      <c r="C258" s="66" t="s">
        <v>1010</v>
      </c>
      <c r="D258" s="65" t="s">
        <v>1470</v>
      </c>
      <c r="E258" s="237" t="s">
        <v>1382</v>
      </c>
      <c r="F258" s="237"/>
      <c r="G258" s="66" t="s">
        <v>88</v>
      </c>
      <c r="H258" s="67">
        <v>0.97619999999999996</v>
      </c>
      <c r="I258" s="68">
        <f t="shared" si="20"/>
        <v>94.285080000000008</v>
      </c>
      <c r="J258" s="68">
        <f t="shared" si="21"/>
        <v>92.04</v>
      </c>
      <c r="M258" s="53">
        <v>117.27</v>
      </c>
    </row>
    <row r="259" spans="1:13" ht="24" customHeight="1">
      <c r="A259" s="65" t="s">
        <v>1380</v>
      </c>
      <c r="B259" s="66">
        <v>3670</v>
      </c>
      <c r="C259" s="66" t="s">
        <v>1010</v>
      </c>
      <c r="D259" s="65" t="s">
        <v>1500</v>
      </c>
      <c r="E259" s="237" t="s">
        <v>1382</v>
      </c>
      <c r="F259" s="237"/>
      <c r="G259" s="66" t="s">
        <v>535</v>
      </c>
      <c r="H259" s="67">
        <v>3.4799999999999998E-2</v>
      </c>
      <c r="I259" s="68">
        <f t="shared" si="20"/>
        <v>16.626720000000002</v>
      </c>
      <c r="J259" s="68">
        <f t="shared" si="21"/>
        <v>0.56999999999999995</v>
      </c>
      <c r="M259" s="53">
        <v>20.68</v>
      </c>
    </row>
    <row r="260" spans="1:13" ht="24" customHeight="1">
      <c r="A260" s="65" t="s">
        <v>1380</v>
      </c>
      <c r="B260" s="66">
        <v>3659</v>
      </c>
      <c r="C260" s="66" t="s">
        <v>1010</v>
      </c>
      <c r="D260" s="65" t="s">
        <v>566</v>
      </c>
      <c r="E260" s="237" t="s">
        <v>1382</v>
      </c>
      <c r="F260" s="237"/>
      <c r="G260" s="66" t="s">
        <v>535</v>
      </c>
      <c r="H260" s="67">
        <v>1.7399999999999999E-2</v>
      </c>
      <c r="I260" s="68">
        <f t="shared" si="20"/>
        <v>12.494160000000001</v>
      </c>
      <c r="J260" s="68">
        <f t="shared" si="21"/>
        <v>0.21</v>
      </c>
      <c r="M260" s="53">
        <v>15.54</v>
      </c>
    </row>
    <row r="261" spans="1:13" ht="24" customHeight="1">
      <c r="A261" s="65" t="s">
        <v>1380</v>
      </c>
      <c r="B261" s="66">
        <v>11697</v>
      </c>
      <c r="C261" s="66" t="s">
        <v>1010</v>
      </c>
      <c r="D261" s="65" t="s">
        <v>1501</v>
      </c>
      <c r="E261" s="237" t="s">
        <v>1382</v>
      </c>
      <c r="F261" s="237"/>
      <c r="G261" s="66" t="s">
        <v>535</v>
      </c>
      <c r="H261" s="67">
        <v>1.7399999999999999E-2</v>
      </c>
      <c r="I261" s="68">
        <f t="shared" si="20"/>
        <v>351.33192000000003</v>
      </c>
      <c r="J261" s="68">
        <f t="shared" si="21"/>
        <v>6.11</v>
      </c>
      <c r="M261" s="53">
        <v>436.98</v>
      </c>
    </row>
    <row r="262" spans="1:13" ht="36" customHeight="1">
      <c r="A262" s="65" t="s">
        <v>1380</v>
      </c>
      <c r="B262" s="66">
        <v>43777</v>
      </c>
      <c r="C262" s="66" t="s">
        <v>1010</v>
      </c>
      <c r="D262" s="65" t="s">
        <v>1502</v>
      </c>
      <c r="E262" s="237" t="s">
        <v>1382</v>
      </c>
      <c r="F262" s="237"/>
      <c r="G262" s="66" t="s">
        <v>535</v>
      </c>
      <c r="H262" s="67">
        <v>4.4761799999999997E-2</v>
      </c>
      <c r="I262" s="68">
        <f t="shared" si="20"/>
        <v>196.89960000000002</v>
      </c>
      <c r="J262" s="68">
        <f t="shared" si="21"/>
        <v>8.81</v>
      </c>
      <c r="M262" s="53">
        <v>244.9</v>
      </c>
    </row>
    <row r="263" spans="1:13" ht="36" customHeight="1" thickBot="1">
      <c r="A263" s="65" t="s">
        <v>1380</v>
      </c>
      <c r="B263" s="66">
        <v>21112</v>
      </c>
      <c r="C263" s="66" t="s">
        <v>1010</v>
      </c>
      <c r="D263" s="65" t="s">
        <v>1503</v>
      </c>
      <c r="E263" s="237" t="s">
        <v>1382</v>
      </c>
      <c r="F263" s="237"/>
      <c r="G263" s="66" t="s">
        <v>535</v>
      </c>
      <c r="H263" s="67">
        <v>1.7399999999999999E-2</v>
      </c>
      <c r="I263" s="68">
        <f t="shared" si="20"/>
        <v>158.27544000000003</v>
      </c>
      <c r="J263" s="68">
        <f t="shared" si="21"/>
        <v>2.75</v>
      </c>
      <c r="M263" s="53">
        <v>196.86</v>
      </c>
    </row>
    <row r="264" spans="1:13" ht="0.95" customHeight="1" thickTop="1">
      <c r="A264" s="83"/>
      <c r="B264" s="71"/>
      <c r="C264" s="71"/>
      <c r="D264" s="70"/>
      <c r="E264" s="70"/>
      <c r="F264" s="70"/>
      <c r="G264" s="70"/>
      <c r="H264" s="70"/>
      <c r="I264" s="70"/>
      <c r="J264" s="70"/>
      <c r="M264" s="53"/>
    </row>
    <row r="265" spans="1:13" ht="18" customHeight="1">
      <c r="A265" s="57" t="s">
        <v>1504</v>
      </c>
      <c r="B265" s="58" t="s">
        <v>1361</v>
      </c>
      <c r="C265" s="58" t="s">
        <v>1362</v>
      </c>
      <c r="D265" s="57" t="s">
        <v>1363</v>
      </c>
      <c r="E265" s="235" t="s">
        <v>1364</v>
      </c>
      <c r="F265" s="235"/>
      <c r="G265" s="58" t="s">
        <v>1365</v>
      </c>
      <c r="H265" s="59" t="s">
        <v>1366</v>
      </c>
      <c r="I265" s="59" t="s">
        <v>1367</v>
      </c>
      <c r="J265" s="59" t="s">
        <v>1368</v>
      </c>
      <c r="M265" s="53" t="s">
        <v>1367</v>
      </c>
    </row>
    <row r="266" spans="1:13" ht="36" customHeight="1">
      <c r="A266" s="65" t="s">
        <v>1369</v>
      </c>
      <c r="B266" s="61">
        <v>99059</v>
      </c>
      <c r="C266" s="61" t="s">
        <v>1010</v>
      </c>
      <c r="D266" s="60" t="s">
        <v>1505</v>
      </c>
      <c r="E266" s="236" t="s">
        <v>1506</v>
      </c>
      <c r="F266" s="236"/>
      <c r="G266" s="61" t="s">
        <v>538</v>
      </c>
      <c r="H266" s="62">
        <v>1</v>
      </c>
      <c r="I266" s="63">
        <f>SUM(J267:J277)</f>
        <v>32.625213444000003</v>
      </c>
      <c r="J266" s="63">
        <f>H266*I266</f>
        <v>32.625213444000003</v>
      </c>
      <c r="K266" s="64">
        <f>VLOOKUP(B266,[1]PLANILHA!$C$11:$G$435,5,FALSE)</f>
        <v>32.62632</v>
      </c>
      <c r="L266" s="64">
        <f>K266-J266</f>
        <v>1.106555999996317E-3</v>
      </c>
      <c r="M266" s="53">
        <v>40.58</v>
      </c>
    </row>
    <row r="267" spans="1:13" ht="36" customHeight="1">
      <c r="A267" s="65" t="s">
        <v>1372</v>
      </c>
      <c r="B267" s="66">
        <v>91693</v>
      </c>
      <c r="C267" s="66" t="s">
        <v>1010</v>
      </c>
      <c r="D267" s="65" t="s">
        <v>1373</v>
      </c>
      <c r="E267" s="237" t="s">
        <v>1374</v>
      </c>
      <c r="F267" s="237"/>
      <c r="G267" s="66" t="s">
        <v>1375</v>
      </c>
      <c r="H267" s="67">
        <v>1.6799999999999999E-2</v>
      </c>
      <c r="I267" s="68">
        <f t="shared" ref="I267:I277" si="22">M267*$M$2</f>
        <v>17.888999999999999</v>
      </c>
      <c r="J267" s="68">
        <f>(H267*I267)</f>
        <v>0.30053519999999995</v>
      </c>
      <c r="M267" s="69">
        <v>22.25</v>
      </c>
    </row>
    <row r="268" spans="1:13" ht="36" customHeight="1">
      <c r="A268" s="65" t="s">
        <v>1372</v>
      </c>
      <c r="B268" s="66">
        <v>91692</v>
      </c>
      <c r="C268" s="66" t="s">
        <v>1010</v>
      </c>
      <c r="D268" s="65" t="s">
        <v>1376</v>
      </c>
      <c r="E268" s="237" t="s">
        <v>1374</v>
      </c>
      <c r="F268" s="237"/>
      <c r="G268" s="66" t="s">
        <v>1029</v>
      </c>
      <c r="H268" s="67">
        <v>3.8999999999999998E-3</v>
      </c>
      <c r="I268" s="68">
        <f t="shared" si="22"/>
        <v>19.866840000000003</v>
      </c>
      <c r="J268" s="68">
        <f>(H268*I268)</f>
        <v>7.7480676000000012E-2</v>
      </c>
      <c r="M268" s="69">
        <v>24.71</v>
      </c>
    </row>
    <row r="269" spans="1:13" ht="36" customHeight="1">
      <c r="A269" s="65" t="s">
        <v>1372</v>
      </c>
      <c r="B269" s="66">
        <v>94974</v>
      </c>
      <c r="C269" s="66" t="s">
        <v>1010</v>
      </c>
      <c r="D269" s="65" t="s">
        <v>1377</v>
      </c>
      <c r="E269" s="237" t="s">
        <v>1378</v>
      </c>
      <c r="F269" s="237"/>
      <c r="G269" s="66" t="s">
        <v>124</v>
      </c>
      <c r="H269" s="67">
        <v>4.5999999999999999E-3</v>
      </c>
      <c r="I269" s="68">
        <f t="shared" si="22"/>
        <v>274.58208000000002</v>
      </c>
      <c r="J269" s="68">
        <f>(H269*I269)</f>
        <v>1.2630775680000002</v>
      </c>
      <c r="M269" s="69">
        <v>341.52</v>
      </c>
    </row>
    <row r="270" spans="1:13" ht="24" customHeight="1">
      <c r="A270" s="65" t="s">
        <v>1372</v>
      </c>
      <c r="B270" s="66">
        <v>99062</v>
      </c>
      <c r="C270" s="66" t="s">
        <v>1010</v>
      </c>
      <c r="D270" s="65" t="s">
        <v>1507</v>
      </c>
      <c r="E270" s="237" t="s">
        <v>1506</v>
      </c>
      <c r="F270" s="237"/>
      <c r="G270" s="66" t="s">
        <v>535</v>
      </c>
      <c r="H270" s="67">
        <v>1.5</v>
      </c>
      <c r="I270" s="68">
        <f t="shared" si="22"/>
        <v>1.33464</v>
      </c>
      <c r="J270" s="68">
        <f>(H270*I270)</f>
        <v>2.00196</v>
      </c>
      <c r="M270" s="69">
        <v>1.66</v>
      </c>
    </row>
    <row r="271" spans="1:13" ht="24" customHeight="1">
      <c r="A271" s="65" t="s">
        <v>1372</v>
      </c>
      <c r="B271" s="66">
        <v>88262</v>
      </c>
      <c r="C271" s="66" t="s">
        <v>1010</v>
      </c>
      <c r="D271" s="65" t="s">
        <v>1020</v>
      </c>
      <c r="E271" s="237" t="s">
        <v>1379</v>
      </c>
      <c r="F271" s="237"/>
      <c r="G271" s="66" t="s">
        <v>1016</v>
      </c>
      <c r="H271" s="67">
        <v>0.71250000000000002</v>
      </c>
      <c r="I271" s="68">
        <f t="shared" si="22"/>
        <v>14.150400000000001</v>
      </c>
      <c r="J271" s="68">
        <f>(H271*I271)</f>
        <v>10.082160000000002</v>
      </c>
      <c r="M271" s="69">
        <v>17.600000000000001</v>
      </c>
    </row>
    <row r="272" spans="1:13" ht="24" customHeight="1">
      <c r="A272" s="65" t="s">
        <v>1372</v>
      </c>
      <c r="B272" s="66">
        <v>88239</v>
      </c>
      <c r="C272" s="66" t="s">
        <v>1010</v>
      </c>
      <c r="D272" s="65" t="s">
        <v>1080</v>
      </c>
      <c r="E272" s="237" t="s">
        <v>1379</v>
      </c>
      <c r="F272" s="237"/>
      <c r="G272" s="66" t="s">
        <v>1016</v>
      </c>
      <c r="H272" s="67">
        <v>0.35630000000000001</v>
      </c>
      <c r="I272" s="68">
        <f t="shared" si="22"/>
        <v>11.939400000000001</v>
      </c>
      <c r="J272" s="68">
        <f t="shared" ref="J272:J277" si="23">TRUNC(H272*I272,2)</f>
        <v>4.25</v>
      </c>
      <c r="M272" s="69">
        <v>14.85</v>
      </c>
    </row>
    <row r="273" spans="1:13" ht="24" customHeight="1">
      <c r="A273" s="65" t="s">
        <v>1380</v>
      </c>
      <c r="B273" s="66">
        <v>4433</v>
      </c>
      <c r="C273" s="66" t="s">
        <v>1010</v>
      </c>
      <c r="D273" s="65" t="s">
        <v>1381</v>
      </c>
      <c r="E273" s="237" t="s">
        <v>1382</v>
      </c>
      <c r="F273" s="237"/>
      <c r="G273" s="66" t="s">
        <v>538</v>
      </c>
      <c r="H273" s="67">
        <v>0.41249999999999998</v>
      </c>
      <c r="I273" s="68">
        <f t="shared" si="22"/>
        <v>14.930280000000002</v>
      </c>
      <c r="J273" s="68">
        <f t="shared" si="23"/>
        <v>6.15</v>
      </c>
      <c r="M273" s="53">
        <v>18.57</v>
      </c>
    </row>
    <row r="274" spans="1:13" ht="24" customHeight="1">
      <c r="A274" s="65" t="s">
        <v>1380</v>
      </c>
      <c r="B274" s="66">
        <v>5068</v>
      </c>
      <c r="C274" s="66" t="s">
        <v>1010</v>
      </c>
      <c r="D274" s="65" t="s">
        <v>1508</v>
      </c>
      <c r="E274" s="237" t="s">
        <v>1382</v>
      </c>
      <c r="F274" s="237"/>
      <c r="G274" s="66" t="s">
        <v>522</v>
      </c>
      <c r="H274" s="67">
        <v>0.111</v>
      </c>
      <c r="I274" s="68">
        <f t="shared" si="22"/>
        <v>15.541319999999999</v>
      </c>
      <c r="J274" s="68">
        <f t="shared" si="23"/>
        <v>1.72</v>
      </c>
      <c r="M274" s="53">
        <v>19.329999999999998</v>
      </c>
    </row>
    <row r="275" spans="1:13" ht="24" customHeight="1">
      <c r="A275" s="65" t="s">
        <v>1380</v>
      </c>
      <c r="B275" s="66">
        <v>4417</v>
      </c>
      <c r="C275" s="66" t="s">
        <v>1010</v>
      </c>
      <c r="D275" s="65" t="s">
        <v>1509</v>
      </c>
      <c r="E275" s="237" t="s">
        <v>1382</v>
      </c>
      <c r="F275" s="237"/>
      <c r="G275" s="66" t="s">
        <v>538</v>
      </c>
      <c r="H275" s="67">
        <v>0.74450000000000005</v>
      </c>
      <c r="I275" s="68">
        <f t="shared" si="22"/>
        <v>4.1566800000000006</v>
      </c>
      <c r="J275" s="68">
        <f t="shared" si="23"/>
        <v>3.09</v>
      </c>
      <c r="M275" s="53">
        <v>5.17</v>
      </c>
    </row>
    <row r="276" spans="1:13" ht="24" customHeight="1">
      <c r="A276" s="65" t="s">
        <v>1380</v>
      </c>
      <c r="B276" s="66">
        <v>10567</v>
      </c>
      <c r="C276" s="66" t="s">
        <v>1010</v>
      </c>
      <c r="D276" s="65" t="s">
        <v>1510</v>
      </c>
      <c r="E276" s="237" t="s">
        <v>1382</v>
      </c>
      <c r="F276" s="237"/>
      <c r="G276" s="66" t="s">
        <v>538</v>
      </c>
      <c r="H276" s="67">
        <v>0.55000000000000004</v>
      </c>
      <c r="I276" s="68">
        <f t="shared" si="22"/>
        <v>6.0621600000000004</v>
      </c>
      <c r="J276" s="68">
        <f t="shared" si="23"/>
        <v>3.33</v>
      </c>
      <c r="M276" s="53">
        <v>7.54</v>
      </c>
    </row>
    <row r="277" spans="1:13" ht="24" customHeight="1" thickBot="1">
      <c r="A277" s="65" t="s">
        <v>1380</v>
      </c>
      <c r="B277" s="66">
        <v>7356</v>
      </c>
      <c r="C277" s="66" t="s">
        <v>1010</v>
      </c>
      <c r="D277" s="65" t="s">
        <v>1511</v>
      </c>
      <c r="E277" s="237" t="s">
        <v>1382</v>
      </c>
      <c r="F277" s="237"/>
      <c r="G277" s="66" t="s">
        <v>1028</v>
      </c>
      <c r="H277" s="67">
        <v>2.5600000000000001E-2</v>
      </c>
      <c r="I277" s="68">
        <f t="shared" si="22"/>
        <v>14.41572</v>
      </c>
      <c r="J277" s="68">
        <f t="shared" si="23"/>
        <v>0.36</v>
      </c>
      <c r="M277" s="53">
        <v>17.93</v>
      </c>
    </row>
    <row r="278" spans="1:13" ht="0.95" customHeight="1" thickTop="1">
      <c r="A278" s="83"/>
      <c r="B278" s="71"/>
      <c r="C278" s="71"/>
      <c r="D278" s="70"/>
      <c r="E278" s="70"/>
      <c r="F278" s="70"/>
      <c r="G278" s="70"/>
      <c r="H278" s="70"/>
      <c r="I278" s="70"/>
      <c r="J278" s="70"/>
      <c r="M278" s="53"/>
    </row>
    <row r="279" spans="1:13" ht="18" customHeight="1">
      <c r="A279" s="57" t="s">
        <v>1512</v>
      </c>
      <c r="B279" s="58" t="s">
        <v>1361</v>
      </c>
      <c r="C279" s="58" t="s">
        <v>1362</v>
      </c>
      <c r="D279" s="57" t="s">
        <v>1363</v>
      </c>
      <c r="E279" s="235" t="s">
        <v>1364</v>
      </c>
      <c r="F279" s="235"/>
      <c r="G279" s="58" t="s">
        <v>1365</v>
      </c>
      <c r="H279" s="59" t="s">
        <v>1366</v>
      </c>
      <c r="I279" s="59" t="s">
        <v>1367</v>
      </c>
      <c r="J279" s="59" t="s">
        <v>1368</v>
      </c>
      <c r="M279" s="53" t="s">
        <v>1367</v>
      </c>
    </row>
    <row r="280" spans="1:13" ht="24" customHeight="1">
      <c r="A280" s="65" t="s">
        <v>1369</v>
      </c>
      <c r="B280" s="61">
        <v>98519</v>
      </c>
      <c r="C280" s="61" t="s">
        <v>1010</v>
      </c>
      <c r="D280" s="60" t="s">
        <v>1513</v>
      </c>
      <c r="E280" s="236" t="s">
        <v>1514</v>
      </c>
      <c r="F280" s="236"/>
      <c r="G280" s="61" t="s">
        <v>88</v>
      </c>
      <c r="H280" s="62">
        <v>1</v>
      </c>
      <c r="I280" s="63">
        <f>SUM(J281:J282)</f>
        <v>1.1000000000000001</v>
      </c>
      <c r="J280" s="63">
        <f>H280*I280</f>
        <v>1.1000000000000001</v>
      </c>
      <c r="K280" s="64">
        <f>VLOOKUP(B280,[1]PLANILHA!$C$11:$G$435,5,FALSE)</f>
        <v>1.1014800000000002</v>
      </c>
      <c r="L280" s="64">
        <f>K280-J280</f>
        <v>1.4800000000001479E-3</v>
      </c>
      <c r="M280" s="53">
        <v>1.37</v>
      </c>
    </row>
    <row r="281" spans="1:13" ht="24" customHeight="1">
      <c r="A281" s="65" t="s">
        <v>1372</v>
      </c>
      <c r="B281" s="66">
        <v>88316</v>
      </c>
      <c r="C281" s="66" t="s">
        <v>1010</v>
      </c>
      <c r="D281" s="65" t="s">
        <v>1021</v>
      </c>
      <c r="E281" s="237" t="s">
        <v>1379</v>
      </c>
      <c r="F281" s="237"/>
      <c r="G281" s="66" t="s">
        <v>1016</v>
      </c>
      <c r="H281" s="67">
        <v>7.5899999999999995E-2</v>
      </c>
      <c r="I281" s="68">
        <f>M281*$M$2</f>
        <v>11.159520000000001</v>
      </c>
      <c r="J281" s="68">
        <f>TRUNC(H281*I281,2)</f>
        <v>0.84</v>
      </c>
      <c r="M281" s="69">
        <v>13.88</v>
      </c>
    </row>
    <row r="282" spans="1:13" ht="24" customHeight="1" thickBot="1">
      <c r="A282" s="65" t="s">
        <v>1372</v>
      </c>
      <c r="B282" s="66">
        <v>88441</v>
      </c>
      <c r="C282" s="66" t="s">
        <v>1010</v>
      </c>
      <c r="D282" s="65" t="s">
        <v>1515</v>
      </c>
      <c r="E282" s="237" t="s">
        <v>1379</v>
      </c>
      <c r="F282" s="237"/>
      <c r="G282" s="66" t="s">
        <v>1016</v>
      </c>
      <c r="H282" s="67">
        <v>1.9E-2</v>
      </c>
      <c r="I282" s="68">
        <f>M282*$M$2</f>
        <v>13.84488</v>
      </c>
      <c r="J282" s="68">
        <f>TRUNC(H282*I282,2)</f>
        <v>0.26</v>
      </c>
      <c r="M282" s="69">
        <v>17.22</v>
      </c>
    </row>
    <row r="283" spans="1:13" ht="0.95" customHeight="1" thickTop="1">
      <c r="A283" s="83"/>
      <c r="B283" s="71"/>
      <c r="C283" s="71"/>
      <c r="D283" s="70"/>
      <c r="E283" s="70"/>
      <c r="F283" s="70"/>
      <c r="G283" s="70"/>
      <c r="H283" s="70"/>
      <c r="I283" s="70"/>
      <c r="J283" s="70"/>
      <c r="M283" s="53"/>
    </row>
    <row r="284" spans="1:13" ht="18" customHeight="1">
      <c r="A284" s="57" t="s">
        <v>1516</v>
      </c>
      <c r="B284" s="58" t="s">
        <v>1361</v>
      </c>
      <c r="C284" s="58" t="s">
        <v>1362</v>
      </c>
      <c r="D284" s="57" t="s">
        <v>1363</v>
      </c>
      <c r="E284" s="235" t="s">
        <v>1364</v>
      </c>
      <c r="F284" s="235"/>
      <c r="G284" s="58" t="s">
        <v>1365</v>
      </c>
      <c r="H284" s="59" t="s">
        <v>1366</v>
      </c>
      <c r="I284" s="59" t="s">
        <v>1367</v>
      </c>
      <c r="J284" s="59" t="s">
        <v>1368</v>
      </c>
      <c r="M284" s="53" t="s">
        <v>1367</v>
      </c>
    </row>
    <row r="285" spans="1:13" ht="24" customHeight="1">
      <c r="A285" s="65" t="s">
        <v>1369</v>
      </c>
      <c r="B285" s="61">
        <v>97622</v>
      </c>
      <c r="C285" s="61" t="s">
        <v>1010</v>
      </c>
      <c r="D285" s="60" t="s">
        <v>1517</v>
      </c>
      <c r="E285" s="236" t="s">
        <v>1518</v>
      </c>
      <c r="F285" s="236"/>
      <c r="G285" s="61" t="s">
        <v>124</v>
      </c>
      <c r="H285" s="62">
        <v>1</v>
      </c>
      <c r="I285" s="63">
        <f>SUM(J286:J287)</f>
        <v>29.150000000000002</v>
      </c>
      <c r="J285" s="63">
        <f>H285*I285</f>
        <v>29.150000000000002</v>
      </c>
      <c r="K285" s="64">
        <f>VLOOKUP(B285,[1]PLANILHA!$C$11:$G$435,5,FALSE)</f>
        <v>29.153040000000001</v>
      </c>
      <c r="L285" s="64">
        <f>K285-J285</f>
        <v>3.0399999999985994E-3</v>
      </c>
      <c r="M285" s="53">
        <v>36.26</v>
      </c>
    </row>
    <row r="286" spans="1:13" ht="24" customHeight="1">
      <c r="A286" s="65" t="s">
        <v>1372</v>
      </c>
      <c r="B286" s="66">
        <v>88309</v>
      </c>
      <c r="C286" s="66" t="s">
        <v>1010</v>
      </c>
      <c r="D286" s="65" t="s">
        <v>1023</v>
      </c>
      <c r="E286" s="237" t="s">
        <v>1379</v>
      </c>
      <c r="F286" s="237"/>
      <c r="G286" s="66" t="s">
        <v>1016</v>
      </c>
      <c r="H286" s="67">
        <v>0.22500000000000001</v>
      </c>
      <c r="I286" s="68">
        <f>M286*$M$2</f>
        <v>14.30316</v>
      </c>
      <c r="J286" s="68">
        <f>TRUNC(H286*I286,2)</f>
        <v>3.21</v>
      </c>
      <c r="M286" s="69">
        <v>17.79</v>
      </c>
    </row>
    <row r="287" spans="1:13" ht="24" customHeight="1" thickBot="1">
      <c r="A287" s="65" t="s">
        <v>1372</v>
      </c>
      <c r="B287" s="66">
        <v>88316</v>
      </c>
      <c r="C287" s="66" t="s">
        <v>1010</v>
      </c>
      <c r="D287" s="65" t="s">
        <v>1021</v>
      </c>
      <c r="E287" s="237" t="s">
        <v>1379</v>
      </c>
      <c r="F287" s="237"/>
      <c r="G287" s="66" t="s">
        <v>1016</v>
      </c>
      <c r="H287" s="67">
        <v>2.3248000000000002</v>
      </c>
      <c r="I287" s="68">
        <f>M287*$M$2</f>
        <v>11.159520000000001</v>
      </c>
      <c r="J287" s="68">
        <f>TRUNC(H287*I287,2)</f>
        <v>25.94</v>
      </c>
      <c r="M287" s="69">
        <v>13.88</v>
      </c>
    </row>
    <row r="288" spans="1:13" ht="0.95" customHeight="1" thickTop="1">
      <c r="A288" s="83"/>
      <c r="B288" s="71"/>
      <c r="C288" s="71"/>
      <c r="D288" s="70"/>
      <c r="E288" s="70"/>
      <c r="F288" s="70"/>
      <c r="G288" s="70"/>
      <c r="H288" s="70"/>
      <c r="I288" s="70"/>
      <c r="J288" s="70"/>
      <c r="M288" s="53"/>
    </row>
    <row r="289" spans="1:13" ht="18" customHeight="1">
      <c r="A289" s="57" t="s">
        <v>1519</v>
      </c>
      <c r="B289" s="58" t="s">
        <v>1361</v>
      </c>
      <c r="C289" s="58" t="s">
        <v>1362</v>
      </c>
      <c r="D289" s="57" t="s">
        <v>1363</v>
      </c>
      <c r="E289" s="235" t="s">
        <v>1364</v>
      </c>
      <c r="F289" s="235"/>
      <c r="G289" s="58" t="s">
        <v>1365</v>
      </c>
      <c r="H289" s="59" t="s">
        <v>1366</v>
      </c>
      <c r="I289" s="59" t="s">
        <v>1367</v>
      </c>
      <c r="J289" s="59" t="s">
        <v>1368</v>
      </c>
      <c r="M289" s="53" t="s">
        <v>1367</v>
      </c>
    </row>
    <row r="290" spans="1:13" ht="24" customHeight="1">
      <c r="A290" s="65" t="s">
        <v>1369</v>
      </c>
      <c r="B290" s="61">
        <v>97663</v>
      </c>
      <c r="C290" s="61" t="s">
        <v>1010</v>
      </c>
      <c r="D290" s="60" t="s">
        <v>1520</v>
      </c>
      <c r="E290" s="236" t="s">
        <v>1518</v>
      </c>
      <c r="F290" s="236"/>
      <c r="G290" s="61" t="s">
        <v>535</v>
      </c>
      <c r="H290" s="62">
        <v>1</v>
      </c>
      <c r="I290" s="63">
        <f>SUM(J291:J292)</f>
        <v>6.2799999999999994</v>
      </c>
      <c r="J290" s="63">
        <f>H290*I290</f>
        <v>6.2799999999999994</v>
      </c>
      <c r="K290" s="64">
        <f>VLOOKUP(B290,[1]PLANILHA!$C$11:$G$435,5,FALSE)</f>
        <v>6.2792399999999997</v>
      </c>
      <c r="L290" s="64">
        <f>K290-J290</f>
        <v>-7.5999999999964984E-4</v>
      </c>
      <c r="M290" s="53">
        <v>7.81</v>
      </c>
    </row>
    <row r="291" spans="1:13" ht="24" customHeight="1">
      <c r="A291" s="65" t="s">
        <v>1372</v>
      </c>
      <c r="B291" s="66">
        <v>88267</v>
      </c>
      <c r="C291" s="66" t="s">
        <v>1010</v>
      </c>
      <c r="D291" s="65" t="s">
        <v>1038</v>
      </c>
      <c r="E291" s="237" t="s">
        <v>1379</v>
      </c>
      <c r="F291" s="237"/>
      <c r="G291" s="66" t="s">
        <v>1016</v>
      </c>
      <c r="H291" s="67">
        <v>0.17549999999999999</v>
      </c>
      <c r="I291" s="68">
        <f>M291*$M$2</f>
        <v>13.91724</v>
      </c>
      <c r="J291" s="68">
        <f>TRUNC(H291*I291,2)</f>
        <v>2.44</v>
      </c>
      <c r="M291" s="69">
        <v>17.309999999999999</v>
      </c>
    </row>
    <row r="292" spans="1:13" ht="24" customHeight="1" thickBot="1">
      <c r="A292" s="65" t="s">
        <v>1372</v>
      </c>
      <c r="B292" s="66">
        <v>88316</v>
      </c>
      <c r="C292" s="66" t="s">
        <v>1010</v>
      </c>
      <c r="D292" s="65" t="s">
        <v>1021</v>
      </c>
      <c r="E292" s="237" t="s">
        <v>1379</v>
      </c>
      <c r="F292" s="237"/>
      <c r="G292" s="66" t="s">
        <v>1016</v>
      </c>
      <c r="H292" s="67">
        <v>0.3448</v>
      </c>
      <c r="I292" s="68">
        <f>M292*$M$2</f>
        <v>11.159520000000001</v>
      </c>
      <c r="J292" s="68">
        <f>TRUNC(H292*I292,2)</f>
        <v>3.84</v>
      </c>
      <c r="M292" s="69">
        <v>13.88</v>
      </c>
    </row>
    <row r="293" spans="1:13" ht="0.95" customHeight="1" thickTop="1">
      <c r="A293" s="83"/>
      <c r="B293" s="71"/>
      <c r="C293" s="71"/>
      <c r="D293" s="70"/>
      <c r="E293" s="70"/>
      <c r="F293" s="70"/>
      <c r="G293" s="70"/>
      <c r="H293" s="70"/>
      <c r="I293" s="70"/>
      <c r="J293" s="70"/>
      <c r="M293" s="53"/>
    </row>
    <row r="294" spans="1:13" ht="18" customHeight="1">
      <c r="A294" s="57" t="s">
        <v>1521</v>
      </c>
      <c r="B294" s="58" t="s">
        <v>1361</v>
      </c>
      <c r="C294" s="58" t="s">
        <v>1362</v>
      </c>
      <c r="D294" s="57" t="s">
        <v>1363</v>
      </c>
      <c r="E294" s="235" t="s">
        <v>1364</v>
      </c>
      <c r="F294" s="235"/>
      <c r="G294" s="58" t="s">
        <v>1365</v>
      </c>
      <c r="H294" s="59" t="s">
        <v>1366</v>
      </c>
      <c r="I294" s="59" t="s">
        <v>1367</v>
      </c>
      <c r="J294" s="59" t="s">
        <v>1368</v>
      </c>
      <c r="M294" s="53" t="s">
        <v>1367</v>
      </c>
    </row>
    <row r="295" spans="1:13" ht="36" customHeight="1">
      <c r="A295" s="65" t="s">
        <v>1369</v>
      </c>
      <c r="B295" s="61">
        <v>97666</v>
      </c>
      <c r="C295" s="61" t="s">
        <v>1010</v>
      </c>
      <c r="D295" s="60" t="s">
        <v>1522</v>
      </c>
      <c r="E295" s="236" t="s">
        <v>1518</v>
      </c>
      <c r="F295" s="236"/>
      <c r="G295" s="61" t="s">
        <v>535</v>
      </c>
      <c r="H295" s="62">
        <v>1</v>
      </c>
      <c r="I295" s="63">
        <f>TRUNC(SUM(J296:J297),2)</f>
        <v>4.57</v>
      </c>
      <c r="J295" s="63">
        <f>H295*I295</f>
        <v>4.57</v>
      </c>
      <c r="K295" s="64">
        <f>VLOOKUP(B295,[1]PLANILHA!$C$11:$G$435,5,FALSE)</f>
        <v>4.5747600000000004</v>
      </c>
      <c r="L295" s="64">
        <f>K295-J295</f>
        <v>4.7600000000000975E-3</v>
      </c>
      <c r="M295" s="53">
        <v>5.69</v>
      </c>
    </row>
    <row r="296" spans="1:13" ht="24" customHeight="1">
      <c r="A296" s="65" t="s">
        <v>1372</v>
      </c>
      <c r="B296" s="66">
        <v>88267</v>
      </c>
      <c r="C296" s="66" t="s">
        <v>1010</v>
      </c>
      <c r="D296" s="65" t="s">
        <v>1038</v>
      </c>
      <c r="E296" s="237" t="s">
        <v>1379</v>
      </c>
      <c r="F296" s="237"/>
      <c r="G296" s="66" t="s">
        <v>1016</v>
      </c>
      <c r="H296" s="72">
        <v>0.12759999999999999</v>
      </c>
      <c r="I296" s="68">
        <v>13.914999999999999</v>
      </c>
      <c r="J296" s="68">
        <f>TRUNC(H296*I296,2)</f>
        <v>1.77</v>
      </c>
      <c r="M296" s="69">
        <v>17.309999999999999</v>
      </c>
    </row>
    <row r="297" spans="1:13" ht="24" customHeight="1" thickBot="1">
      <c r="A297" s="65" t="s">
        <v>1372</v>
      </c>
      <c r="B297" s="66">
        <v>88316</v>
      </c>
      <c r="C297" s="66" t="s">
        <v>1010</v>
      </c>
      <c r="D297" s="65" t="s">
        <v>1021</v>
      </c>
      <c r="E297" s="237" t="s">
        <v>1379</v>
      </c>
      <c r="F297" s="237"/>
      <c r="G297" s="66" t="s">
        <v>1016</v>
      </c>
      <c r="H297" s="67">
        <v>0.25140000000000001</v>
      </c>
      <c r="I297" s="68">
        <v>11.154999999999999</v>
      </c>
      <c r="J297" s="68">
        <f>TRUNC(H297*I297,2)</f>
        <v>2.8</v>
      </c>
      <c r="M297" s="69">
        <v>13.88</v>
      </c>
    </row>
    <row r="298" spans="1:13" ht="0.95" customHeight="1" thickTop="1">
      <c r="A298" s="83"/>
      <c r="B298" s="71"/>
      <c r="C298" s="71"/>
      <c r="D298" s="70"/>
      <c r="E298" s="70"/>
      <c r="F298" s="70"/>
      <c r="G298" s="70"/>
      <c r="H298" s="70"/>
      <c r="I298" s="70"/>
      <c r="J298" s="70"/>
      <c r="M298" s="53"/>
    </row>
    <row r="299" spans="1:13" ht="18" customHeight="1">
      <c r="A299" s="57" t="s">
        <v>1523</v>
      </c>
      <c r="B299" s="58" t="s">
        <v>1361</v>
      </c>
      <c r="C299" s="58" t="s">
        <v>1362</v>
      </c>
      <c r="D299" s="57" t="s">
        <v>1363</v>
      </c>
      <c r="E299" s="235" t="s">
        <v>1364</v>
      </c>
      <c r="F299" s="235"/>
      <c r="G299" s="58" t="s">
        <v>1365</v>
      </c>
      <c r="H299" s="59" t="s">
        <v>1366</v>
      </c>
      <c r="I299" s="59" t="s">
        <v>1367</v>
      </c>
      <c r="J299" s="59" t="s">
        <v>1368</v>
      </c>
      <c r="M299" s="53" t="s">
        <v>1367</v>
      </c>
    </row>
    <row r="300" spans="1:13" ht="36" customHeight="1">
      <c r="A300" s="65" t="s">
        <v>1369</v>
      </c>
      <c r="B300" s="61">
        <v>97647</v>
      </c>
      <c r="C300" s="61" t="s">
        <v>1010</v>
      </c>
      <c r="D300" s="60" t="s">
        <v>1524</v>
      </c>
      <c r="E300" s="236" t="s">
        <v>1518</v>
      </c>
      <c r="F300" s="236"/>
      <c r="G300" s="61" t="s">
        <v>88</v>
      </c>
      <c r="H300" s="62">
        <v>1</v>
      </c>
      <c r="I300" s="63">
        <f>SUM(J301:J302)</f>
        <v>1.87</v>
      </c>
      <c r="J300" s="63">
        <f>H300*I300</f>
        <v>1.87</v>
      </c>
      <c r="K300" s="64">
        <f>VLOOKUP(B300,[1]PLANILHA!$C$11:$G$435,5,FALSE)</f>
        <v>1.8733200000000001</v>
      </c>
      <c r="L300" s="64">
        <f>K300-J300</f>
        <v>3.3199999999999896E-3</v>
      </c>
      <c r="M300" s="53">
        <v>2.33</v>
      </c>
    </row>
    <row r="301" spans="1:13" ht="24" customHeight="1">
      <c r="A301" s="65" t="s">
        <v>1372</v>
      </c>
      <c r="B301" s="66">
        <v>88316</v>
      </c>
      <c r="C301" s="66" t="s">
        <v>1010</v>
      </c>
      <c r="D301" s="65" t="s">
        <v>1021</v>
      </c>
      <c r="E301" s="237" t="s">
        <v>1379</v>
      </c>
      <c r="F301" s="237"/>
      <c r="G301" s="66" t="s">
        <v>1016</v>
      </c>
      <c r="H301" s="67">
        <v>9.7100000000000006E-2</v>
      </c>
      <c r="I301" s="68">
        <f>M301*$M$2</f>
        <v>11.159520000000001</v>
      </c>
      <c r="J301" s="68">
        <f>TRUNC(H301*I301,2)</f>
        <v>1.08</v>
      </c>
      <c r="M301" s="69">
        <v>13.88</v>
      </c>
    </row>
    <row r="302" spans="1:13" ht="24" customHeight="1" thickBot="1">
      <c r="A302" s="65" t="s">
        <v>1372</v>
      </c>
      <c r="B302" s="66">
        <v>88323</v>
      </c>
      <c r="C302" s="66" t="s">
        <v>1010</v>
      </c>
      <c r="D302" s="65" t="s">
        <v>1525</v>
      </c>
      <c r="E302" s="237" t="s">
        <v>1379</v>
      </c>
      <c r="F302" s="237"/>
      <c r="G302" s="66" t="s">
        <v>1016</v>
      </c>
      <c r="H302" s="67">
        <v>4.9399999999999999E-2</v>
      </c>
      <c r="I302" s="68">
        <f>M302*$M$2</f>
        <v>16.176480000000002</v>
      </c>
      <c r="J302" s="68">
        <f>TRUNC(H302*I302,2)</f>
        <v>0.79</v>
      </c>
      <c r="M302" s="69">
        <v>20.12</v>
      </c>
    </row>
    <row r="303" spans="1:13" ht="0.95" customHeight="1" thickTop="1">
      <c r="A303" s="83"/>
      <c r="B303" s="71"/>
      <c r="C303" s="71"/>
      <c r="D303" s="70"/>
      <c r="E303" s="70"/>
      <c r="F303" s="70"/>
      <c r="G303" s="70"/>
      <c r="H303" s="70"/>
      <c r="I303" s="70"/>
      <c r="J303" s="70"/>
      <c r="M303" s="53"/>
    </row>
    <row r="304" spans="1:13" ht="18" customHeight="1">
      <c r="A304" s="57" t="s">
        <v>1526</v>
      </c>
      <c r="B304" s="58" t="s">
        <v>1361</v>
      </c>
      <c r="C304" s="58" t="s">
        <v>1362</v>
      </c>
      <c r="D304" s="57" t="s">
        <v>1363</v>
      </c>
      <c r="E304" s="235" t="s">
        <v>1364</v>
      </c>
      <c r="F304" s="235"/>
      <c r="G304" s="58" t="s">
        <v>1365</v>
      </c>
      <c r="H304" s="59" t="s">
        <v>1366</v>
      </c>
      <c r="I304" s="59" t="s">
        <v>1367</v>
      </c>
      <c r="J304" s="59" t="s">
        <v>1368</v>
      </c>
      <c r="M304" s="53" t="s">
        <v>1367</v>
      </c>
    </row>
    <row r="305" spans="1:13" ht="24" customHeight="1">
      <c r="A305" s="65" t="s">
        <v>1369</v>
      </c>
      <c r="B305" s="61">
        <v>97650</v>
      </c>
      <c r="C305" s="61" t="s">
        <v>1010</v>
      </c>
      <c r="D305" s="60" t="s">
        <v>1527</v>
      </c>
      <c r="E305" s="236" t="s">
        <v>1518</v>
      </c>
      <c r="F305" s="236"/>
      <c r="G305" s="61" t="s">
        <v>88</v>
      </c>
      <c r="H305" s="62">
        <v>1</v>
      </c>
      <c r="I305" s="63">
        <f>SUM(J306:J307)</f>
        <v>4.0378758720000008</v>
      </c>
      <c r="J305" s="63">
        <f>H305*I305</f>
        <v>4.0378758720000008</v>
      </c>
      <c r="K305" s="64">
        <f>VLOOKUP(B305,[1]PLANILHA!$C$11:$G$435,5,FALSE)</f>
        <v>4.0360800000000001</v>
      </c>
      <c r="L305" s="64">
        <f>K305-J305</f>
        <v>-1.7958720000006423E-3</v>
      </c>
      <c r="M305" s="53">
        <v>5.0199999999999996</v>
      </c>
    </row>
    <row r="306" spans="1:13" ht="24" customHeight="1">
      <c r="A306" s="65" t="s">
        <v>1372</v>
      </c>
      <c r="B306" s="66">
        <v>88316</v>
      </c>
      <c r="C306" s="66" t="s">
        <v>1010</v>
      </c>
      <c r="D306" s="65" t="s">
        <v>1021</v>
      </c>
      <c r="E306" s="237" t="s">
        <v>1379</v>
      </c>
      <c r="F306" s="237"/>
      <c r="G306" s="66" t="s">
        <v>1016</v>
      </c>
      <c r="H306" s="67">
        <v>0.20860000000000001</v>
      </c>
      <c r="I306" s="68">
        <f>M306*$M$2</f>
        <v>11.159520000000001</v>
      </c>
      <c r="J306" s="68">
        <f>(H306*I306)</f>
        <v>2.3278758720000003</v>
      </c>
      <c r="M306" s="69">
        <v>13.88</v>
      </c>
    </row>
    <row r="307" spans="1:13" ht="24" customHeight="1" thickBot="1">
      <c r="A307" s="65" t="s">
        <v>1372</v>
      </c>
      <c r="B307" s="66">
        <v>88323</v>
      </c>
      <c r="C307" s="66" t="s">
        <v>1010</v>
      </c>
      <c r="D307" s="65" t="s">
        <v>1525</v>
      </c>
      <c r="E307" s="237" t="s">
        <v>1379</v>
      </c>
      <c r="F307" s="237"/>
      <c r="G307" s="66" t="s">
        <v>1016</v>
      </c>
      <c r="H307" s="67">
        <v>0.1062</v>
      </c>
      <c r="I307" s="68">
        <f>M307*$M$2</f>
        <v>16.176480000000002</v>
      </c>
      <c r="J307" s="68">
        <f>TRUNC(H307*I307,2)</f>
        <v>1.71</v>
      </c>
      <c r="M307" s="69">
        <v>20.12</v>
      </c>
    </row>
    <row r="308" spans="1:13" ht="0.95" customHeight="1" thickTop="1">
      <c r="A308" s="83"/>
      <c r="B308" s="71"/>
      <c r="C308" s="71"/>
      <c r="D308" s="70"/>
      <c r="E308" s="70"/>
      <c r="F308" s="70"/>
      <c r="G308" s="70"/>
      <c r="H308" s="70"/>
      <c r="I308" s="70"/>
      <c r="J308" s="70"/>
      <c r="M308" s="53"/>
    </row>
    <row r="309" spans="1:13" ht="18" customHeight="1">
      <c r="A309" s="57" t="s">
        <v>1528</v>
      </c>
      <c r="B309" s="58" t="s">
        <v>1361</v>
      </c>
      <c r="C309" s="58" t="s">
        <v>1362</v>
      </c>
      <c r="D309" s="57" t="s">
        <v>1363</v>
      </c>
      <c r="E309" s="235" t="s">
        <v>1364</v>
      </c>
      <c r="F309" s="235"/>
      <c r="G309" s="58" t="s">
        <v>1365</v>
      </c>
      <c r="H309" s="59" t="s">
        <v>1366</v>
      </c>
      <c r="I309" s="59" t="s">
        <v>1367</v>
      </c>
      <c r="J309" s="59" t="s">
        <v>1368</v>
      </c>
      <c r="M309" s="53" t="s">
        <v>1367</v>
      </c>
    </row>
    <row r="310" spans="1:13" ht="24" customHeight="1">
      <c r="A310" s="65" t="s">
        <v>1369</v>
      </c>
      <c r="B310" s="61">
        <v>97665</v>
      </c>
      <c r="C310" s="61" t="s">
        <v>1010</v>
      </c>
      <c r="D310" s="60" t="s">
        <v>1529</v>
      </c>
      <c r="E310" s="236" t="s">
        <v>1518</v>
      </c>
      <c r="F310" s="236"/>
      <c r="G310" s="61" t="s">
        <v>535</v>
      </c>
      <c r="H310" s="62">
        <v>1</v>
      </c>
      <c r="I310" s="63">
        <f>TRUNC(SUM(J311:J312),2)</f>
        <v>0.65</v>
      </c>
      <c r="J310" s="63">
        <f>H310*I310</f>
        <v>0.65</v>
      </c>
      <c r="K310" s="64">
        <f>VLOOKUP(B310,[1]PLANILHA!$C$11:$G$435,5,FALSE)</f>
        <v>0.65124000000000004</v>
      </c>
      <c r="L310" s="64">
        <f>K310-J310</f>
        <v>1.2400000000000189E-3</v>
      </c>
      <c r="M310" s="53">
        <v>0.81</v>
      </c>
    </row>
    <row r="311" spans="1:13" ht="24" customHeight="1">
      <c r="A311" s="65" t="s">
        <v>1372</v>
      </c>
      <c r="B311" s="66">
        <v>88264</v>
      </c>
      <c r="C311" s="66" t="s">
        <v>1010</v>
      </c>
      <c r="D311" s="65" t="s">
        <v>1043</v>
      </c>
      <c r="E311" s="237" t="s">
        <v>1379</v>
      </c>
      <c r="F311" s="237"/>
      <c r="G311" s="66" t="s">
        <v>1016</v>
      </c>
      <c r="H311" s="73">
        <v>1.8249999999999999E-2</v>
      </c>
      <c r="I311" s="68">
        <v>14.42</v>
      </c>
      <c r="J311" s="68">
        <f>TRUNC(H311*I311,2)</f>
        <v>0.26</v>
      </c>
      <c r="M311" s="69">
        <v>17.940000000000001</v>
      </c>
    </row>
    <row r="312" spans="1:13" ht="24" customHeight="1" thickBot="1">
      <c r="A312" s="65" t="s">
        <v>1372</v>
      </c>
      <c r="B312" s="66">
        <v>88316</v>
      </c>
      <c r="C312" s="66" t="s">
        <v>1010</v>
      </c>
      <c r="D312" s="65" t="s">
        <v>1021</v>
      </c>
      <c r="E312" s="237" t="s">
        <v>1379</v>
      </c>
      <c r="F312" s="237"/>
      <c r="G312" s="66" t="s">
        <v>1016</v>
      </c>
      <c r="H312" s="73">
        <v>3.585E-2</v>
      </c>
      <c r="I312" s="68">
        <v>11.154999999999999</v>
      </c>
      <c r="J312" s="68">
        <f>TRUNC(H312*I312,2)</f>
        <v>0.39</v>
      </c>
      <c r="M312" s="69">
        <v>13.88</v>
      </c>
    </row>
    <row r="313" spans="1:13" ht="0.95" customHeight="1" thickTop="1">
      <c r="A313" s="83"/>
      <c r="B313" s="71"/>
      <c r="C313" s="71"/>
      <c r="D313" s="70"/>
      <c r="E313" s="70"/>
      <c r="F313" s="70"/>
      <c r="G313" s="70"/>
      <c r="H313" s="70"/>
      <c r="I313" s="70"/>
      <c r="J313" s="70"/>
      <c r="M313" s="53"/>
    </row>
    <row r="314" spans="1:13" ht="18" customHeight="1">
      <c r="A314" s="57" t="s">
        <v>1531</v>
      </c>
      <c r="B314" s="58" t="s">
        <v>1361</v>
      </c>
      <c r="C314" s="58" t="s">
        <v>1362</v>
      </c>
      <c r="D314" s="57" t="s">
        <v>1363</v>
      </c>
      <c r="E314" s="235" t="s">
        <v>1364</v>
      </c>
      <c r="F314" s="235"/>
      <c r="G314" s="58" t="s">
        <v>1365</v>
      </c>
      <c r="H314" s="59" t="s">
        <v>1366</v>
      </c>
      <c r="I314" s="59" t="s">
        <v>1367</v>
      </c>
      <c r="J314" s="59" t="s">
        <v>1368</v>
      </c>
      <c r="M314" s="53" t="s">
        <v>1367</v>
      </c>
    </row>
    <row r="315" spans="1:13" ht="24" customHeight="1">
      <c r="A315" s="65" t="s">
        <v>1369</v>
      </c>
      <c r="B315" s="61">
        <v>97660</v>
      </c>
      <c r="C315" s="61" t="s">
        <v>1010</v>
      </c>
      <c r="D315" s="60" t="s">
        <v>1532</v>
      </c>
      <c r="E315" s="236" t="s">
        <v>1518</v>
      </c>
      <c r="F315" s="236"/>
      <c r="G315" s="61" t="s">
        <v>535</v>
      </c>
      <c r="H315" s="62">
        <v>1</v>
      </c>
      <c r="I315" s="63">
        <f>SUM(J316:J317)</f>
        <v>0.33702572000000003</v>
      </c>
      <c r="J315" s="63">
        <f>H315*I315</f>
        <v>0.33702572000000003</v>
      </c>
      <c r="K315" s="64">
        <f>VLOOKUP(B315,[1]PLANILHA!$C$11:$G$435,5,FALSE)</f>
        <v>0.33767999999999998</v>
      </c>
      <c r="L315" s="64">
        <f>K315-J315</f>
        <v>6.5427999999995157E-4</v>
      </c>
      <c r="M315" s="53">
        <v>0.42</v>
      </c>
    </row>
    <row r="316" spans="1:13" ht="24" customHeight="1">
      <c r="A316" s="65" t="s">
        <v>1372</v>
      </c>
      <c r="B316" s="66">
        <v>88264</v>
      </c>
      <c r="C316" s="66" t="s">
        <v>1010</v>
      </c>
      <c r="D316" s="65" t="s">
        <v>1043</v>
      </c>
      <c r="E316" s="237" t="s">
        <v>1379</v>
      </c>
      <c r="F316" s="237"/>
      <c r="G316" s="66" t="s">
        <v>1016</v>
      </c>
      <c r="H316" s="67">
        <v>9.4999999999999998E-3</v>
      </c>
      <c r="I316" s="68">
        <f>M316*$M$2</f>
        <v>14.423760000000001</v>
      </c>
      <c r="J316" s="68">
        <f>(H316*I316)</f>
        <v>0.13702572000000002</v>
      </c>
      <c r="M316" s="69">
        <v>17.940000000000001</v>
      </c>
    </row>
    <row r="317" spans="1:13" ht="24" customHeight="1" thickBot="1">
      <c r="A317" s="65" t="s">
        <v>1372</v>
      </c>
      <c r="B317" s="66">
        <v>88316</v>
      </c>
      <c r="C317" s="66" t="s">
        <v>1010</v>
      </c>
      <c r="D317" s="65" t="s">
        <v>1021</v>
      </c>
      <c r="E317" s="237" t="s">
        <v>1379</v>
      </c>
      <c r="F317" s="237"/>
      <c r="G317" s="66" t="s">
        <v>1016</v>
      </c>
      <c r="H317" s="67">
        <v>1.8700000000000001E-2</v>
      </c>
      <c r="I317" s="68">
        <f>M317*$M$2</f>
        <v>11.159520000000001</v>
      </c>
      <c r="J317" s="68">
        <f>TRUNC(H317*I317,2)</f>
        <v>0.2</v>
      </c>
      <c r="M317" s="69">
        <v>13.88</v>
      </c>
    </row>
    <row r="318" spans="1:13" ht="0.95" customHeight="1" thickTop="1">
      <c r="A318" s="83"/>
      <c r="B318" s="71"/>
      <c r="C318" s="71"/>
      <c r="D318" s="70"/>
      <c r="E318" s="70"/>
      <c r="F318" s="70"/>
      <c r="G318" s="70"/>
      <c r="H318" s="70"/>
      <c r="I318" s="70"/>
      <c r="J318" s="70"/>
      <c r="M318" s="53"/>
    </row>
    <row r="319" spans="1:13" ht="18" customHeight="1">
      <c r="A319" s="57" t="s">
        <v>1533</v>
      </c>
      <c r="B319" s="58" t="s">
        <v>1361</v>
      </c>
      <c r="C319" s="58" t="s">
        <v>1362</v>
      </c>
      <c r="D319" s="57" t="s">
        <v>1363</v>
      </c>
      <c r="E319" s="235" t="s">
        <v>1364</v>
      </c>
      <c r="F319" s="235"/>
      <c r="G319" s="58" t="s">
        <v>1365</v>
      </c>
      <c r="H319" s="59" t="s">
        <v>1366</v>
      </c>
      <c r="I319" s="59" t="s">
        <v>1367</v>
      </c>
      <c r="J319" s="59" t="s">
        <v>1368</v>
      </c>
      <c r="M319" s="53" t="s">
        <v>1367</v>
      </c>
    </row>
    <row r="320" spans="1:13" ht="24" customHeight="1">
      <c r="A320" s="65" t="s">
        <v>1369</v>
      </c>
      <c r="B320" s="61">
        <v>97661</v>
      </c>
      <c r="C320" s="61" t="s">
        <v>1010</v>
      </c>
      <c r="D320" s="60" t="s">
        <v>1534</v>
      </c>
      <c r="E320" s="236" t="s">
        <v>1518</v>
      </c>
      <c r="F320" s="236"/>
      <c r="G320" s="61" t="s">
        <v>538</v>
      </c>
      <c r="H320" s="62">
        <v>1</v>
      </c>
      <c r="I320" s="63">
        <f>SUM(J321:J322)</f>
        <v>0.34826707200000007</v>
      </c>
      <c r="J320" s="63">
        <f>H320*I320</f>
        <v>0.34826707200000007</v>
      </c>
      <c r="K320" s="64">
        <f>VLOOKUP(B320,[1]PLANILHA!$C$11:$G$435,5,FALSE)</f>
        <v>0.34572000000000003</v>
      </c>
      <c r="L320" s="64">
        <f>K320-J320</f>
        <v>-2.5470720000000391E-3</v>
      </c>
      <c r="M320" s="53">
        <v>0.43</v>
      </c>
    </row>
    <row r="321" spans="1:13" ht="24" customHeight="1">
      <c r="A321" s="65" t="s">
        <v>1372</v>
      </c>
      <c r="B321" s="66">
        <v>88264</v>
      </c>
      <c r="C321" s="66" t="s">
        <v>1010</v>
      </c>
      <c r="D321" s="65" t="s">
        <v>1043</v>
      </c>
      <c r="E321" s="237" t="s">
        <v>1379</v>
      </c>
      <c r="F321" s="237"/>
      <c r="G321" s="66" t="s">
        <v>1016</v>
      </c>
      <c r="H321" s="67">
        <v>9.5999999999999992E-3</v>
      </c>
      <c r="I321" s="68">
        <f>M321*$M$2</f>
        <v>14.423760000000001</v>
      </c>
      <c r="J321" s="68">
        <f>(H321*I321)</f>
        <v>0.13846809600000001</v>
      </c>
      <c r="M321" s="69">
        <v>17.940000000000001</v>
      </c>
    </row>
    <row r="322" spans="1:13" ht="24" customHeight="1" thickBot="1">
      <c r="A322" s="65" t="s">
        <v>1372</v>
      </c>
      <c r="B322" s="66">
        <v>88316</v>
      </c>
      <c r="C322" s="66" t="s">
        <v>1010</v>
      </c>
      <c r="D322" s="65" t="s">
        <v>1021</v>
      </c>
      <c r="E322" s="237" t="s">
        <v>1379</v>
      </c>
      <c r="F322" s="237"/>
      <c r="G322" s="66" t="s">
        <v>1016</v>
      </c>
      <c r="H322" s="67">
        <v>1.8800000000000001E-2</v>
      </c>
      <c r="I322" s="68">
        <f>M322*$M$2</f>
        <v>11.159520000000001</v>
      </c>
      <c r="J322" s="68">
        <f>(H322*I322)</f>
        <v>0.20979897600000003</v>
      </c>
      <c r="M322" s="69">
        <v>13.88</v>
      </c>
    </row>
    <row r="323" spans="1:13" ht="0.95" customHeight="1" thickTop="1">
      <c r="A323" s="83"/>
      <c r="B323" s="71"/>
      <c r="C323" s="71"/>
      <c r="D323" s="70"/>
      <c r="E323" s="70"/>
      <c r="F323" s="70"/>
      <c r="G323" s="70"/>
      <c r="H323" s="70"/>
      <c r="I323" s="70"/>
      <c r="J323" s="70"/>
      <c r="M323" s="53"/>
    </row>
    <row r="324" spans="1:13" ht="18" customHeight="1">
      <c r="A324" s="57" t="s">
        <v>1535</v>
      </c>
      <c r="B324" s="58" t="s">
        <v>1361</v>
      </c>
      <c r="C324" s="58" t="s">
        <v>1362</v>
      </c>
      <c r="D324" s="57" t="s">
        <v>1363</v>
      </c>
      <c r="E324" s="235" t="s">
        <v>1364</v>
      </c>
      <c r="F324" s="235"/>
      <c r="G324" s="58" t="s">
        <v>1365</v>
      </c>
      <c r="H324" s="59" t="s">
        <v>1366</v>
      </c>
      <c r="I324" s="59" t="s">
        <v>1367</v>
      </c>
      <c r="J324" s="59" t="s">
        <v>1368</v>
      </c>
      <c r="M324" s="53" t="s">
        <v>1367</v>
      </c>
    </row>
    <row r="325" spans="1:13" ht="48" customHeight="1">
      <c r="A325" s="65" t="s">
        <v>1369</v>
      </c>
      <c r="B325" s="61">
        <v>100981</v>
      </c>
      <c r="C325" s="61" t="s">
        <v>1010</v>
      </c>
      <c r="D325" s="60" t="s">
        <v>1536</v>
      </c>
      <c r="E325" s="236" t="s">
        <v>1537</v>
      </c>
      <c r="F325" s="236"/>
      <c r="G325" s="61" t="s">
        <v>124</v>
      </c>
      <c r="H325" s="62">
        <v>1</v>
      </c>
      <c r="I325" s="63">
        <f>SUM(J326:J329)</f>
        <v>5.15</v>
      </c>
      <c r="J325" s="63">
        <f>H325*I325</f>
        <v>5.15</v>
      </c>
      <c r="K325" s="64">
        <f>VLOOKUP(B325,[1]PLANILHA!$C$11:$G$435,5,FALSE)</f>
        <v>5.1536400000000002</v>
      </c>
      <c r="L325" s="64">
        <f>K325-J325</f>
        <v>3.6399999999998656E-3</v>
      </c>
      <c r="M325" s="53">
        <v>6.41</v>
      </c>
    </row>
    <row r="326" spans="1:13" ht="48" customHeight="1">
      <c r="A326" s="65" t="s">
        <v>1372</v>
      </c>
      <c r="B326" s="66">
        <v>67826</v>
      </c>
      <c r="C326" s="66" t="s">
        <v>1010</v>
      </c>
      <c r="D326" s="65" t="s">
        <v>1538</v>
      </c>
      <c r="E326" s="237" t="s">
        <v>1374</v>
      </c>
      <c r="F326" s="237"/>
      <c r="G326" s="66" t="s">
        <v>1029</v>
      </c>
      <c r="H326" s="67">
        <v>2.6700000000000002E-2</v>
      </c>
      <c r="I326" s="68">
        <f>M326*$M$2</f>
        <v>105.42048000000001</v>
      </c>
      <c r="J326" s="68">
        <f>TRUNC(H326*I326,2)</f>
        <v>2.81</v>
      </c>
      <c r="M326" s="69">
        <v>131.12</v>
      </c>
    </row>
    <row r="327" spans="1:13" ht="36" customHeight="1">
      <c r="A327" s="65" t="s">
        <v>1372</v>
      </c>
      <c r="B327" s="66">
        <v>5631</v>
      </c>
      <c r="C327" s="66" t="s">
        <v>1010</v>
      </c>
      <c r="D327" s="65" t="s">
        <v>1539</v>
      </c>
      <c r="E327" s="237" t="s">
        <v>1374</v>
      </c>
      <c r="F327" s="237"/>
      <c r="G327" s="66" t="s">
        <v>1029</v>
      </c>
      <c r="H327" s="67">
        <v>8.3000000000000001E-3</v>
      </c>
      <c r="I327" s="68">
        <f>M327*$M$2</f>
        <v>121.00200000000001</v>
      </c>
      <c r="J327" s="68">
        <f>TRUNC(H327*I327,2)</f>
        <v>1</v>
      </c>
      <c r="M327" s="69">
        <v>150.5</v>
      </c>
    </row>
    <row r="328" spans="1:13" ht="36" customHeight="1">
      <c r="A328" s="65" t="s">
        <v>1372</v>
      </c>
      <c r="B328" s="66">
        <v>5632</v>
      </c>
      <c r="C328" s="66" t="s">
        <v>1010</v>
      </c>
      <c r="D328" s="65" t="s">
        <v>1540</v>
      </c>
      <c r="E328" s="237" t="s">
        <v>1374</v>
      </c>
      <c r="F328" s="237"/>
      <c r="G328" s="66" t="s">
        <v>1375</v>
      </c>
      <c r="H328" s="67">
        <v>1.5100000000000001E-2</v>
      </c>
      <c r="I328" s="68">
        <f>M328*$M$2</f>
        <v>48.030960000000007</v>
      </c>
      <c r="J328" s="68">
        <f>TRUNC(H328*I328,2)</f>
        <v>0.72</v>
      </c>
      <c r="M328" s="69">
        <v>59.74</v>
      </c>
    </row>
    <row r="329" spans="1:13" ht="48" customHeight="1" thickBot="1">
      <c r="A329" s="65" t="s">
        <v>1372</v>
      </c>
      <c r="B329" s="66">
        <v>67827</v>
      </c>
      <c r="C329" s="66" t="s">
        <v>1010</v>
      </c>
      <c r="D329" s="65" t="s">
        <v>1541</v>
      </c>
      <c r="E329" s="237" t="s">
        <v>1374</v>
      </c>
      <c r="F329" s="237"/>
      <c r="G329" s="66" t="s">
        <v>1375</v>
      </c>
      <c r="H329" s="67">
        <v>2.0299999999999999E-2</v>
      </c>
      <c r="I329" s="68">
        <f>M329*$M$2</f>
        <v>30.720840000000003</v>
      </c>
      <c r="J329" s="68">
        <f>TRUNC(H329*I329,2)</f>
        <v>0.62</v>
      </c>
      <c r="M329" s="69">
        <v>38.21</v>
      </c>
    </row>
    <row r="330" spans="1:13" ht="0.95" customHeight="1" thickTop="1">
      <c r="A330" s="83"/>
      <c r="B330" s="71"/>
      <c r="C330" s="71"/>
      <c r="D330" s="70"/>
      <c r="E330" s="70"/>
      <c r="F330" s="70"/>
      <c r="G330" s="70"/>
      <c r="H330" s="70"/>
      <c r="I330" s="70"/>
      <c r="J330" s="70"/>
      <c r="M330" s="53"/>
    </row>
    <row r="331" spans="1:13" ht="18" customHeight="1">
      <c r="A331" s="57" t="s">
        <v>1542</v>
      </c>
      <c r="B331" s="58" t="s">
        <v>1361</v>
      </c>
      <c r="C331" s="58" t="s">
        <v>1362</v>
      </c>
      <c r="D331" s="57" t="s">
        <v>1363</v>
      </c>
      <c r="E331" s="235" t="s">
        <v>1364</v>
      </c>
      <c r="F331" s="235"/>
      <c r="G331" s="58" t="s">
        <v>1365</v>
      </c>
      <c r="H331" s="59" t="s">
        <v>1366</v>
      </c>
      <c r="I331" s="59" t="s">
        <v>1367</v>
      </c>
      <c r="J331" s="59" t="s">
        <v>1368</v>
      </c>
      <c r="M331" s="53" t="s">
        <v>1367</v>
      </c>
    </row>
    <row r="332" spans="1:13" ht="24" customHeight="1">
      <c r="A332" s="65" t="s">
        <v>1369</v>
      </c>
      <c r="B332" s="61">
        <v>97640</v>
      </c>
      <c r="C332" s="61" t="s">
        <v>1010</v>
      </c>
      <c r="D332" s="60" t="s">
        <v>1543</v>
      </c>
      <c r="E332" s="236" t="s">
        <v>1518</v>
      </c>
      <c r="F332" s="236"/>
      <c r="G332" s="61" t="s">
        <v>88</v>
      </c>
      <c r="H332" s="62">
        <v>1</v>
      </c>
      <c r="I332" s="63">
        <f>SUM(J333:J334)</f>
        <v>0.94000000000000006</v>
      </c>
      <c r="J332" s="63">
        <f>H332*I332</f>
        <v>0.94000000000000006</v>
      </c>
      <c r="K332" s="64">
        <f>VLOOKUP(B332,[1]PLANILHA!$C$11:$G$435,5,FALSE)</f>
        <v>0.94067999999999996</v>
      </c>
      <c r="L332" s="64">
        <f>K332-J332</f>
        <v>6.799999999999029E-4</v>
      </c>
      <c r="M332" s="53">
        <v>1.17</v>
      </c>
    </row>
    <row r="333" spans="1:13" ht="24" customHeight="1">
      <c r="A333" s="65" t="s">
        <v>1372</v>
      </c>
      <c r="B333" s="66">
        <v>88278</v>
      </c>
      <c r="C333" s="66" t="s">
        <v>1010</v>
      </c>
      <c r="D333" s="65" t="s">
        <v>1544</v>
      </c>
      <c r="E333" s="237" t="s">
        <v>1379</v>
      </c>
      <c r="F333" s="237"/>
      <c r="G333" s="66" t="s">
        <v>1016</v>
      </c>
      <c r="H333" s="67">
        <v>2.58E-2</v>
      </c>
      <c r="I333" s="68">
        <f>M333*$M$2</f>
        <v>14.841840000000001</v>
      </c>
      <c r="J333" s="68">
        <f>TRUNC(H333*I333,2)</f>
        <v>0.38</v>
      </c>
      <c r="M333" s="69">
        <v>18.46</v>
      </c>
    </row>
    <row r="334" spans="1:13" ht="24" customHeight="1" thickBot="1">
      <c r="A334" s="65" t="s">
        <v>1372</v>
      </c>
      <c r="B334" s="66">
        <v>88316</v>
      </c>
      <c r="C334" s="66" t="s">
        <v>1010</v>
      </c>
      <c r="D334" s="65" t="s">
        <v>1021</v>
      </c>
      <c r="E334" s="237" t="s">
        <v>1379</v>
      </c>
      <c r="F334" s="237"/>
      <c r="G334" s="66" t="s">
        <v>1016</v>
      </c>
      <c r="H334" s="67">
        <v>5.0700000000000002E-2</v>
      </c>
      <c r="I334" s="68">
        <f>M334*$M$2</f>
        <v>11.159520000000001</v>
      </c>
      <c r="J334" s="68">
        <f>TRUNC(H334*I334,2)</f>
        <v>0.56000000000000005</v>
      </c>
      <c r="M334" s="69">
        <v>13.88</v>
      </c>
    </row>
    <row r="335" spans="1:13" ht="0.95" customHeight="1" thickTop="1">
      <c r="A335" s="83"/>
      <c r="B335" s="71"/>
      <c r="C335" s="71"/>
      <c r="D335" s="70"/>
      <c r="E335" s="70"/>
      <c r="F335" s="70"/>
      <c r="G335" s="70"/>
      <c r="H335" s="70"/>
      <c r="I335" s="70"/>
      <c r="J335" s="70"/>
      <c r="M335" s="53"/>
    </row>
    <row r="336" spans="1:13" ht="18" customHeight="1">
      <c r="A336" s="57" t="s">
        <v>1545</v>
      </c>
      <c r="B336" s="58" t="s">
        <v>1361</v>
      </c>
      <c r="C336" s="58" t="s">
        <v>1362</v>
      </c>
      <c r="D336" s="57" t="s">
        <v>1363</v>
      </c>
      <c r="E336" s="235" t="s">
        <v>1364</v>
      </c>
      <c r="F336" s="235"/>
      <c r="G336" s="58" t="s">
        <v>1365</v>
      </c>
      <c r="H336" s="59" t="s">
        <v>1366</v>
      </c>
      <c r="I336" s="59" t="s">
        <v>1367</v>
      </c>
      <c r="J336" s="59" t="s">
        <v>1368</v>
      </c>
      <c r="M336" s="53" t="s">
        <v>1367</v>
      </c>
    </row>
    <row r="337" spans="1:13" ht="24" customHeight="1">
      <c r="A337" s="65" t="s">
        <v>1369</v>
      </c>
      <c r="B337" s="61">
        <v>96523</v>
      </c>
      <c r="C337" s="61" t="s">
        <v>1010</v>
      </c>
      <c r="D337" s="60" t="s">
        <v>1546</v>
      </c>
      <c r="E337" s="236" t="s">
        <v>1454</v>
      </c>
      <c r="F337" s="236"/>
      <c r="G337" s="61" t="s">
        <v>124</v>
      </c>
      <c r="H337" s="62">
        <v>1</v>
      </c>
      <c r="I337" s="63">
        <f>SUM(J338:J339)</f>
        <v>51.07</v>
      </c>
      <c r="J337" s="63">
        <f>H337*I337</f>
        <v>51.07</v>
      </c>
      <c r="K337" s="64">
        <f>VLOOKUP(B337,[1]PLANILHA!$C$11:$G$435,5,FALSE)</f>
        <v>51.070080000000004</v>
      </c>
      <c r="L337" s="64">
        <f>K337-J337</f>
        <v>8.000000000407681E-5</v>
      </c>
      <c r="M337" s="53">
        <v>63.52</v>
      </c>
    </row>
    <row r="338" spans="1:13" ht="24" customHeight="1">
      <c r="A338" s="65" t="s">
        <v>1372</v>
      </c>
      <c r="B338" s="66">
        <v>88309</v>
      </c>
      <c r="C338" s="66" t="s">
        <v>1010</v>
      </c>
      <c r="D338" s="65" t="s">
        <v>1023</v>
      </c>
      <c r="E338" s="237" t="s">
        <v>1379</v>
      </c>
      <c r="F338" s="237"/>
      <c r="G338" s="66" t="s">
        <v>1016</v>
      </c>
      <c r="H338" s="67">
        <v>1.1890000000000001</v>
      </c>
      <c r="I338" s="68">
        <f>M338*$M$2</f>
        <v>14.30316</v>
      </c>
      <c r="J338" s="68">
        <f>TRUNC(H338*I338,2)</f>
        <v>17</v>
      </c>
      <c r="M338" s="69">
        <v>17.79</v>
      </c>
    </row>
    <row r="339" spans="1:13" ht="24" customHeight="1" thickBot="1">
      <c r="A339" s="65" t="s">
        <v>1372</v>
      </c>
      <c r="B339" s="66">
        <v>88316</v>
      </c>
      <c r="C339" s="66" t="s">
        <v>1010</v>
      </c>
      <c r="D339" s="65" t="s">
        <v>1021</v>
      </c>
      <c r="E339" s="237" t="s">
        <v>1379</v>
      </c>
      <c r="F339" s="237"/>
      <c r="G339" s="66" t="s">
        <v>1016</v>
      </c>
      <c r="H339" s="67">
        <v>3.0529999999999999</v>
      </c>
      <c r="I339" s="68">
        <f>M339*$M$2</f>
        <v>11.159520000000001</v>
      </c>
      <c r="J339" s="68">
        <f>TRUNC(H339*I339,2)</f>
        <v>34.07</v>
      </c>
      <c r="M339" s="69">
        <v>13.88</v>
      </c>
    </row>
    <row r="340" spans="1:13" ht="0.95" customHeight="1" thickTop="1">
      <c r="A340" s="83"/>
      <c r="B340" s="71"/>
      <c r="C340" s="71"/>
      <c r="D340" s="70"/>
      <c r="E340" s="70"/>
      <c r="F340" s="70"/>
      <c r="G340" s="70"/>
      <c r="H340" s="70"/>
      <c r="I340" s="70"/>
      <c r="J340" s="70"/>
      <c r="M340" s="53"/>
    </row>
    <row r="341" spans="1:13" ht="18" customHeight="1">
      <c r="A341" s="57" t="s">
        <v>1547</v>
      </c>
      <c r="B341" s="58" t="s">
        <v>1361</v>
      </c>
      <c r="C341" s="58" t="s">
        <v>1362</v>
      </c>
      <c r="D341" s="57" t="s">
        <v>1363</v>
      </c>
      <c r="E341" s="235" t="s">
        <v>1364</v>
      </c>
      <c r="F341" s="235"/>
      <c r="G341" s="58" t="s">
        <v>1365</v>
      </c>
      <c r="H341" s="59" t="s">
        <v>1366</v>
      </c>
      <c r="I341" s="59" t="s">
        <v>1367</v>
      </c>
      <c r="J341" s="59" t="s">
        <v>1368</v>
      </c>
      <c r="M341" s="53" t="s">
        <v>1367</v>
      </c>
    </row>
    <row r="342" spans="1:13" ht="24" customHeight="1">
      <c r="A342" s="65" t="s">
        <v>1369</v>
      </c>
      <c r="B342" s="61">
        <v>96527</v>
      </c>
      <c r="C342" s="61" t="s">
        <v>1010</v>
      </c>
      <c r="D342" s="60" t="s">
        <v>1548</v>
      </c>
      <c r="E342" s="236" t="s">
        <v>1454</v>
      </c>
      <c r="F342" s="236"/>
      <c r="G342" s="61" t="s">
        <v>124</v>
      </c>
      <c r="H342" s="62">
        <v>1</v>
      </c>
      <c r="I342" s="63">
        <f>SUM(J343:J344)</f>
        <v>67.038310440000004</v>
      </c>
      <c r="J342" s="63">
        <f>H342*I342</f>
        <v>67.038310440000004</v>
      </c>
      <c r="K342" s="64">
        <f>VLOOKUP(B342,[1]PLANILHA!$C$11:$G$435,5,FALSE)</f>
        <v>67.037520000000001</v>
      </c>
      <c r="L342" s="64">
        <f>K342-J342</f>
        <v>-7.9044000000294545E-4</v>
      </c>
      <c r="M342" s="53">
        <v>83.38</v>
      </c>
    </row>
    <row r="343" spans="1:13" ht="24" customHeight="1">
      <c r="A343" s="65" t="s">
        <v>1372</v>
      </c>
      <c r="B343" s="66">
        <v>88309</v>
      </c>
      <c r="C343" s="66" t="s">
        <v>1010</v>
      </c>
      <c r="D343" s="65" t="s">
        <v>1023</v>
      </c>
      <c r="E343" s="237" t="s">
        <v>1379</v>
      </c>
      <c r="F343" s="237"/>
      <c r="G343" s="66" t="s">
        <v>1016</v>
      </c>
      <c r="H343" s="67">
        <v>1.4590000000000001</v>
      </c>
      <c r="I343" s="68">
        <f>M343*$M$2</f>
        <v>14.30316</v>
      </c>
      <c r="J343" s="68">
        <f>(H343*I343)</f>
        <v>20.868310440000002</v>
      </c>
      <c r="M343" s="69">
        <v>17.79</v>
      </c>
    </row>
    <row r="344" spans="1:13" ht="24" customHeight="1" thickBot="1">
      <c r="A344" s="65" t="s">
        <v>1372</v>
      </c>
      <c r="B344" s="66">
        <v>88316</v>
      </c>
      <c r="C344" s="66" t="s">
        <v>1010</v>
      </c>
      <c r="D344" s="65" t="s">
        <v>1021</v>
      </c>
      <c r="E344" s="237" t="s">
        <v>1379</v>
      </c>
      <c r="F344" s="237"/>
      <c r="G344" s="66" t="s">
        <v>1016</v>
      </c>
      <c r="H344" s="67">
        <v>4.1379999999999999</v>
      </c>
      <c r="I344" s="68">
        <f>M344*$M$2</f>
        <v>11.159520000000001</v>
      </c>
      <c r="J344" s="68">
        <f>TRUNC(H344*I344,2)</f>
        <v>46.17</v>
      </c>
      <c r="M344" s="69">
        <v>13.88</v>
      </c>
    </row>
    <row r="345" spans="1:13" ht="0.95" customHeight="1" thickTop="1">
      <c r="A345" s="83"/>
      <c r="B345" s="71"/>
      <c r="C345" s="71"/>
      <c r="D345" s="70"/>
      <c r="E345" s="70"/>
      <c r="F345" s="70"/>
      <c r="G345" s="70"/>
      <c r="H345" s="70"/>
      <c r="I345" s="70"/>
      <c r="J345" s="70"/>
      <c r="M345" s="53"/>
    </row>
    <row r="346" spans="1:13" ht="18" customHeight="1">
      <c r="A346" s="57" t="s">
        <v>1549</v>
      </c>
      <c r="B346" s="58" t="s">
        <v>1361</v>
      </c>
      <c r="C346" s="58" t="s">
        <v>1362</v>
      </c>
      <c r="D346" s="57" t="s">
        <v>1363</v>
      </c>
      <c r="E346" s="235" t="s">
        <v>1364</v>
      </c>
      <c r="F346" s="235"/>
      <c r="G346" s="58" t="s">
        <v>1365</v>
      </c>
      <c r="H346" s="59" t="s">
        <v>1366</v>
      </c>
      <c r="I346" s="59" t="s">
        <v>1367</v>
      </c>
      <c r="J346" s="59" t="s">
        <v>1368</v>
      </c>
      <c r="M346" s="53" t="s">
        <v>1367</v>
      </c>
    </row>
    <row r="347" spans="1:13" ht="24" customHeight="1">
      <c r="A347" s="65" t="s">
        <v>1369</v>
      </c>
      <c r="B347" s="61">
        <v>96995</v>
      </c>
      <c r="C347" s="61" t="s">
        <v>1010</v>
      </c>
      <c r="D347" s="60" t="s">
        <v>1455</v>
      </c>
      <c r="E347" s="236" t="s">
        <v>1454</v>
      </c>
      <c r="F347" s="236"/>
      <c r="G347" s="61" t="s">
        <v>124</v>
      </c>
      <c r="H347" s="62">
        <v>1</v>
      </c>
      <c r="I347" s="63">
        <f>SUM(J348)</f>
        <v>26.767224672000001</v>
      </c>
      <c r="J347" s="63">
        <f>H347*I347</f>
        <v>26.767224672000001</v>
      </c>
      <c r="K347" s="64">
        <f>VLOOKUP(B347,[1]PLANILHA!$C$11:$G$435,5,FALSE)</f>
        <v>26.765160000000002</v>
      </c>
      <c r="L347" s="64">
        <f>K347-J347</f>
        <v>-2.06467199999949E-3</v>
      </c>
      <c r="M347" s="53">
        <v>33.29</v>
      </c>
    </row>
    <row r="348" spans="1:13" ht="24" customHeight="1" thickBot="1">
      <c r="A348" s="65" t="s">
        <v>1372</v>
      </c>
      <c r="B348" s="66">
        <v>88316</v>
      </c>
      <c r="C348" s="66" t="s">
        <v>1010</v>
      </c>
      <c r="D348" s="65" t="s">
        <v>1021</v>
      </c>
      <c r="E348" s="237" t="s">
        <v>1379</v>
      </c>
      <c r="F348" s="237"/>
      <c r="G348" s="66" t="s">
        <v>1016</v>
      </c>
      <c r="H348" s="67">
        <v>2.3986000000000001</v>
      </c>
      <c r="I348" s="68">
        <f>M348*$M$2</f>
        <v>11.159520000000001</v>
      </c>
      <c r="J348" s="68">
        <f>(H348*I348)</f>
        <v>26.767224672000001</v>
      </c>
      <c r="M348" s="69">
        <v>13.88</v>
      </c>
    </row>
    <row r="349" spans="1:13" ht="0.95" customHeight="1" thickTop="1">
      <c r="A349" s="83"/>
      <c r="B349" s="71"/>
      <c r="C349" s="71"/>
      <c r="D349" s="70"/>
      <c r="E349" s="70"/>
      <c r="F349" s="70"/>
      <c r="G349" s="70"/>
      <c r="H349" s="70"/>
      <c r="I349" s="70"/>
      <c r="J349" s="70"/>
      <c r="M349" s="53"/>
    </row>
    <row r="350" spans="1:13" ht="18" customHeight="1">
      <c r="A350" s="57" t="s">
        <v>1550</v>
      </c>
      <c r="B350" s="58" t="s">
        <v>1361</v>
      </c>
      <c r="C350" s="58" t="s">
        <v>1362</v>
      </c>
      <c r="D350" s="57" t="s">
        <v>1363</v>
      </c>
      <c r="E350" s="235" t="s">
        <v>1364</v>
      </c>
      <c r="F350" s="235"/>
      <c r="G350" s="58" t="s">
        <v>1365</v>
      </c>
      <c r="H350" s="59" t="s">
        <v>1366</v>
      </c>
      <c r="I350" s="59" t="s">
        <v>1367</v>
      </c>
      <c r="J350" s="59" t="s">
        <v>1368</v>
      </c>
      <c r="M350" s="53" t="s">
        <v>1367</v>
      </c>
    </row>
    <row r="351" spans="1:13" ht="36" customHeight="1">
      <c r="A351" s="65" t="s">
        <v>1369</v>
      </c>
      <c r="B351" s="61">
        <v>96386</v>
      </c>
      <c r="C351" s="61" t="s">
        <v>1010</v>
      </c>
      <c r="D351" s="60" t="s">
        <v>1551</v>
      </c>
      <c r="E351" s="236" t="s">
        <v>1454</v>
      </c>
      <c r="F351" s="236"/>
      <c r="G351" s="61" t="s">
        <v>124</v>
      </c>
      <c r="H351" s="62">
        <v>1</v>
      </c>
      <c r="I351" s="63">
        <f>SUM(J352:J358)</f>
        <v>4.4400000000000004</v>
      </c>
      <c r="J351" s="63">
        <f>H351*I351</f>
        <v>4.4400000000000004</v>
      </c>
      <c r="K351" s="64">
        <f>VLOOKUP(B351,[1]PLANILHA!$C$11:$G$435,5,FALSE)</f>
        <v>4.4380800000000002</v>
      </c>
      <c r="L351" s="64">
        <f>K351-J351</f>
        <v>-1.9200000000001438E-3</v>
      </c>
      <c r="M351" s="53">
        <v>5.52</v>
      </c>
    </row>
    <row r="352" spans="1:13" ht="36" customHeight="1">
      <c r="A352" s="65" t="s">
        <v>1372</v>
      </c>
      <c r="B352" s="66">
        <v>5934</v>
      </c>
      <c r="C352" s="66" t="s">
        <v>1010</v>
      </c>
      <c r="D352" s="65" t="s">
        <v>1552</v>
      </c>
      <c r="E352" s="237" t="s">
        <v>1374</v>
      </c>
      <c r="F352" s="237"/>
      <c r="G352" s="66" t="s">
        <v>1375</v>
      </c>
      <c r="H352" s="67">
        <v>1.4999999999999999E-2</v>
      </c>
      <c r="I352" s="68">
        <f t="shared" ref="I352:I358" si="24">M352*$M$2</f>
        <v>48.577680000000001</v>
      </c>
      <c r="J352" s="68">
        <f t="shared" ref="J352:J358" si="25">TRUNC(H352*I352,2)</f>
        <v>0.72</v>
      </c>
      <c r="M352" s="69">
        <v>60.42</v>
      </c>
    </row>
    <row r="353" spans="1:13" ht="48" customHeight="1">
      <c r="A353" s="65" t="s">
        <v>1372</v>
      </c>
      <c r="B353" s="66">
        <v>96463</v>
      </c>
      <c r="C353" s="66" t="s">
        <v>1010</v>
      </c>
      <c r="D353" s="65" t="s">
        <v>1553</v>
      </c>
      <c r="E353" s="237" t="s">
        <v>1374</v>
      </c>
      <c r="F353" s="237"/>
      <c r="G353" s="66" t="s">
        <v>1029</v>
      </c>
      <c r="H353" s="67">
        <v>3.0000000000000001E-3</v>
      </c>
      <c r="I353" s="68">
        <f t="shared" si="24"/>
        <v>120.18996000000001</v>
      </c>
      <c r="J353" s="68">
        <f t="shared" si="25"/>
        <v>0.36</v>
      </c>
      <c r="M353" s="69">
        <v>149.49</v>
      </c>
    </row>
    <row r="354" spans="1:13" ht="60" customHeight="1">
      <c r="A354" s="65" t="s">
        <v>1372</v>
      </c>
      <c r="B354" s="66">
        <v>5903</v>
      </c>
      <c r="C354" s="66" t="s">
        <v>1010</v>
      </c>
      <c r="D354" s="65" t="s">
        <v>1554</v>
      </c>
      <c r="E354" s="237" t="s">
        <v>1374</v>
      </c>
      <c r="F354" s="237"/>
      <c r="G354" s="66" t="s">
        <v>1375</v>
      </c>
      <c r="H354" s="67">
        <v>1.6E-2</v>
      </c>
      <c r="I354" s="68">
        <f t="shared" si="24"/>
        <v>32.714759999999998</v>
      </c>
      <c r="J354" s="68">
        <f t="shared" si="25"/>
        <v>0.52</v>
      </c>
      <c r="M354" s="69">
        <v>40.69</v>
      </c>
    </row>
    <row r="355" spans="1:13" ht="48" customHeight="1">
      <c r="A355" s="65" t="s">
        <v>1372</v>
      </c>
      <c r="B355" s="66">
        <v>96464</v>
      </c>
      <c r="C355" s="66" t="s">
        <v>1010</v>
      </c>
      <c r="D355" s="65" t="s">
        <v>1555</v>
      </c>
      <c r="E355" s="237" t="s">
        <v>1374</v>
      </c>
      <c r="F355" s="237"/>
      <c r="G355" s="66" t="s">
        <v>1375</v>
      </c>
      <c r="H355" s="67">
        <v>2.3E-2</v>
      </c>
      <c r="I355" s="68">
        <f t="shared" si="24"/>
        <v>46.664160000000003</v>
      </c>
      <c r="J355" s="68">
        <f t="shared" si="25"/>
        <v>1.07</v>
      </c>
      <c r="M355" s="69">
        <v>58.04</v>
      </c>
    </row>
    <row r="356" spans="1:13" ht="60" customHeight="1">
      <c r="A356" s="65" t="s">
        <v>1372</v>
      </c>
      <c r="B356" s="66">
        <v>5901</v>
      </c>
      <c r="C356" s="66" t="s">
        <v>1010</v>
      </c>
      <c r="D356" s="65" t="s">
        <v>1556</v>
      </c>
      <c r="E356" s="237" t="s">
        <v>1374</v>
      </c>
      <c r="F356" s="237"/>
      <c r="G356" s="66" t="s">
        <v>1029</v>
      </c>
      <c r="H356" s="67">
        <v>4.0000000000000001E-3</v>
      </c>
      <c r="I356" s="68">
        <f t="shared" si="24"/>
        <v>178.54428000000001</v>
      </c>
      <c r="J356" s="68">
        <f t="shared" si="25"/>
        <v>0.71</v>
      </c>
      <c r="M356" s="69">
        <v>222.07</v>
      </c>
    </row>
    <row r="357" spans="1:13" ht="36" customHeight="1">
      <c r="A357" s="65" t="s">
        <v>1372</v>
      </c>
      <c r="B357" s="66">
        <v>5932</v>
      </c>
      <c r="C357" s="66" t="s">
        <v>1010</v>
      </c>
      <c r="D357" s="65" t="s">
        <v>1557</v>
      </c>
      <c r="E357" s="237" t="s">
        <v>1374</v>
      </c>
      <c r="F357" s="237"/>
      <c r="G357" s="66" t="s">
        <v>1029</v>
      </c>
      <c r="H357" s="67">
        <v>6.0000000000000001E-3</v>
      </c>
      <c r="I357" s="68">
        <f t="shared" si="24"/>
        <v>139.24476000000001</v>
      </c>
      <c r="J357" s="68">
        <f t="shared" si="25"/>
        <v>0.83</v>
      </c>
      <c r="M357" s="69">
        <v>173.19</v>
      </c>
    </row>
    <row r="358" spans="1:13" ht="24" customHeight="1" thickBot="1">
      <c r="A358" s="65" t="s">
        <v>1372</v>
      </c>
      <c r="B358" s="66">
        <v>88316</v>
      </c>
      <c r="C358" s="66" t="s">
        <v>1010</v>
      </c>
      <c r="D358" s="65" t="s">
        <v>1021</v>
      </c>
      <c r="E358" s="237" t="s">
        <v>1379</v>
      </c>
      <c r="F358" s="237"/>
      <c r="G358" s="66" t="s">
        <v>1016</v>
      </c>
      <c r="H358" s="67">
        <v>2.1000000000000001E-2</v>
      </c>
      <c r="I358" s="68">
        <f t="shared" si="24"/>
        <v>11.159520000000001</v>
      </c>
      <c r="J358" s="68">
        <f t="shared" si="25"/>
        <v>0.23</v>
      </c>
      <c r="M358" s="69">
        <v>13.88</v>
      </c>
    </row>
    <row r="359" spans="1:13" ht="0.95" customHeight="1" thickTop="1">
      <c r="A359" s="83"/>
      <c r="B359" s="71"/>
      <c r="C359" s="71"/>
      <c r="D359" s="70"/>
      <c r="E359" s="70"/>
      <c r="F359" s="70"/>
      <c r="G359" s="70"/>
      <c r="H359" s="70"/>
      <c r="I359" s="70"/>
      <c r="J359" s="70"/>
      <c r="M359" s="53"/>
    </row>
    <row r="360" spans="1:13" ht="18" customHeight="1">
      <c r="A360" s="57" t="s">
        <v>1558</v>
      </c>
      <c r="B360" s="58" t="s">
        <v>1361</v>
      </c>
      <c r="C360" s="58" t="s">
        <v>1362</v>
      </c>
      <c r="D360" s="57" t="s">
        <v>1363</v>
      </c>
      <c r="E360" s="235" t="s">
        <v>1364</v>
      </c>
      <c r="F360" s="235"/>
      <c r="G360" s="58" t="s">
        <v>1365</v>
      </c>
      <c r="H360" s="59" t="s">
        <v>1366</v>
      </c>
      <c r="I360" s="59" t="s">
        <v>1367</v>
      </c>
      <c r="J360" s="59" t="s">
        <v>1368</v>
      </c>
      <c r="M360" s="53" t="s">
        <v>1367</v>
      </c>
    </row>
    <row r="361" spans="1:13" ht="36" customHeight="1">
      <c r="A361" s="65" t="s">
        <v>1369</v>
      </c>
      <c r="B361" s="61">
        <v>97914</v>
      </c>
      <c r="C361" s="61" t="s">
        <v>1010</v>
      </c>
      <c r="D361" s="60" t="s">
        <v>1559</v>
      </c>
      <c r="E361" s="236" t="s">
        <v>1537</v>
      </c>
      <c r="F361" s="236"/>
      <c r="G361" s="61" t="s">
        <v>1560</v>
      </c>
      <c r="H361" s="62">
        <v>1</v>
      </c>
      <c r="I361" s="63">
        <f>SUM(J362:J363)</f>
        <v>1.64</v>
      </c>
      <c r="J361" s="63">
        <f>H361*I361</f>
        <v>1.64</v>
      </c>
      <c r="K361" s="64">
        <f>VLOOKUP(B361,[1]PLANILHA!$C$11:$G$435,5,FALSE)</f>
        <v>1.6401600000000001</v>
      </c>
      <c r="L361" s="64">
        <f>K361-J361</f>
        <v>1.6000000000016001E-4</v>
      </c>
      <c r="M361" s="53">
        <v>2.04</v>
      </c>
    </row>
    <row r="362" spans="1:13" ht="48" customHeight="1">
      <c r="A362" s="65" t="s">
        <v>1372</v>
      </c>
      <c r="B362" s="66">
        <v>67827</v>
      </c>
      <c r="C362" s="66" t="s">
        <v>1010</v>
      </c>
      <c r="D362" s="65" t="s">
        <v>1541</v>
      </c>
      <c r="E362" s="237" t="s">
        <v>1374</v>
      </c>
      <c r="F362" s="237"/>
      <c r="G362" s="66" t="s">
        <v>1375</v>
      </c>
      <c r="H362" s="67">
        <v>6.0000000000000001E-3</v>
      </c>
      <c r="I362" s="68">
        <f>M362*$M$2</f>
        <v>30.720840000000003</v>
      </c>
      <c r="J362" s="68">
        <f>TRUNC(H362*I362,2)</f>
        <v>0.18</v>
      </c>
      <c r="M362" s="69">
        <v>38.21</v>
      </c>
    </row>
    <row r="363" spans="1:13" ht="48" customHeight="1" thickBot="1">
      <c r="A363" s="65" t="s">
        <v>1372</v>
      </c>
      <c r="B363" s="66">
        <v>67826</v>
      </c>
      <c r="C363" s="66" t="s">
        <v>1010</v>
      </c>
      <c r="D363" s="65" t="s">
        <v>1538</v>
      </c>
      <c r="E363" s="237" t="s">
        <v>1374</v>
      </c>
      <c r="F363" s="237"/>
      <c r="G363" s="66" t="s">
        <v>1029</v>
      </c>
      <c r="H363" s="67">
        <v>1.3899999999999999E-2</v>
      </c>
      <c r="I363" s="68">
        <f>M363*$M$2</f>
        <v>105.42048000000001</v>
      </c>
      <c r="J363" s="68">
        <f>TRUNC(H363*I363,2)</f>
        <v>1.46</v>
      </c>
      <c r="M363" s="69">
        <v>131.12</v>
      </c>
    </row>
    <row r="364" spans="1:13" ht="0.95" customHeight="1" thickTop="1">
      <c r="A364" s="83"/>
      <c r="B364" s="71"/>
      <c r="C364" s="71"/>
      <c r="D364" s="70"/>
      <c r="E364" s="70"/>
      <c r="F364" s="70"/>
      <c r="G364" s="70"/>
      <c r="H364" s="70"/>
      <c r="I364" s="70"/>
      <c r="J364" s="70"/>
      <c r="M364" s="53"/>
    </row>
    <row r="365" spans="1:13" ht="18" customHeight="1">
      <c r="A365" s="57" t="s">
        <v>1561</v>
      </c>
      <c r="B365" s="58" t="s">
        <v>1361</v>
      </c>
      <c r="C365" s="58" t="s">
        <v>1362</v>
      </c>
      <c r="D365" s="57" t="s">
        <v>1363</v>
      </c>
      <c r="E365" s="235" t="s">
        <v>1364</v>
      </c>
      <c r="F365" s="235"/>
      <c r="G365" s="58" t="s">
        <v>1365</v>
      </c>
      <c r="H365" s="59" t="s">
        <v>1366</v>
      </c>
      <c r="I365" s="59" t="s">
        <v>1367</v>
      </c>
      <c r="J365" s="59" t="s">
        <v>1368</v>
      </c>
      <c r="M365" s="53" t="s">
        <v>1367</v>
      </c>
    </row>
    <row r="366" spans="1:13" ht="48" customHeight="1">
      <c r="A366" s="65" t="s">
        <v>1369</v>
      </c>
      <c r="B366" s="61">
        <v>100977</v>
      </c>
      <c r="C366" s="61" t="s">
        <v>1010</v>
      </c>
      <c r="D366" s="60" t="s">
        <v>1562</v>
      </c>
      <c r="E366" s="236" t="s">
        <v>1537</v>
      </c>
      <c r="F366" s="236"/>
      <c r="G366" s="61" t="s">
        <v>124</v>
      </c>
      <c r="H366" s="62">
        <v>1</v>
      </c>
      <c r="I366" s="63">
        <f>SUM(J367:J370)</f>
        <v>4.2100000000000009</v>
      </c>
      <c r="J366" s="63">
        <f>H366*I366</f>
        <v>4.2100000000000009</v>
      </c>
      <c r="K366" s="64">
        <f>VLOOKUP(B366,[1]PLANILHA!$C$11:$G$435,5,FALSE)</f>
        <v>4.2129600000000007</v>
      </c>
      <c r="L366" s="64">
        <f>K366-J366</f>
        <v>2.9599999999998516E-3</v>
      </c>
      <c r="M366" s="53">
        <v>5.24</v>
      </c>
    </row>
    <row r="367" spans="1:13" ht="48" customHeight="1">
      <c r="A367" s="65" t="s">
        <v>1372</v>
      </c>
      <c r="B367" s="66">
        <v>67826</v>
      </c>
      <c r="C367" s="66" t="s">
        <v>1010</v>
      </c>
      <c r="D367" s="65" t="s">
        <v>1538</v>
      </c>
      <c r="E367" s="237" t="s">
        <v>1374</v>
      </c>
      <c r="F367" s="237"/>
      <c r="G367" s="66" t="s">
        <v>1029</v>
      </c>
      <c r="H367" s="67">
        <v>2.2499999999999999E-2</v>
      </c>
      <c r="I367" s="68">
        <f>M367*$M$2</f>
        <v>105.42048000000001</v>
      </c>
      <c r="J367" s="68">
        <f>TRUNC(H367*I367,2)</f>
        <v>2.37</v>
      </c>
      <c r="M367" s="69">
        <v>131.12</v>
      </c>
    </row>
    <row r="368" spans="1:13" ht="36" customHeight="1">
      <c r="A368" s="65" t="s">
        <v>1372</v>
      </c>
      <c r="B368" s="66">
        <v>88907</v>
      </c>
      <c r="C368" s="66" t="s">
        <v>1010</v>
      </c>
      <c r="D368" s="65" t="s">
        <v>1563</v>
      </c>
      <c r="E368" s="237" t="s">
        <v>1374</v>
      </c>
      <c r="F368" s="237"/>
      <c r="G368" s="66" t="s">
        <v>1029</v>
      </c>
      <c r="H368" s="67">
        <v>4.1999999999999997E-3</v>
      </c>
      <c r="I368" s="68">
        <f>M368*$M$2</f>
        <v>144.00444000000002</v>
      </c>
      <c r="J368" s="68">
        <f>TRUNC(H368*I368,2)</f>
        <v>0.6</v>
      </c>
      <c r="M368" s="69">
        <v>179.11</v>
      </c>
    </row>
    <row r="369" spans="1:13" ht="36" customHeight="1">
      <c r="A369" s="65" t="s">
        <v>1372</v>
      </c>
      <c r="B369" s="66">
        <v>88908</v>
      </c>
      <c r="C369" s="66" t="s">
        <v>1010</v>
      </c>
      <c r="D369" s="65" t="s">
        <v>1564</v>
      </c>
      <c r="E369" s="237" t="s">
        <v>1374</v>
      </c>
      <c r="F369" s="237"/>
      <c r="G369" s="66" t="s">
        <v>1375</v>
      </c>
      <c r="H369" s="67">
        <v>1.3299999999999999E-2</v>
      </c>
      <c r="I369" s="68">
        <f>M369*$M$2</f>
        <v>51.335400000000007</v>
      </c>
      <c r="J369" s="68">
        <f>TRUNC(H369*I369,2)</f>
        <v>0.68</v>
      </c>
      <c r="M369" s="69">
        <v>63.85</v>
      </c>
    </row>
    <row r="370" spans="1:13" ht="48" customHeight="1" thickBot="1">
      <c r="A370" s="65" t="s">
        <v>1372</v>
      </c>
      <c r="B370" s="66">
        <v>67827</v>
      </c>
      <c r="C370" s="66" t="s">
        <v>1010</v>
      </c>
      <c r="D370" s="65" t="s">
        <v>1541</v>
      </c>
      <c r="E370" s="237" t="s">
        <v>1374</v>
      </c>
      <c r="F370" s="237"/>
      <c r="G370" s="66" t="s">
        <v>1375</v>
      </c>
      <c r="H370" s="67">
        <v>1.8499999999999999E-2</v>
      </c>
      <c r="I370" s="68">
        <f>M370*$M$2</f>
        <v>30.720840000000003</v>
      </c>
      <c r="J370" s="68">
        <f>TRUNC(H370*I370,2)</f>
        <v>0.56000000000000005</v>
      </c>
      <c r="M370" s="69">
        <v>38.21</v>
      </c>
    </row>
    <row r="371" spans="1:13" ht="0.95" customHeight="1" thickTop="1">
      <c r="A371" s="83"/>
      <c r="B371" s="71"/>
      <c r="C371" s="71"/>
      <c r="D371" s="70"/>
      <c r="E371" s="70"/>
      <c r="F371" s="70"/>
      <c r="G371" s="70"/>
      <c r="H371" s="70"/>
      <c r="I371" s="70"/>
      <c r="J371" s="70"/>
      <c r="M371" s="53"/>
    </row>
    <row r="372" spans="1:13" ht="18" customHeight="1">
      <c r="A372" s="57" t="s">
        <v>1565</v>
      </c>
      <c r="B372" s="58" t="s">
        <v>1361</v>
      </c>
      <c r="C372" s="58" t="s">
        <v>1362</v>
      </c>
      <c r="D372" s="57" t="s">
        <v>1363</v>
      </c>
      <c r="E372" s="235" t="s">
        <v>1364</v>
      </c>
      <c r="F372" s="235"/>
      <c r="G372" s="58" t="s">
        <v>1365</v>
      </c>
      <c r="H372" s="59" t="s">
        <v>1366</v>
      </c>
      <c r="I372" s="59" t="s">
        <v>1367</v>
      </c>
      <c r="J372" s="59" t="s">
        <v>1368</v>
      </c>
      <c r="M372" s="53" t="s">
        <v>1367</v>
      </c>
    </row>
    <row r="373" spans="1:13" ht="36" customHeight="1">
      <c r="A373" s="65" t="s">
        <v>1369</v>
      </c>
      <c r="B373" s="61">
        <v>96619</v>
      </c>
      <c r="C373" s="61" t="s">
        <v>1010</v>
      </c>
      <c r="D373" s="60" t="s">
        <v>1566</v>
      </c>
      <c r="E373" s="236" t="s">
        <v>1378</v>
      </c>
      <c r="F373" s="236"/>
      <c r="G373" s="61" t="s">
        <v>88</v>
      </c>
      <c r="H373" s="62">
        <v>1</v>
      </c>
      <c r="I373" s="63">
        <f>SUM(J374:J376)</f>
        <v>19.23</v>
      </c>
      <c r="J373" s="63">
        <f>H373*I373</f>
        <v>19.23</v>
      </c>
      <c r="K373" s="64">
        <f>VLOOKUP(B373,[1]PLANILHA!$C$11:$G$435,5,FALSE)</f>
        <v>19.231680000000001</v>
      </c>
      <c r="L373" s="64">
        <f>K373-J373</f>
        <v>1.6800000000003479E-3</v>
      </c>
      <c r="M373" s="53">
        <v>23.92</v>
      </c>
    </row>
    <row r="374" spans="1:13" ht="36" customHeight="1">
      <c r="A374" s="65" t="s">
        <v>1372</v>
      </c>
      <c r="B374" s="66">
        <v>94968</v>
      </c>
      <c r="C374" s="66" t="s">
        <v>1010</v>
      </c>
      <c r="D374" s="65" t="s">
        <v>1567</v>
      </c>
      <c r="E374" s="237" t="s">
        <v>1378</v>
      </c>
      <c r="F374" s="237"/>
      <c r="G374" s="66" t="s">
        <v>124</v>
      </c>
      <c r="H374" s="67">
        <v>5.6500000000000002E-2</v>
      </c>
      <c r="I374" s="68">
        <f>M374*$M$2</f>
        <v>245.29236</v>
      </c>
      <c r="J374" s="68">
        <f>TRUNC(H374*I374,2)</f>
        <v>13.85</v>
      </c>
      <c r="M374" s="69">
        <v>305.08999999999997</v>
      </c>
    </row>
    <row r="375" spans="1:13" ht="24" customHeight="1">
      <c r="A375" s="65" t="s">
        <v>1372</v>
      </c>
      <c r="B375" s="66">
        <v>88309</v>
      </c>
      <c r="C375" s="66" t="s">
        <v>1010</v>
      </c>
      <c r="D375" s="65" t="s">
        <v>1023</v>
      </c>
      <c r="E375" s="237" t="s">
        <v>1379</v>
      </c>
      <c r="F375" s="237"/>
      <c r="G375" s="66" t="s">
        <v>1016</v>
      </c>
      <c r="H375" s="67">
        <v>0.31059999999999999</v>
      </c>
      <c r="I375" s="68">
        <f>M375*$M$2</f>
        <v>14.30316</v>
      </c>
      <c r="J375" s="68">
        <f>TRUNC(H375*I375,2)</f>
        <v>4.4400000000000004</v>
      </c>
      <c r="M375" s="69">
        <v>17.79</v>
      </c>
    </row>
    <row r="376" spans="1:13" ht="24" customHeight="1" thickBot="1">
      <c r="A376" s="65" t="s">
        <v>1372</v>
      </c>
      <c r="B376" s="66">
        <v>88316</v>
      </c>
      <c r="C376" s="66" t="s">
        <v>1010</v>
      </c>
      <c r="D376" s="65" t="s">
        <v>1021</v>
      </c>
      <c r="E376" s="237" t="s">
        <v>1379</v>
      </c>
      <c r="F376" s="237"/>
      <c r="G376" s="66" t="s">
        <v>1016</v>
      </c>
      <c r="H376" s="67">
        <v>8.4699999999999998E-2</v>
      </c>
      <c r="I376" s="68">
        <f>M376*$M$2</f>
        <v>11.159520000000001</v>
      </c>
      <c r="J376" s="68">
        <f>TRUNC(H376*I376,2)</f>
        <v>0.94</v>
      </c>
      <c r="M376" s="69">
        <v>13.88</v>
      </c>
    </row>
    <row r="377" spans="1:13" ht="0.95" customHeight="1" thickTop="1">
      <c r="A377" s="83"/>
      <c r="B377" s="71"/>
      <c r="C377" s="71"/>
      <c r="D377" s="70"/>
      <c r="E377" s="70"/>
      <c r="F377" s="70"/>
      <c r="G377" s="70"/>
      <c r="H377" s="70"/>
      <c r="I377" s="70"/>
      <c r="J377" s="70"/>
      <c r="M377" s="53"/>
    </row>
    <row r="378" spans="1:13" ht="18" customHeight="1">
      <c r="A378" s="57" t="s">
        <v>2226</v>
      </c>
      <c r="B378" s="58" t="s">
        <v>1361</v>
      </c>
      <c r="C378" s="58" t="s">
        <v>1362</v>
      </c>
      <c r="D378" s="57" t="s">
        <v>1363</v>
      </c>
      <c r="E378" s="235" t="s">
        <v>1364</v>
      </c>
      <c r="F378" s="235"/>
      <c r="G378" s="58" t="s">
        <v>1365</v>
      </c>
      <c r="H378" s="59" t="s">
        <v>1366</v>
      </c>
      <c r="I378" s="59" t="s">
        <v>1367</v>
      </c>
      <c r="J378" s="59" t="s">
        <v>1368</v>
      </c>
      <c r="M378" s="53" t="s">
        <v>1367</v>
      </c>
    </row>
    <row r="379" spans="1:13" ht="36" customHeight="1">
      <c r="A379" s="65" t="s">
        <v>1369</v>
      </c>
      <c r="B379" s="61">
        <v>96536</v>
      </c>
      <c r="C379" s="61" t="s">
        <v>1010</v>
      </c>
      <c r="D379" s="60" t="s">
        <v>1568</v>
      </c>
      <c r="E379" s="236" t="s">
        <v>1378</v>
      </c>
      <c r="F379" s="236"/>
      <c r="G379" s="61" t="s">
        <v>88</v>
      </c>
      <c r="H379" s="62">
        <v>1</v>
      </c>
      <c r="I379" s="63">
        <f>SUM(J380:J389)</f>
        <v>43.730390280000002</v>
      </c>
      <c r="J379" s="63">
        <f>H379*I379</f>
        <v>43.730390280000002</v>
      </c>
      <c r="K379" s="64">
        <f>VLOOKUP(B379,[1]PLANILHA!$C$11:$G$435,5,FALSE)</f>
        <v>43.729560000000006</v>
      </c>
      <c r="L379" s="64">
        <f>K379-J379</f>
        <v>-8.3027999999529811E-4</v>
      </c>
      <c r="M379" s="53">
        <v>54.39</v>
      </c>
    </row>
    <row r="380" spans="1:13" ht="36" customHeight="1">
      <c r="A380" s="65" t="s">
        <v>1372</v>
      </c>
      <c r="B380" s="66">
        <v>91693</v>
      </c>
      <c r="C380" s="66" t="s">
        <v>1010</v>
      </c>
      <c r="D380" s="65" t="s">
        <v>1373</v>
      </c>
      <c r="E380" s="237" t="s">
        <v>1374</v>
      </c>
      <c r="F380" s="237"/>
      <c r="G380" s="66" t="s">
        <v>1375</v>
      </c>
      <c r="H380" s="67">
        <v>1.4E-2</v>
      </c>
      <c r="I380" s="68">
        <f t="shared" ref="I380:I389" si="26">M380*$M$2</f>
        <v>17.888999999999999</v>
      </c>
      <c r="J380" s="68">
        <f>(H380*I380)</f>
        <v>0.250446</v>
      </c>
      <c r="M380" s="69">
        <v>22.25</v>
      </c>
    </row>
    <row r="381" spans="1:13" ht="36" customHeight="1">
      <c r="A381" s="65" t="s">
        <v>1372</v>
      </c>
      <c r="B381" s="66">
        <v>91692</v>
      </c>
      <c r="C381" s="66" t="s">
        <v>1010</v>
      </c>
      <c r="D381" s="65" t="s">
        <v>1376</v>
      </c>
      <c r="E381" s="237" t="s">
        <v>1374</v>
      </c>
      <c r="F381" s="237"/>
      <c r="G381" s="66" t="s">
        <v>1029</v>
      </c>
      <c r="H381" s="67">
        <v>1.7000000000000001E-2</v>
      </c>
      <c r="I381" s="68">
        <f t="shared" si="26"/>
        <v>19.866840000000003</v>
      </c>
      <c r="J381" s="68">
        <f>(H381*I381)</f>
        <v>0.33773628000000006</v>
      </c>
      <c r="M381" s="69">
        <v>24.71</v>
      </c>
    </row>
    <row r="382" spans="1:13" ht="24" customHeight="1">
      <c r="A382" s="65" t="s">
        <v>1372</v>
      </c>
      <c r="B382" s="66">
        <v>88262</v>
      </c>
      <c r="C382" s="66" t="s">
        <v>1010</v>
      </c>
      <c r="D382" s="65" t="s">
        <v>1020</v>
      </c>
      <c r="E382" s="237" t="s">
        <v>1379</v>
      </c>
      <c r="F382" s="237"/>
      <c r="G382" s="66" t="s">
        <v>1016</v>
      </c>
      <c r="H382" s="67">
        <v>1.145</v>
      </c>
      <c r="I382" s="68">
        <f t="shared" si="26"/>
        <v>14.150400000000001</v>
      </c>
      <c r="J382" s="68">
        <f>(H382*I382)</f>
        <v>16.202208000000002</v>
      </c>
      <c r="M382" s="69">
        <v>17.600000000000001</v>
      </c>
    </row>
    <row r="383" spans="1:13" ht="24" customHeight="1">
      <c r="A383" s="65" t="s">
        <v>1372</v>
      </c>
      <c r="B383" s="66">
        <v>88239</v>
      </c>
      <c r="C383" s="66" t="s">
        <v>1010</v>
      </c>
      <c r="D383" s="65" t="s">
        <v>1080</v>
      </c>
      <c r="E383" s="237" t="s">
        <v>1379</v>
      </c>
      <c r="F383" s="237"/>
      <c r="G383" s="66" t="s">
        <v>1016</v>
      </c>
      <c r="H383" s="67">
        <v>0.47099999999999997</v>
      </c>
      <c r="I383" s="68">
        <f t="shared" si="26"/>
        <v>11.939400000000001</v>
      </c>
      <c r="J383" s="68">
        <f t="shared" ref="J383:J389" si="27">TRUNC(H383*I383,2)</f>
        <v>5.62</v>
      </c>
      <c r="M383" s="69">
        <v>14.85</v>
      </c>
    </row>
    <row r="384" spans="1:13" ht="24" customHeight="1">
      <c r="A384" s="65" t="s">
        <v>1380</v>
      </c>
      <c r="B384" s="66">
        <v>2692</v>
      </c>
      <c r="C384" s="66" t="s">
        <v>1010</v>
      </c>
      <c r="D384" s="65" t="s">
        <v>1569</v>
      </c>
      <c r="E384" s="237" t="s">
        <v>1382</v>
      </c>
      <c r="F384" s="237"/>
      <c r="G384" s="66" t="s">
        <v>1028</v>
      </c>
      <c r="H384" s="67">
        <v>1.7000000000000001E-2</v>
      </c>
      <c r="I384" s="68">
        <f t="shared" si="26"/>
        <v>5.5797600000000003</v>
      </c>
      <c r="J384" s="68">
        <f t="shared" si="27"/>
        <v>0.09</v>
      </c>
      <c r="M384" s="53">
        <v>6.94</v>
      </c>
    </row>
    <row r="385" spans="1:13" ht="24" customHeight="1">
      <c r="A385" s="65" t="s">
        <v>1380</v>
      </c>
      <c r="B385" s="66">
        <v>40304</v>
      </c>
      <c r="C385" s="66" t="s">
        <v>1010</v>
      </c>
      <c r="D385" s="65" t="s">
        <v>1570</v>
      </c>
      <c r="E385" s="237" t="s">
        <v>1382</v>
      </c>
      <c r="F385" s="237"/>
      <c r="G385" s="66" t="s">
        <v>522</v>
      </c>
      <c r="H385" s="67">
        <v>3.4000000000000002E-2</v>
      </c>
      <c r="I385" s="68">
        <f t="shared" si="26"/>
        <v>19.175400000000003</v>
      </c>
      <c r="J385" s="68">
        <f t="shared" si="27"/>
        <v>0.65</v>
      </c>
      <c r="M385" s="53">
        <v>23.85</v>
      </c>
    </row>
    <row r="386" spans="1:13" ht="24" customHeight="1">
      <c r="A386" s="65" t="s">
        <v>1380</v>
      </c>
      <c r="B386" s="66">
        <v>4491</v>
      </c>
      <c r="C386" s="66" t="s">
        <v>1010</v>
      </c>
      <c r="D386" s="65" t="s">
        <v>1571</v>
      </c>
      <c r="E386" s="237" t="s">
        <v>1382</v>
      </c>
      <c r="F386" s="237"/>
      <c r="G386" s="66" t="s">
        <v>538</v>
      </c>
      <c r="H386" s="67">
        <v>0.60499999999999998</v>
      </c>
      <c r="I386" s="68">
        <f t="shared" si="26"/>
        <v>5.3626800000000001</v>
      </c>
      <c r="J386" s="68">
        <f t="shared" si="27"/>
        <v>3.24</v>
      </c>
      <c r="M386" s="53">
        <v>6.67</v>
      </c>
    </row>
    <row r="387" spans="1:13" ht="24" customHeight="1">
      <c r="A387" s="65" t="s">
        <v>1380</v>
      </c>
      <c r="B387" s="66">
        <v>5073</v>
      </c>
      <c r="C387" s="66" t="s">
        <v>1010</v>
      </c>
      <c r="D387" s="65" t="s">
        <v>1572</v>
      </c>
      <c r="E387" s="237" t="s">
        <v>1382</v>
      </c>
      <c r="F387" s="237"/>
      <c r="G387" s="66" t="s">
        <v>522</v>
      </c>
      <c r="H387" s="67">
        <v>2.5999999999999999E-2</v>
      </c>
      <c r="I387" s="68">
        <f t="shared" si="26"/>
        <v>15.838800000000001</v>
      </c>
      <c r="J387" s="68">
        <f t="shared" si="27"/>
        <v>0.41</v>
      </c>
      <c r="M387" s="53">
        <v>19.7</v>
      </c>
    </row>
    <row r="388" spans="1:13" ht="24" customHeight="1">
      <c r="A388" s="65" t="s">
        <v>1380</v>
      </c>
      <c r="B388" s="66">
        <v>4517</v>
      </c>
      <c r="C388" s="66" t="s">
        <v>1010</v>
      </c>
      <c r="D388" s="65" t="s">
        <v>1573</v>
      </c>
      <c r="E388" s="237" t="s">
        <v>1382</v>
      </c>
      <c r="F388" s="237"/>
      <c r="G388" s="66" t="s">
        <v>538</v>
      </c>
      <c r="H388" s="67">
        <v>0.56699999999999995</v>
      </c>
      <c r="I388" s="68">
        <f t="shared" si="26"/>
        <v>1.8733200000000001</v>
      </c>
      <c r="J388" s="68">
        <f t="shared" si="27"/>
        <v>1.06</v>
      </c>
      <c r="M388" s="53">
        <v>2.33</v>
      </c>
    </row>
    <row r="389" spans="1:13" ht="24" customHeight="1" thickBot="1">
      <c r="A389" s="65" t="s">
        <v>1380</v>
      </c>
      <c r="B389" s="66">
        <v>6189</v>
      </c>
      <c r="C389" s="66" t="s">
        <v>1010</v>
      </c>
      <c r="D389" s="65" t="s">
        <v>1574</v>
      </c>
      <c r="E389" s="237" t="s">
        <v>1382</v>
      </c>
      <c r="F389" s="237"/>
      <c r="G389" s="66" t="s">
        <v>538</v>
      </c>
      <c r="H389" s="67">
        <v>1.008</v>
      </c>
      <c r="I389" s="68">
        <f t="shared" si="26"/>
        <v>15.750360000000001</v>
      </c>
      <c r="J389" s="68">
        <f t="shared" si="27"/>
        <v>15.87</v>
      </c>
      <c r="M389" s="53">
        <v>19.59</v>
      </c>
    </row>
    <row r="390" spans="1:13" ht="0.95" customHeight="1" thickTop="1">
      <c r="A390" s="83"/>
      <c r="B390" s="71"/>
      <c r="C390" s="71"/>
      <c r="D390" s="70"/>
      <c r="E390" s="70"/>
      <c r="F390" s="70"/>
      <c r="G390" s="70"/>
      <c r="H390" s="70"/>
      <c r="I390" s="70"/>
      <c r="J390" s="70"/>
      <c r="M390" s="53"/>
    </row>
    <row r="391" spans="1:13" ht="18" customHeight="1">
      <c r="A391" s="57" t="s">
        <v>1575</v>
      </c>
      <c r="B391" s="58" t="s">
        <v>1361</v>
      </c>
      <c r="C391" s="58" t="s">
        <v>1362</v>
      </c>
      <c r="D391" s="57" t="s">
        <v>1363</v>
      </c>
      <c r="E391" s="235" t="s">
        <v>1364</v>
      </c>
      <c r="F391" s="235"/>
      <c r="G391" s="58" t="s">
        <v>1365</v>
      </c>
      <c r="H391" s="59" t="s">
        <v>1366</v>
      </c>
      <c r="I391" s="59" t="s">
        <v>1367</v>
      </c>
      <c r="J391" s="59" t="s">
        <v>1368</v>
      </c>
      <c r="M391" s="53" t="s">
        <v>1367</v>
      </c>
    </row>
    <row r="392" spans="1:13" ht="36" customHeight="1">
      <c r="A392" s="65" t="s">
        <v>1369</v>
      </c>
      <c r="B392" s="61">
        <v>87501</v>
      </c>
      <c r="C392" s="61" t="s">
        <v>1010</v>
      </c>
      <c r="D392" s="60" t="s">
        <v>1034</v>
      </c>
      <c r="E392" s="236" t="s">
        <v>1457</v>
      </c>
      <c r="F392" s="236"/>
      <c r="G392" s="61" t="s">
        <v>88</v>
      </c>
      <c r="H392" s="62">
        <v>1</v>
      </c>
      <c r="I392" s="63">
        <f>SUM(J393:J398)</f>
        <v>102.076859828</v>
      </c>
      <c r="J392" s="63">
        <f>H392*I392</f>
        <v>102.076859828</v>
      </c>
      <c r="K392" s="64">
        <f>VLOOKUP(B392,[1]PLANILHA!$C$11:$G$435,5,FALSE)</f>
        <v>102.07584</v>
      </c>
      <c r="L392" s="64">
        <f>K392-J392</f>
        <v>-1.0198279999968918E-3</v>
      </c>
      <c r="M392" s="53">
        <v>126.96</v>
      </c>
    </row>
    <row r="393" spans="1:13" ht="48" customHeight="1">
      <c r="A393" s="65" t="s">
        <v>1372</v>
      </c>
      <c r="B393" s="66">
        <v>87292</v>
      </c>
      <c r="C393" s="66" t="s">
        <v>1010</v>
      </c>
      <c r="D393" s="65" t="s">
        <v>1576</v>
      </c>
      <c r="E393" s="237" t="s">
        <v>1379</v>
      </c>
      <c r="F393" s="237"/>
      <c r="G393" s="66" t="s">
        <v>124</v>
      </c>
      <c r="H393" s="67">
        <v>1.35E-2</v>
      </c>
      <c r="I393" s="68">
        <f>M393*$M$2</f>
        <v>369.75155999999998</v>
      </c>
      <c r="J393" s="68">
        <f>TRUNC(H393*I393,2)</f>
        <v>4.99</v>
      </c>
      <c r="M393" s="69">
        <v>459.89</v>
      </c>
    </row>
    <row r="394" spans="1:13" ht="24" customHeight="1">
      <c r="A394" s="65" t="s">
        <v>1372</v>
      </c>
      <c r="B394" s="66">
        <v>88309</v>
      </c>
      <c r="C394" s="66" t="s">
        <v>1010</v>
      </c>
      <c r="D394" s="65" t="s">
        <v>1023</v>
      </c>
      <c r="E394" s="237" t="s">
        <v>1379</v>
      </c>
      <c r="F394" s="237"/>
      <c r="G394" s="66" t="s">
        <v>1016</v>
      </c>
      <c r="H394" s="67">
        <v>2.9980000000000002</v>
      </c>
      <c r="I394" s="68">
        <f>M394*$M$2</f>
        <v>14.30316</v>
      </c>
      <c r="J394" s="68">
        <f>TRUNC(H394*I394,2)</f>
        <v>42.88</v>
      </c>
      <c r="M394" s="69">
        <v>17.79</v>
      </c>
    </row>
    <row r="395" spans="1:13" ht="24" customHeight="1">
      <c r="A395" s="65" t="s">
        <v>1372</v>
      </c>
      <c r="B395" s="66">
        <v>88316</v>
      </c>
      <c r="C395" s="66" t="s">
        <v>1010</v>
      </c>
      <c r="D395" s="65" t="s">
        <v>1021</v>
      </c>
      <c r="E395" s="237" t="s">
        <v>1379</v>
      </c>
      <c r="F395" s="237"/>
      <c r="G395" s="66" t="s">
        <v>1016</v>
      </c>
      <c r="H395" s="67">
        <v>1.4990000000000001</v>
      </c>
      <c r="I395" s="68">
        <f>M395*$M$2</f>
        <v>11.159520000000001</v>
      </c>
      <c r="J395" s="68">
        <f>TRUNC(H395*I395,2)</f>
        <v>16.72</v>
      </c>
      <c r="M395" s="69">
        <v>13.88</v>
      </c>
    </row>
    <row r="396" spans="1:13" ht="24" customHeight="1">
      <c r="A396" s="65" t="s">
        <v>1380</v>
      </c>
      <c r="B396" s="66">
        <v>7267</v>
      </c>
      <c r="C396" s="66" t="s">
        <v>1010</v>
      </c>
      <c r="D396" s="65" t="s">
        <v>1577</v>
      </c>
      <c r="E396" s="237" t="s">
        <v>1382</v>
      </c>
      <c r="F396" s="237"/>
      <c r="G396" s="66" t="s">
        <v>535</v>
      </c>
      <c r="H396" s="67">
        <v>55.85</v>
      </c>
      <c r="I396" s="68">
        <v>0.5464</v>
      </c>
      <c r="J396" s="68">
        <f>(H396*I396)</f>
        <v>30.516439999999999</v>
      </c>
      <c r="M396" s="53">
        <v>0.68</v>
      </c>
    </row>
    <row r="397" spans="1:13" ht="24" customHeight="1">
      <c r="A397" s="65" t="s">
        <v>1380</v>
      </c>
      <c r="B397" s="66">
        <v>37395</v>
      </c>
      <c r="C397" s="66" t="s">
        <v>1010</v>
      </c>
      <c r="D397" s="65" t="s">
        <v>1578</v>
      </c>
      <c r="E397" s="237" t="s">
        <v>1382</v>
      </c>
      <c r="F397" s="237"/>
      <c r="G397" s="66" t="s">
        <v>1579</v>
      </c>
      <c r="H397" s="67">
        <v>3.6299999999999999E-2</v>
      </c>
      <c r="I397" s="68">
        <f>M397*$M$2</f>
        <v>30.865560000000002</v>
      </c>
      <c r="J397" s="68">
        <f>(H397*I397)</f>
        <v>1.120419828</v>
      </c>
      <c r="M397" s="53">
        <v>38.39</v>
      </c>
    </row>
    <row r="398" spans="1:13" ht="36" customHeight="1" thickBot="1">
      <c r="A398" s="65" t="s">
        <v>1380</v>
      </c>
      <c r="B398" s="66">
        <v>34547</v>
      </c>
      <c r="C398" s="66" t="s">
        <v>1010</v>
      </c>
      <c r="D398" s="65" t="s">
        <v>1580</v>
      </c>
      <c r="E398" s="237" t="s">
        <v>1382</v>
      </c>
      <c r="F398" s="237"/>
      <c r="G398" s="66" t="s">
        <v>538</v>
      </c>
      <c r="H398" s="67">
        <v>1.51</v>
      </c>
      <c r="I398" s="68">
        <f>M398*$M$2</f>
        <v>3.8752800000000005</v>
      </c>
      <c r="J398" s="68">
        <f>TRUNC(H398*I398,2)</f>
        <v>5.85</v>
      </c>
      <c r="M398" s="53">
        <v>4.82</v>
      </c>
    </row>
    <row r="399" spans="1:13" ht="0.95" customHeight="1" thickTop="1">
      <c r="A399" s="83"/>
      <c r="B399" s="71"/>
      <c r="C399" s="71"/>
      <c r="D399" s="70"/>
      <c r="E399" s="70"/>
      <c r="F399" s="70"/>
      <c r="G399" s="70"/>
      <c r="H399" s="70"/>
      <c r="I399" s="70"/>
      <c r="J399" s="70"/>
      <c r="M399" s="53"/>
    </row>
    <row r="400" spans="1:13" ht="18" customHeight="1">
      <c r="A400" s="57" t="s">
        <v>1581</v>
      </c>
      <c r="B400" s="58" t="s">
        <v>1361</v>
      </c>
      <c r="C400" s="58" t="s">
        <v>1362</v>
      </c>
      <c r="D400" s="57" t="s">
        <v>1363</v>
      </c>
      <c r="E400" s="235" t="s">
        <v>1364</v>
      </c>
      <c r="F400" s="235"/>
      <c r="G400" s="58" t="s">
        <v>1365</v>
      </c>
      <c r="H400" s="59" t="s">
        <v>1366</v>
      </c>
      <c r="I400" s="59" t="s">
        <v>1367</v>
      </c>
      <c r="J400" s="59" t="s">
        <v>1368</v>
      </c>
      <c r="M400" s="53" t="s">
        <v>1367</v>
      </c>
    </row>
    <row r="401" spans="1:13" ht="36" customHeight="1">
      <c r="A401" s="65" t="s">
        <v>1369</v>
      </c>
      <c r="B401" s="61">
        <v>94964</v>
      </c>
      <c r="C401" s="61" t="s">
        <v>1010</v>
      </c>
      <c r="D401" s="60" t="s">
        <v>1582</v>
      </c>
      <c r="E401" s="236" t="s">
        <v>1378</v>
      </c>
      <c r="F401" s="236"/>
      <c r="G401" s="61" t="s">
        <v>124</v>
      </c>
      <c r="H401" s="62">
        <v>1</v>
      </c>
      <c r="I401" s="63">
        <f>SUM(J402:J408)</f>
        <v>310.40669066800001</v>
      </c>
      <c r="J401" s="63">
        <f>H401*I401</f>
        <v>310.40669066800001</v>
      </c>
      <c r="K401" s="64">
        <f>VLOOKUP(B401,[1]PLANILHA!$C$11:$G$435,5,FALSE)</f>
        <v>310.40832</v>
      </c>
      <c r="L401" s="64">
        <f>K401-J401</f>
        <v>1.6293319999931555E-3</v>
      </c>
      <c r="M401" s="53">
        <v>386.08</v>
      </c>
    </row>
    <row r="402" spans="1:13" ht="48" customHeight="1">
      <c r="A402" s="65" t="s">
        <v>1372</v>
      </c>
      <c r="B402" s="66">
        <v>88831</v>
      </c>
      <c r="C402" s="66" t="s">
        <v>1010</v>
      </c>
      <c r="D402" s="65" t="s">
        <v>1583</v>
      </c>
      <c r="E402" s="237" t="s">
        <v>1374</v>
      </c>
      <c r="F402" s="237"/>
      <c r="G402" s="66" t="s">
        <v>1375</v>
      </c>
      <c r="H402" s="67">
        <v>0.77869999999999995</v>
      </c>
      <c r="I402" s="68">
        <f t="shared" ref="I402:I408" si="28">M402*$M$2</f>
        <v>0.32963999999999999</v>
      </c>
      <c r="J402" s="68">
        <f>(H402*I402)</f>
        <v>0.25669066799999996</v>
      </c>
      <c r="M402" s="69">
        <v>0.41</v>
      </c>
    </row>
    <row r="403" spans="1:13" ht="48" customHeight="1">
      <c r="A403" s="65" t="s">
        <v>1372</v>
      </c>
      <c r="B403" s="66">
        <v>88830</v>
      </c>
      <c r="C403" s="66" t="s">
        <v>1010</v>
      </c>
      <c r="D403" s="65" t="s">
        <v>1584</v>
      </c>
      <c r="E403" s="237" t="s">
        <v>1374</v>
      </c>
      <c r="F403" s="237"/>
      <c r="G403" s="66" t="s">
        <v>1029</v>
      </c>
      <c r="H403" s="67">
        <v>0.82589999999999997</v>
      </c>
      <c r="I403" s="68">
        <f t="shared" si="28"/>
        <v>1.3668</v>
      </c>
      <c r="J403" s="68">
        <f t="shared" ref="J403:J408" si="29">TRUNC(H403*I403,2)</f>
        <v>1.1200000000000001</v>
      </c>
      <c r="M403" s="69">
        <v>1.7</v>
      </c>
    </row>
    <row r="404" spans="1:13" ht="24" customHeight="1">
      <c r="A404" s="65" t="s">
        <v>1372</v>
      </c>
      <c r="B404" s="66">
        <v>88316</v>
      </c>
      <c r="C404" s="66" t="s">
        <v>1010</v>
      </c>
      <c r="D404" s="65" t="s">
        <v>1021</v>
      </c>
      <c r="E404" s="237" t="s">
        <v>1379</v>
      </c>
      <c r="F404" s="237"/>
      <c r="G404" s="66" t="s">
        <v>1016</v>
      </c>
      <c r="H404" s="67">
        <v>2.5333000000000001</v>
      </c>
      <c r="I404" s="68">
        <f t="shared" si="28"/>
        <v>11.159520000000001</v>
      </c>
      <c r="J404" s="68">
        <f t="shared" si="29"/>
        <v>28.27</v>
      </c>
      <c r="M404" s="69">
        <v>13.88</v>
      </c>
    </row>
    <row r="405" spans="1:13" ht="24" customHeight="1">
      <c r="A405" s="65" t="s">
        <v>1372</v>
      </c>
      <c r="B405" s="66">
        <v>88377</v>
      </c>
      <c r="C405" s="66" t="s">
        <v>1010</v>
      </c>
      <c r="D405" s="65" t="s">
        <v>1585</v>
      </c>
      <c r="E405" s="237" t="s">
        <v>1379</v>
      </c>
      <c r="F405" s="237"/>
      <c r="G405" s="66" t="s">
        <v>1016</v>
      </c>
      <c r="H405" s="67">
        <v>1.6046</v>
      </c>
      <c r="I405" s="68">
        <f t="shared" si="28"/>
        <v>14.18256</v>
      </c>
      <c r="J405" s="68">
        <f t="shared" si="29"/>
        <v>22.75</v>
      </c>
      <c r="M405" s="69">
        <v>17.64</v>
      </c>
    </row>
    <row r="406" spans="1:13" ht="24" customHeight="1">
      <c r="A406" s="65" t="s">
        <v>1380</v>
      </c>
      <c r="B406" s="66">
        <v>370</v>
      </c>
      <c r="C406" s="66" t="s">
        <v>1010</v>
      </c>
      <c r="D406" s="65" t="s">
        <v>1119</v>
      </c>
      <c r="E406" s="237" t="s">
        <v>1382</v>
      </c>
      <c r="F406" s="237"/>
      <c r="G406" s="66" t="s">
        <v>124</v>
      </c>
      <c r="H406" s="67">
        <v>0.75580000000000003</v>
      </c>
      <c r="I406" s="68">
        <f t="shared" si="28"/>
        <v>43.416000000000004</v>
      </c>
      <c r="J406" s="68">
        <f t="shared" si="29"/>
        <v>32.81</v>
      </c>
      <c r="M406" s="53">
        <v>54</v>
      </c>
    </row>
    <row r="407" spans="1:13" ht="24" customHeight="1">
      <c r="A407" s="65" t="s">
        <v>1380</v>
      </c>
      <c r="B407" s="66">
        <v>1379</v>
      </c>
      <c r="C407" s="66" t="s">
        <v>1010</v>
      </c>
      <c r="D407" s="65" t="s">
        <v>1120</v>
      </c>
      <c r="E407" s="237" t="s">
        <v>1382</v>
      </c>
      <c r="F407" s="237"/>
      <c r="G407" s="66" t="s">
        <v>522</v>
      </c>
      <c r="H407" s="67">
        <v>322.97770000000003</v>
      </c>
      <c r="I407" s="68">
        <f t="shared" si="28"/>
        <v>0.56279999999999997</v>
      </c>
      <c r="J407" s="68">
        <f t="shared" si="29"/>
        <v>181.77</v>
      </c>
      <c r="M407" s="53">
        <v>0.7</v>
      </c>
    </row>
    <row r="408" spans="1:13" ht="24" customHeight="1" thickBot="1">
      <c r="A408" s="65" t="s">
        <v>1380</v>
      </c>
      <c r="B408" s="66">
        <v>4721</v>
      </c>
      <c r="C408" s="66" t="s">
        <v>1010</v>
      </c>
      <c r="D408" s="65" t="s">
        <v>1148</v>
      </c>
      <c r="E408" s="237" t="s">
        <v>1382</v>
      </c>
      <c r="F408" s="237"/>
      <c r="G408" s="66" t="s">
        <v>124</v>
      </c>
      <c r="H408" s="67">
        <v>0.58720000000000006</v>
      </c>
      <c r="I408" s="68">
        <f t="shared" si="28"/>
        <v>73.976040000000012</v>
      </c>
      <c r="J408" s="68">
        <f t="shared" si="29"/>
        <v>43.43</v>
      </c>
      <c r="M408" s="53">
        <v>92.01</v>
      </c>
    </row>
    <row r="409" spans="1:13" ht="0.95" customHeight="1" thickTop="1">
      <c r="A409" s="83"/>
      <c r="B409" s="71"/>
      <c r="C409" s="71"/>
      <c r="D409" s="70"/>
      <c r="E409" s="70"/>
      <c r="F409" s="70"/>
      <c r="G409" s="70"/>
      <c r="H409" s="70"/>
      <c r="I409" s="70"/>
      <c r="J409" s="70"/>
      <c r="M409" s="53"/>
    </row>
    <row r="410" spans="1:13" ht="18" customHeight="1">
      <c r="A410" s="57" t="s">
        <v>1586</v>
      </c>
      <c r="B410" s="58" t="s">
        <v>1361</v>
      </c>
      <c r="C410" s="58" t="s">
        <v>1362</v>
      </c>
      <c r="D410" s="57" t="s">
        <v>1363</v>
      </c>
      <c r="E410" s="235" t="s">
        <v>1364</v>
      </c>
      <c r="F410" s="235"/>
      <c r="G410" s="58" t="s">
        <v>1365</v>
      </c>
      <c r="H410" s="59" t="s">
        <v>1366</v>
      </c>
      <c r="I410" s="59" t="s">
        <v>1367</v>
      </c>
      <c r="J410" s="59" t="s">
        <v>1368</v>
      </c>
      <c r="M410" s="53" t="s">
        <v>1367</v>
      </c>
    </row>
    <row r="411" spans="1:13" ht="24" customHeight="1">
      <c r="A411" s="65" t="s">
        <v>1369</v>
      </c>
      <c r="B411" s="61">
        <v>96544</v>
      </c>
      <c r="C411" s="61" t="s">
        <v>1010</v>
      </c>
      <c r="D411" s="60" t="s">
        <v>1587</v>
      </c>
      <c r="E411" s="236" t="s">
        <v>1378</v>
      </c>
      <c r="F411" s="236"/>
      <c r="G411" s="61" t="s">
        <v>522</v>
      </c>
      <c r="H411" s="62">
        <v>1</v>
      </c>
      <c r="I411" s="63">
        <f>SUM(J412:J416)</f>
        <v>13.029999999999998</v>
      </c>
      <c r="J411" s="63">
        <f>H411*I411</f>
        <v>13.029999999999998</v>
      </c>
      <c r="K411" s="64">
        <f>VLOOKUP(B411,[1]PLANILHA!$C$11:$G$435,5,FALSE)</f>
        <v>13.032840000000002</v>
      </c>
      <c r="L411" s="64">
        <f>K411-J411</f>
        <v>2.8400000000043946E-3</v>
      </c>
      <c r="M411" s="53">
        <v>16.21</v>
      </c>
    </row>
    <row r="412" spans="1:13" ht="36" customHeight="1">
      <c r="A412" s="65" t="s">
        <v>1372</v>
      </c>
      <c r="B412" s="66">
        <v>92792</v>
      </c>
      <c r="C412" s="66" t="s">
        <v>1010</v>
      </c>
      <c r="D412" s="65" t="s">
        <v>1588</v>
      </c>
      <c r="E412" s="237" t="s">
        <v>1378</v>
      </c>
      <c r="F412" s="237"/>
      <c r="G412" s="66" t="s">
        <v>522</v>
      </c>
      <c r="H412" s="67">
        <v>1</v>
      </c>
      <c r="I412" s="68">
        <f>M412*$M$2</f>
        <v>9.7042800000000007</v>
      </c>
      <c r="J412" s="68">
        <f>TRUNC(H412*I412,2)</f>
        <v>9.6999999999999993</v>
      </c>
      <c r="M412" s="69">
        <v>12.07</v>
      </c>
    </row>
    <row r="413" spans="1:13" ht="24" customHeight="1">
      <c r="A413" s="65" t="s">
        <v>1372</v>
      </c>
      <c r="B413" s="66">
        <v>88238</v>
      </c>
      <c r="C413" s="66" t="s">
        <v>1010</v>
      </c>
      <c r="D413" s="65" t="s">
        <v>1188</v>
      </c>
      <c r="E413" s="237" t="s">
        <v>1379</v>
      </c>
      <c r="F413" s="237"/>
      <c r="G413" s="66" t="s">
        <v>1016</v>
      </c>
      <c r="H413" s="67">
        <v>4.9000000000000002E-2</v>
      </c>
      <c r="I413" s="68">
        <f>M413*$M$2</f>
        <v>11.07108</v>
      </c>
      <c r="J413" s="68">
        <f>TRUNC(H413*I413,2)</f>
        <v>0.54</v>
      </c>
      <c r="M413" s="69">
        <v>13.77</v>
      </c>
    </row>
    <row r="414" spans="1:13" ht="24" customHeight="1">
      <c r="A414" s="65" t="s">
        <v>1372</v>
      </c>
      <c r="B414" s="66">
        <v>88245</v>
      </c>
      <c r="C414" s="66" t="s">
        <v>1010</v>
      </c>
      <c r="D414" s="65" t="s">
        <v>1189</v>
      </c>
      <c r="E414" s="237" t="s">
        <v>1379</v>
      </c>
      <c r="F414" s="237"/>
      <c r="G414" s="66" t="s">
        <v>1016</v>
      </c>
      <c r="H414" s="67">
        <v>0.151</v>
      </c>
      <c r="I414" s="68">
        <f>M414*$M$2</f>
        <v>14.2308</v>
      </c>
      <c r="J414" s="68">
        <f>TRUNC(H414*I414,2)</f>
        <v>2.14</v>
      </c>
      <c r="M414" s="69">
        <v>17.7</v>
      </c>
    </row>
    <row r="415" spans="1:13" ht="24" customHeight="1">
      <c r="A415" s="65" t="s">
        <v>1380</v>
      </c>
      <c r="B415" s="66">
        <v>43132</v>
      </c>
      <c r="C415" s="66" t="s">
        <v>1010</v>
      </c>
      <c r="D415" s="65" t="s">
        <v>1589</v>
      </c>
      <c r="E415" s="237" t="s">
        <v>1382</v>
      </c>
      <c r="F415" s="237"/>
      <c r="G415" s="66" t="s">
        <v>522</v>
      </c>
      <c r="H415" s="67">
        <v>2.5000000000000001E-2</v>
      </c>
      <c r="I415" s="68">
        <f>M415*$M$2</f>
        <v>18.291</v>
      </c>
      <c r="J415" s="68">
        <f>TRUNC(H415*I415,2)</f>
        <v>0.45</v>
      </c>
      <c r="M415" s="53">
        <v>22.75</v>
      </c>
    </row>
    <row r="416" spans="1:13" ht="36" customHeight="1" thickBot="1">
      <c r="A416" s="65" t="s">
        <v>1380</v>
      </c>
      <c r="B416" s="66">
        <v>39017</v>
      </c>
      <c r="C416" s="66" t="s">
        <v>1010</v>
      </c>
      <c r="D416" s="65" t="s">
        <v>1590</v>
      </c>
      <c r="E416" s="237" t="s">
        <v>1382</v>
      </c>
      <c r="F416" s="237"/>
      <c r="G416" s="66" t="s">
        <v>535</v>
      </c>
      <c r="H416" s="67">
        <v>1.19</v>
      </c>
      <c r="I416" s="68">
        <f>M416*$M$2</f>
        <v>0.16883999999999999</v>
      </c>
      <c r="J416" s="68">
        <f>TRUNC(H416*I416,2)</f>
        <v>0.2</v>
      </c>
      <c r="M416" s="53">
        <v>0.21</v>
      </c>
    </row>
    <row r="417" spans="1:13" ht="0.95" customHeight="1" thickTop="1">
      <c r="A417" s="83"/>
      <c r="B417" s="71"/>
      <c r="C417" s="71"/>
      <c r="D417" s="70"/>
      <c r="E417" s="70"/>
      <c r="F417" s="70"/>
      <c r="G417" s="70"/>
      <c r="H417" s="70"/>
      <c r="I417" s="70"/>
      <c r="J417" s="70"/>
      <c r="M417" s="53"/>
    </row>
    <row r="418" spans="1:13" ht="18" customHeight="1">
      <c r="A418" s="57" t="s">
        <v>1591</v>
      </c>
      <c r="B418" s="58" t="s">
        <v>1361</v>
      </c>
      <c r="C418" s="58" t="s">
        <v>1362</v>
      </c>
      <c r="D418" s="57" t="s">
        <v>1363</v>
      </c>
      <c r="E418" s="235" t="s">
        <v>1364</v>
      </c>
      <c r="F418" s="235"/>
      <c r="G418" s="58" t="s">
        <v>1365</v>
      </c>
      <c r="H418" s="59" t="s">
        <v>1366</v>
      </c>
      <c r="I418" s="59" t="s">
        <v>1367</v>
      </c>
      <c r="J418" s="59" t="s">
        <v>1368</v>
      </c>
      <c r="M418" s="53" t="s">
        <v>1367</v>
      </c>
    </row>
    <row r="419" spans="1:13" ht="24" customHeight="1">
      <c r="A419" s="65" t="s">
        <v>1369</v>
      </c>
      <c r="B419" s="61">
        <v>96545</v>
      </c>
      <c r="C419" s="61" t="s">
        <v>1010</v>
      </c>
      <c r="D419" s="60" t="s">
        <v>1592</v>
      </c>
      <c r="E419" s="236" t="s">
        <v>1378</v>
      </c>
      <c r="F419" s="236"/>
      <c r="G419" s="61" t="s">
        <v>522</v>
      </c>
      <c r="H419" s="62">
        <v>1</v>
      </c>
      <c r="I419" s="63">
        <f>SUM(J420:J424)</f>
        <v>12.409845499999999</v>
      </c>
      <c r="J419" s="63">
        <f>H419*I419</f>
        <v>12.409845499999999</v>
      </c>
      <c r="K419" s="64">
        <f>VLOOKUP(B419,[1]PLANILHA!$C$11:$G$435,5,FALSE)</f>
        <v>12.405720000000001</v>
      </c>
      <c r="L419" s="64">
        <f>K419-J419</f>
        <v>-4.1254999999988939E-3</v>
      </c>
      <c r="M419" s="53">
        <v>15.43</v>
      </c>
    </row>
    <row r="420" spans="1:13" ht="36" customHeight="1">
      <c r="A420" s="65" t="s">
        <v>1372</v>
      </c>
      <c r="B420" s="66">
        <v>92793</v>
      </c>
      <c r="C420" s="66" t="s">
        <v>1010</v>
      </c>
      <c r="D420" s="65" t="s">
        <v>1593</v>
      </c>
      <c r="E420" s="237" t="s">
        <v>1378</v>
      </c>
      <c r="F420" s="237"/>
      <c r="G420" s="66" t="s">
        <v>522</v>
      </c>
      <c r="H420" s="67">
        <v>1</v>
      </c>
      <c r="I420" s="68">
        <f>M420*$M$2</f>
        <v>9.7846799999999998</v>
      </c>
      <c r="J420" s="68">
        <f>(H420*I420)</f>
        <v>9.7846799999999998</v>
      </c>
      <c r="M420" s="69">
        <v>12.17</v>
      </c>
    </row>
    <row r="421" spans="1:13" ht="24" customHeight="1">
      <c r="A421" s="65" t="s">
        <v>1372</v>
      </c>
      <c r="B421" s="66">
        <v>88238</v>
      </c>
      <c r="C421" s="66" t="s">
        <v>1010</v>
      </c>
      <c r="D421" s="65" t="s">
        <v>1188</v>
      </c>
      <c r="E421" s="237" t="s">
        <v>1379</v>
      </c>
      <c r="F421" s="237"/>
      <c r="G421" s="66" t="s">
        <v>1016</v>
      </c>
      <c r="H421" s="67">
        <v>3.7499999999999999E-2</v>
      </c>
      <c r="I421" s="68">
        <f>M421*$M$2</f>
        <v>11.07108</v>
      </c>
      <c r="J421" s="68">
        <f>(H421*I421)</f>
        <v>0.41516550000000002</v>
      </c>
      <c r="M421" s="69">
        <v>13.77</v>
      </c>
    </row>
    <row r="422" spans="1:13" ht="24" customHeight="1">
      <c r="A422" s="65" t="s">
        <v>1372</v>
      </c>
      <c r="B422" s="66">
        <v>88245</v>
      </c>
      <c r="C422" s="66" t="s">
        <v>1010</v>
      </c>
      <c r="D422" s="65" t="s">
        <v>1189</v>
      </c>
      <c r="E422" s="237" t="s">
        <v>1379</v>
      </c>
      <c r="F422" s="237"/>
      <c r="G422" s="66" t="s">
        <v>1016</v>
      </c>
      <c r="H422" s="67">
        <v>0.11550000000000001</v>
      </c>
      <c r="I422" s="68">
        <f>M422*$M$2</f>
        <v>14.2308</v>
      </c>
      <c r="J422" s="68">
        <f>TRUNC(H422*I422,2)</f>
        <v>1.64</v>
      </c>
      <c r="M422" s="69">
        <v>17.7</v>
      </c>
    </row>
    <row r="423" spans="1:13" ht="24" customHeight="1">
      <c r="A423" s="65" t="s">
        <v>1380</v>
      </c>
      <c r="B423" s="66">
        <v>43132</v>
      </c>
      <c r="C423" s="66" t="s">
        <v>1010</v>
      </c>
      <c r="D423" s="65" t="s">
        <v>1589</v>
      </c>
      <c r="E423" s="237" t="s">
        <v>1382</v>
      </c>
      <c r="F423" s="237"/>
      <c r="G423" s="66" t="s">
        <v>522</v>
      </c>
      <c r="H423" s="67">
        <v>2.5000000000000001E-2</v>
      </c>
      <c r="I423" s="68">
        <f>M423*$M$2</f>
        <v>18.291</v>
      </c>
      <c r="J423" s="68">
        <f>TRUNC(H423*I423,2)</f>
        <v>0.45</v>
      </c>
      <c r="M423" s="53">
        <v>22.75</v>
      </c>
    </row>
    <row r="424" spans="1:13" ht="36" customHeight="1" thickBot="1">
      <c r="A424" s="65" t="s">
        <v>1380</v>
      </c>
      <c r="B424" s="66">
        <v>39017</v>
      </c>
      <c r="C424" s="66" t="s">
        <v>1010</v>
      </c>
      <c r="D424" s="65" t="s">
        <v>1590</v>
      </c>
      <c r="E424" s="237" t="s">
        <v>1382</v>
      </c>
      <c r="F424" s="237"/>
      <c r="G424" s="66" t="s">
        <v>535</v>
      </c>
      <c r="H424" s="67">
        <v>0.72399999999999998</v>
      </c>
      <c r="I424" s="68">
        <f>M424*$M$2</f>
        <v>0.16883999999999999</v>
      </c>
      <c r="J424" s="68">
        <f>TRUNC(H424*I424,2)</f>
        <v>0.12</v>
      </c>
      <c r="M424" s="53">
        <v>0.21</v>
      </c>
    </row>
    <row r="425" spans="1:13" ht="0.95" customHeight="1" thickTop="1">
      <c r="A425" s="83"/>
      <c r="B425" s="71"/>
      <c r="C425" s="71"/>
      <c r="D425" s="70"/>
      <c r="E425" s="70"/>
      <c r="F425" s="70"/>
      <c r="G425" s="70"/>
      <c r="H425" s="70"/>
      <c r="I425" s="70"/>
      <c r="J425" s="70"/>
      <c r="M425" s="53"/>
    </row>
    <row r="426" spans="1:13" ht="18" customHeight="1">
      <c r="A426" s="57" t="s">
        <v>1594</v>
      </c>
      <c r="B426" s="58" t="s">
        <v>1361</v>
      </c>
      <c r="C426" s="58" t="s">
        <v>1362</v>
      </c>
      <c r="D426" s="57" t="s">
        <v>1363</v>
      </c>
      <c r="E426" s="235" t="s">
        <v>1364</v>
      </c>
      <c r="F426" s="235"/>
      <c r="G426" s="58" t="s">
        <v>1365</v>
      </c>
      <c r="H426" s="59" t="s">
        <v>1366</v>
      </c>
      <c r="I426" s="59" t="s">
        <v>1367</v>
      </c>
      <c r="J426" s="59" t="s">
        <v>1368</v>
      </c>
      <c r="M426" s="53" t="s">
        <v>1367</v>
      </c>
    </row>
    <row r="427" spans="1:13" ht="24" customHeight="1">
      <c r="A427" s="65" t="s">
        <v>1369</v>
      </c>
      <c r="B427" s="61">
        <v>96546</v>
      </c>
      <c r="C427" s="61" t="s">
        <v>1010</v>
      </c>
      <c r="D427" s="60" t="s">
        <v>1595</v>
      </c>
      <c r="E427" s="236" t="s">
        <v>1378</v>
      </c>
      <c r="F427" s="236"/>
      <c r="G427" s="61" t="s">
        <v>522</v>
      </c>
      <c r="H427" s="62">
        <v>1</v>
      </c>
      <c r="I427" s="63">
        <f>SUM(J428:J432)</f>
        <v>11.18</v>
      </c>
      <c r="J427" s="63">
        <f>H427*I427</f>
        <v>11.18</v>
      </c>
      <c r="K427" s="64">
        <f>VLOOKUP(B427,[1]PLANILHA!$C$11:$G$435,5,FALSE)</f>
        <v>11.18364</v>
      </c>
      <c r="L427" s="64">
        <f>K427-J427</f>
        <v>3.6400000000007537E-3</v>
      </c>
      <c r="M427" s="53">
        <v>13.91</v>
      </c>
    </row>
    <row r="428" spans="1:13" ht="36" customHeight="1">
      <c r="A428" s="65" t="s">
        <v>1372</v>
      </c>
      <c r="B428" s="66">
        <v>92794</v>
      </c>
      <c r="C428" s="66" t="s">
        <v>1010</v>
      </c>
      <c r="D428" s="65" t="s">
        <v>1596</v>
      </c>
      <c r="E428" s="237" t="s">
        <v>1378</v>
      </c>
      <c r="F428" s="237"/>
      <c r="G428" s="66" t="s">
        <v>522</v>
      </c>
      <c r="H428" s="67">
        <v>1</v>
      </c>
      <c r="I428" s="68">
        <f>M428*$M$2</f>
        <v>9.0852000000000004</v>
      </c>
      <c r="J428" s="68">
        <f>TRUNC(H428*I428,2)</f>
        <v>9.08</v>
      </c>
      <c r="M428" s="69">
        <v>11.3</v>
      </c>
    </row>
    <row r="429" spans="1:13" ht="24" customHeight="1">
      <c r="A429" s="65" t="s">
        <v>1372</v>
      </c>
      <c r="B429" s="66">
        <v>88245</v>
      </c>
      <c r="C429" s="66" t="s">
        <v>1010</v>
      </c>
      <c r="D429" s="65" t="s">
        <v>1189</v>
      </c>
      <c r="E429" s="237" t="s">
        <v>1379</v>
      </c>
      <c r="F429" s="237"/>
      <c r="G429" s="66" t="s">
        <v>1016</v>
      </c>
      <c r="H429" s="67">
        <v>8.8999999999999996E-2</v>
      </c>
      <c r="I429" s="68">
        <f>M429*$M$2</f>
        <v>14.2308</v>
      </c>
      <c r="J429" s="68">
        <f>TRUNC(H429*I429,2)</f>
        <v>1.26</v>
      </c>
      <c r="M429" s="69">
        <v>17.7</v>
      </c>
    </row>
    <row r="430" spans="1:13" ht="24" customHeight="1">
      <c r="A430" s="65" t="s">
        <v>1372</v>
      </c>
      <c r="B430" s="66">
        <v>88238</v>
      </c>
      <c r="C430" s="66" t="s">
        <v>1010</v>
      </c>
      <c r="D430" s="65" t="s">
        <v>1188</v>
      </c>
      <c r="E430" s="237" t="s">
        <v>1379</v>
      </c>
      <c r="F430" s="237"/>
      <c r="G430" s="66" t="s">
        <v>1016</v>
      </c>
      <c r="H430" s="67">
        <v>2.9000000000000001E-2</v>
      </c>
      <c r="I430" s="68">
        <f>M430*$M$2</f>
        <v>11.07108</v>
      </c>
      <c r="J430" s="68">
        <f>TRUNC(H430*I430,2)</f>
        <v>0.32</v>
      </c>
      <c r="M430" s="69">
        <v>13.77</v>
      </c>
    </row>
    <row r="431" spans="1:13" ht="24" customHeight="1">
      <c r="A431" s="65" t="s">
        <v>1380</v>
      </c>
      <c r="B431" s="66">
        <v>43132</v>
      </c>
      <c r="C431" s="66" t="s">
        <v>1010</v>
      </c>
      <c r="D431" s="65" t="s">
        <v>1589</v>
      </c>
      <c r="E431" s="237" t="s">
        <v>1382</v>
      </c>
      <c r="F431" s="237"/>
      <c r="G431" s="66" t="s">
        <v>522</v>
      </c>
      <c r="H431" s="67">
        <v>2.5000000000000001E-2</v>
      </c>
      <c r="I431" s="68">
        <f>M431*$M$2</f>
        <v>18.291</v>
      </c>
      <c r="J431" s="68">
        <f>TRUNC(H431*I431,2)</f>
        <v>0.45</v>
      </c>
      <c r="M431" s="53">
        <v>22.75</v>
      </c>
    </row>
    <row r="432" spans="1:13" ht="36" customHeight="1" thickBot="1">
      <c r="A432" s="65" t="s">
        <v>1380</v>
      </c>
      <c r="B432" s="66">
        <v>39017</v>
      </c>
      <c r="C432" s="66" t="s">
        <v>1010</v>
      </c>
      <c r="D432" s="65" t="s">
        <v>1590</v>
      </c>
      <c r="E432" s="237" t="s">
        <v>1382</v>
      </c>
      <c r="F432" s="237"/>
      <c r="G432" s="66" t="s">
        <v>535</v>
      </c>
      <c r="H432" s="67">
        <v>0.46550000000000002</v>
      </c>
      <c r="I432" s="68">
        <f>M432*$M$2</f>
        <v>0.16883999999999999</v>
      </c>
      <c r="J432" s="68">
        <f>TRUNC(H432*I432,2)</f>
        <v>7.0000000000000007E-2</v>
      </c>
      <c r="M432" s="53">
        <v>0.21</v>
      </c>
    </row>
    <row r="433" spans="1:13" ht="0.95" customHeight="1" thickTop="1">
      <c r="A433" s="83"/>
      <c r="B433" s="71"/>
      <c r="C433" s="71"/>
      <c r="D433" s="70"/>
      <c r="E433" s="70"/>
      <c r="F433" s="70"/>
      <c r="G433" s="70"/>
      <c r="H433" s="70"/>
      <c r="I433" s="70"/>
      <c r="J433" s="70"/>
      <c r="M433" s="53"/>
    </row>
    <row r="434" spans="1:13" ht="18" customHeight="1">
      <c r="A434" s="57" t="s">
        <v>1597</v>
      </c>
      <c r="B434" s="58" t="s">
        <v>1361</v>
      </c>
      <c r="C434" s="58" t="s">
        <v>1362</v>
      </c>
      <c r="D434" s="57" t="s">
        <v>1363</v>
      </c>
      <c r="E434" s="235" t="s">
        <v>1364</v>
      </c>
      <c r="F434" s="235"/>
      <c r="G434" s="58" t="s">
        <v>1365</v>
      </c>
      <c r="H434" s="59" t="s">
        <v>1366</v>
      </c>
      <c r="I434" s="59" t="s">
        <v>1367</v>
      </c>
      <c r="J434" s="59" t="s">
        <v>1368</v>
      </c>
      <c r="M434" s="53" t="s">
        <v>1367</v>
      </c>
    </row>
    <row r="435" spans="1:13" ht="24" customHeight="1">
      <c r="A435" s="65" t="s">
        <v>1369</v>
      </c>
      <c r="B435" s="61">
        <v>96547</v>
      </c>
      <c r="C435" s="61" t="s">
        <v>1010</v>
      </c>
      <c r="D435" s="60" t="s">
        <v>1598</v>
      </c>
      <c r="E435" s="236" t="s">
        <v>1378</v>
      </c>
      <c r="F435" s="236"/>
      <c r="G435" s="61" t="s">
        <v>522</v>
      </c>
      <c r="H435" s="62">
        <v>1</v>
      </c>
      <c r="I435" s="63">
        <f>SUM(J436:J440)</f>
        <v>9.5225744000000017</v>
      </c>
      <c r="J435" s="63">
        <f>H435*I435</f>
        <v>9.5225744000000017</v>
      </c>
      <c r="K435" s="64">
        <f>VLOOKUP(B435,[1]PLANILHA!$C$11:$G$435,5,FALSE)</f>
        <v>9.5193600000000007</v>
      </c>
      <c r="L435" s="64">
        <f>K435-J435</f>
        <v>-3.2144000000009498E-3</v>
      </c>
      <c r="M435" s="53">
        <v>11.84</v>
      </c>
    </row>
    <row r="436" spans="1:13" ht="36" customHeight="1">
      <c r="A436" s="65" t="s">
        <v>1372</v>
      </c>
      <c r="B436" s="66">
        <v>92795</v>
      </c>
      <c r="C436" s="66" t="s">
        <v>1010</v>
      </c>
      <c r="D436" s="65" t="s">
        <v>1599</v>
      </c>
      <c r="E436" s="237" t="s">
        <v>1378</v>
      </c>
      <c r="F436" s="237"/>
      <c r="G436" s="66" t="s">
        <v>522</v>
      </c>
      <c r="H436" s="67">
        <v>1</v>
      </c>
      <c r="I436" s="68">
        <f>M436*$M$2</f>
        <v>7.8148800000000014</v>
      </c>
      <c r="J436" s="68">
        <f>(H436*I436)</f>
        <v>7.8148800000000014</v>
      </c>
      <c r="M436" s="69">
        <v>9.7200000000000006</v>
      </c>
    </row>
    <row r="437" spans="1:13" ht="24" customHeight="1">
      <c r="A437" s="65" t="s">
        <v>1372</v>
      </c>
      <c r="B437" s="66">
        <v>88245</v>
      </c>
      <c r="C437" s="66" t="s">
        <v>1010</v>
      </c>
      <c r="D437" s="65" t="s">
        <v>1189</v>
      </c>
      <c r="E437" s="237" t="s">
        <v>1379</v>
      </c>
      <c r="F437" s="237"/>
      <c r="G437" s="66" t="s">
        <v>1016</v>
      </c>
      <c r="H437" s="67">
        <v>6.8000000000000005E-2</v>
      </c>
      <c r="I437" s="68">
        <f>M437*$M$2</f>
        <v>14.2308</v>
      </c>
      <c r="J437" s="68">
        <f>(H437*I437)</f>
        <v>0.96769440000000007</v>
      </c>
      <c r="M437" s="69">
        <v>17.7</v>
      </c>
    </row>
    <row r="438" spans="1:13" ht="24" customHeight="1">
      <c r="A438" s="65" t="s">
        <v>1372</v>
      </c>
      <c r="B438" s="66">
        <v>88238</v>
      </c>
      <c r="C438" s="66" t="s">
        <v>1010</v>
      </c>
      <c r="D438" s="65" t="s">
        <v>1188</v>
      </c>
      <c r="E438" s="237" t="s">
        <v>1379</v>
      </c>
      <c r="F438" s="237"/>
      <c r="G438" s="66" t="s">
        <v>1016</v>
      </c>
      <c r="H438" s="67">
        <v>2.1999999999999999E-2</v>
      </c>
      <c r="I438" s="68">
        <f>M438*$M$2</f>
        <v>11.07108</v>
      </c>
      <c r="J438" s="68">
        <f>TRUNC(H438*I438,2)</f>
        <v>0.24</v>
      </c>
      <c r="M438" s="69">
        <v>13.77</v>
      </c>
    </row>
    <row r="439" spans="1:13" ht="24" customHeight="1">
      <c r="A439" s="65" t="s">
        <v>1380</v>
      </c>
      <c r="B439" s="66">
        <v>43132</v>
      </c>
      <c r="C439" s="66" t="s">
        <v>1010</v>
      </c>
      <c r="D439" s="65" t="s">
        <v>1589</v>
      </c>
      <c r="E439" s="237" t="s">
        <v>1382</v>
      </c>
      <c r="F439" s="237"/>
      <c r="G439" s="66" t="s">
        <v>522</v>
      </c>
      <c r="H439" s="67">
        <v>2.5000000000000001E-2</v>
      </c>
      <c r="I439" s="68">
        <f>M439*$M$2</f>
        <v>18.291</v>
      </c>
      <c r="J439" s="68">
        <f>TRUNC(H439*I439,2)</f>
        <v>0.45</v>
      </c>
      <c r="M439" s="53">
        <v>22.75</v>
      </c>
    </row>
    <row r="440" spans="1:13" ht="36" customHeight="1" thickBot="1">
      <c r="A440" s="65" t="s">
        <v>1380</v>
      </c>
      <c r="B440" s="66">
        <v>39017</v>
      </c>
      <c r="C440" s="66" t="s">
        <v>1010</v>
      </c>
      <c r="D440" s="65" t="s">
        <v>1590</v>
      </c>
      <c r="E440" s="237" t="s">
        <v>1382</v>
      </c>
      <c r="F440" s="237"/>
      <c r="G440" s="66" t="s">
        <v>535</v>
      </c>
      <c r="H440" s="67">
        <v>0.30599999999999999</v>
      </c>
      <c r="I440" s="68">
        <f>M440*$M$2</f>
        <v>0.16883999999999999</v>
      </c>
      <c r="J440" s="68">
        <f>TRUNC(H440*I440,2)</f>
        <v>0.05</v>
      </c>
      <c r="M440" s="53">
        <v>0.21</v>
      </c>
    </row>
    <row r="441" spans="1:13" ht="0.95" customHeight="1" thickTop="1">
      <c r="A441" s="83"/>
      <c r="B441" s="71"/>
      <c r="C441" s="71"/>
      <c r="D441" s="70"/>
      <c r="E441" s="70"/>
      <c r="F441" s="70"/>
      <c r="G441" s="70"/>
      <c r="H441" s="70"/>
      <c r="I441" s="70"/>
      <c r="J441" s="70"/>
      <c r="M441" s="53"/>
    </row>
    <row r="442" spans="1:13" ht="18" customHeight="1">
      <c r="A442" s="57" t="s">
        <v>1600</v>
      </c>
      <c r="B442" s="58" t="s">
        <v>1361</v>
      </c>
      <c r="C442" s="58" t="s">
        <v>1362</v>
      </c>
      <c r="D442" s="57" t="s">
        <v>1363</v>
      </c>
      <c r="E442" s="235" t="s">
        <v>1364</v>
      </c>
      <c r="F442" s="235"/>
      <c r="G442" s="58" t="s">
        <v>1365</v>
      </c>
      <c r="H442" s="59" t="s">
        <v>1366</v>
      </c>
      <c r="I442" s="59" t="s">
        <v>1367</v>
      </c>
      <c r="J442" s="59" t="s">
        <v>1368</v>
      </c>
      <c r="M442" s="53" t="s">
        <v>1367</v>
      </c>
    </row>
    <row r="443" spans="1:13" ht="24" customHeight="1">
      <c r="A443" s="65" t="s">
        <v>1369</v>
      </c>
      <c r="B443" s="61">
        <v>96543</v>
      </c>
      <c r="C443" s="61" t="s">
        <v>1010</v>
      </c>
      <c r="D443" s="60" t="s">
        <v>1601</v>
      </c>
      <c r="E443" s="236" t="s">
        <v>1378</v>
      </c>
      <c r="F443" s="236"/>
      <c r="G443" s="61" t="s">
        <v>522</v>
      </c>
      <c r="H443" s="62">
        <v>1</v>
      </c>
      <c r="I443" s="63">
        <f>SUM(J444:J448)</f>
        <v>13.569413579999999</v>
      </c>
      <c r="J443" s="63">
        <f>H443*I443</f>
        <v>13.569413579999999</v>
      </c>
      <c r="K443" s="64">
        <f>VLOOKUP(B443,[1]PLANILHA!$C$11:$G$435,5,FALSE)</f>
        <v>13.57152</v>
      </c>
      <c r="L443" s="64">
        <f>K443-J443</f>
        <v>2.1064200000004973E-3</v>
      </c>
      <c r="M443" s="53">
        <v>16.88</v>
      </c>
    </row>
    <row r="444" spans="1:13" ht="36" customHeight="1">
      <c r="A444" s="65" t="s">
        <v>1372</v>
      </c>
      <c r="B444" s="66">
        <v>92791</v>
      </c>
      <c r="C444" s="66" t="s">
        <v>1010</v>
      </c>
      <c r="D444" s="65" t="s">
        <v>1602</v>
      </c>
      <c r="E444" s="237" t="s">
        <v>1378</v>
      </c>
      <c r="F444" s="237"/>
      <c r="G444" s="66" t="s">
        <v>522</v>
      </c>
      <c r="H444" s="67">
        <v>1</v>
      </c>
      <c r="I444" s="68">
        <f>M444*$M$2</f>
        <v>9.3263999999999996</v>
      </c>
      <c r="J444" s="68">
        <f>(H444*I444)</f>
        <v>9.3263999999999996</v>
      </c>
      <c r="M444" s="69">
        <v>11.6</v>
      </c>
    </row>
    <row r="445" spans="1:13" ht="24" customHeight="1">
      <c r="A445" s="65" t="s">
        <v>1372</v>
      </c>
      <c r="B445" s="66">
        <v>88238</v>
      </c>
      <c r="C445" s="66" t="s">
        <v>1010</v>
      </c>
      <c r="D445" s="65" t="s">
        <v>1188</v>
      </c>
      <c r="E445" s="237" t="s">
        <v>1379</v>
      </c>
      <c r="F445" s="237"/>
      <c r="G445" s="66" t="s">
        <v>1016</v>
      </c>
      <c r="H445" s="67">
        <v>6.3500000000000001E-2</v>
      </c>
      <c r="I445" s="68">
        <f>M445*$M$2</f>
        <v>11.07108</v>
      </c>
      <c r="J445" s="68">
        <f>(H445*I445)</f>
        <v>0.70301358000000003</v>
      </c>
      <c r="M445" s="69">
        <v>13.77</v>
      </c>
    </row>
    <row r="446" spans="1:13" ht="24" customHeight="1">
      <c r="A446" s="65" t="s">
        <v>1372</v>
      </c>
      <c r="B446" s="66">
        <v>88245</v>
      </c>
      <c r="C446" s="66" t="s">
        <v>1010</v>
      </c>
      <c r="D446" s="65" t="s">
        <v>1189</v>
      </c>
      <c r="E446" s="237" t="s">
        <v>1379</v>
      </c>
      <c r="F446" s="237"/>
      <c r="G446" s="66" t="s">
        <v>1016</v>
      </c>
      <c r="H446" s="67">
        <v>0.19450000000000001</v>
      </c>
      <c r="I446" s="68">
        <f>M446*$M$2</f>
        <v>14.2308</v>
      </c>
      <c r="J446" s="68">
        <f>TRUNC(H446*I446,2)</f>
        <v>2.76</v>
      </c>
      <c r="M446" s="69">
        <v>17.7</v>
      </c>
    </row>
    <row r="447" spans="1:13" ht="24" customHeight="1">
      <c r="A447" s="65" t="s">
        <v>1380</v>
      </c>
      <c r="B447" s="66">
        <v>43132</v>
      </c>
      <c r="C447" s="66" t="s">
        <v>1010</v>
      </c>
      <c r="D447" s="65" t="s">
        <v>1589</v>
      </c>
      <c r="E447" s="237" t="s">
        <v>1382</v>
      </c>
      <c r="F447" s="237"/>
      <c r="G447" s="66" t="s">
        <v>522</v>
      </c>
      <c r="H447" s="67">
        <v>2.5000000000000001E-2</v>
      </c>
      <c r="I447" s="68">
        <f>M447*$M$2</f>
        <v>18.291</v>
      </c>
      <c r="J447" s="68">
        <f>TRUNC(H447*I447,2)</f>
        <v>0.45</v>
      </c>
      <c r="M447" s="53">
        <v>22.75</v>
      </c>
    </row>
    <row r="448" spans="1:13" ht="36" customHeight="1" thickBot="1">
      <c r="A448" s="65" t="s">
        <v>1380</v>
      </c>
      <c r="B448" s="66">
        <v>39017</v>
      </c>
      <c r="C448" s="66" t="s">
        <v>1010</v>
      </c>
      <c r="D448" s="65" t="s">
        <v>1590</v>
      </c>
      <c r="E448" s="237" t="s">
        <v>1382</v>
      </c>
      <c r="F448" s="237"/>
      <c r="G448" s="66" t="s">
        <v>535</v>
      </c>
      <c r="H448" s="67">
        <v>1.9664999999999999</v>
      </c>
      <c r="I448" s="68">
        <f>M448*$M$2</f>
        <v>0.16883999999999999</v>
      </c>
      <c r="J448" s="68">
        <f>TRUNC(H448*I448,2)</f>
        <v>0.33</v>
      </c>
      <c r="M448" s="53">
        <v>0.21</v>
      </c>
    </row>
    <row r="449" spans="1:13" ht="0.95" customHeight="1" thickTop="1">
      <c r="A449" s="83"/>
      <c r="B449" s="71"/>
      <c r="C449" s="71"/>
      <c r="D449" s="70"/>
      <c r="E449" s="70"/>
      <c r="F449" s="70"/>
      <c r="G449" s="70"/>
      <c r="H449" s="70"/>
      <c r="I449" s="70"/>
      <c r="J449" s="70"/>
      <c r="M449" s="53"/>
    </row>
    <row r="450" spans="1:13" ht="18" customHeight="1">
      <c r="A450" s="57" t="s">
        <v>1603</v>
      </c>
      <c r="B450" s="58" t="s">
        <v>1361</v>
      </c>
      <c r="C450" s="58" t="s">
        <v>1362</v>
      </c>
      <c r="D450" s="57" t="s">
        <v>1363</v>
      </c>
      <c r="E450" s="235" t="s">
        <v>1364</v>
      </c>
      <c r="F450" s="235"/>
      <c r="G450" s="58" t="s">
        <v>1365</v>
      </c>
      <c r="H450" s="59" t="s">
        <v>1366</v>
      </c>
      <c r="I450" s="59" t="s">
        <v>1367</v>
      </c>
      <c r="J450" s="59" t="s">
        <v>1368</v>
      </c>
      <c r="M450" s="53" t="s">
        <v>1367</v>
      </c>
    </row>
    <row r="451" spans="1:13" ht="36" customHeight="1">
      <c r="A451" s="65" t="s">
        <v>1369</v>
      </c>
      <c r="B451" s="61">
        <v>96535</v>
      </c>
      <c r="C451" s="61" t="s">
        <v>1010</v>
      </c>
      <c r="D451" s="60" t="s">
        <v>1604</v>
      </c>
      <c r="E451" s="236" t="s">
        <v>1378</v>
      </c>
      <c r="F451" s="236"/>
      <c r="G451" s="61" t="s">
        <v>88</v>
      </c>
      <c r="H451" s="62">
        <v>1</v>
      </c>
      <c r="I451" s="63">
        <f>SUM(J452:J461)</f>
        <v>84.439425000000014</v>
      </c>
      <c r="J451" s="63">
        <f>H451*I451</f>
        <v>84.439425000000014</v>
      </c>
      <c r="K451" s="64">
        <f>VLOOKUP(B451,[1]PLANILHA!$C$11:$G$435,5,FALSE)</f>
        <v>84.444120000000012</v>
      </c>
      <c r="L451" s="64">
        <f>K451-J451</f>
        <v>4.6949999999981173E-3</v>
      </c>
      <c r="M451" s="53">
        <v>105.03</v>
      </c>
    </row>
    <row r="452" spans="1:13" ht="36" customHeight="1">
      <c r="A452" s="65" t="s">
        <v>1372</v>
      </c>
      <c r="B452" s="66">
        <v>91693</v>
      </c>
      <c r="C452" s="66" t="s">
        <v>1010</v>
      </c>
      <c r="D452" s="65" t="s">
        <v>1373</v>
      </c>
      <c r="E452" s="237" t="s">
        <v>1374</v>
      </c>
      <c r="F452" s="237"/>
      <c r="G452" s="66" t="s">
        <v>1375</v>
      </c>
      <c r="H452" s="67">
        <v>3.9E-2</v>
      </c>
      <c r="I452" s="68">
        <f t="shared" ref="I452:I461" si="30">M452*$M$2</f>
        <v>17.888999999999999</v>
      </c>
      <c r="J452" s="68">
        <f>(H452*I452)</f>
        <v>0.69767099999999993</v>
      </c>
      <c r="M452" s="69">
        <v>22.25</v>
      </c>
    </row>
    <row r="453" spans="1:13" ht="36" customHeight="1">
      <c r="A453" s="65" t="s">
        <v>1372</v>
      </c>
      <c r="B453" s="66">
        <v>91692</v>
      </c>
      <c r="C453" s="66" t="s">
        <v>1010</v>
      </c>
      <c r="D453" s="65" t="s">
        <v>1376</v>
      </c>
      <c r="E453" s="237" t="s">
        <v>1374</v>
      </c>
      <c r="F453" s="237"/>
      <c r="G453" s="66" t="s">
        <v>1029</v>
      </c>
      <c r="H453" s="67">
        <v>7.9000000000000001E-2</v>
      </c>
      <c r="I453" s="68">
        <f t="shared" si="30"/>
        <v>19.866840000000003</v>
      </c>
      <c r="J453" s="68">
        <f>TRUNC(H453*I453,2)</f>
        <v>1.56</v>
      </c>
      <c r="M453" s="69">
        <v>24.71</v>
      </c>
    </row>
    <row r="454" spans="1:13" ht="24" customHeight="1">
      <c r="A454" s="65" t="s">
        <v>1372</v>
      </c>
      <c r="B454" s="66">
        <v>88262</v>
      </c>
      <c r="C454" s="66" t="s">
        <v>1010</v>
      </c>
      <c r="D454" s="65" t="s">
        <v>1020</v>
      </c>
      <c r="E454" s="237" t="s">
        <v>1379</v>
      </c>
      <c r="F454" s="237"/>
      <c r="G454" s="66" t="s">
        <v>1016</v>
      </c>
      <c r="H454" s="67">
        <v>2.7690000000000001</v>
      </c>
      <c r="I454" s="68">
        <f t="shared" si="30"/>
        <v>14.150400000000001</v>
      </c>
      <c r="J454" s="68">
        <f>TRUNC(H454*I454,2)</f>
        <v>39.18</v>
      </c>
      <c r="M454" s="69">
        <v>17.600000000000001</v>
      </c>
    </row>
    <row r="455" spans="1:13" ht="24" customHeight="1">
      <c r="A455" s="65" t="s">
        <v>1372</v>
      </c>
      <c r="B455" s="66">
        <v>88239</v>
      </c>
      <c r="C455" s="66" t="s">
        <v>1010</v>
      </c>
      <c r="D455" s="65" t="s">
        <v>1080</v>
      </c>
      <c r="E455" s="237" t="s">
        <v>1379</v>
      </c>
      <c r="F455" s="237"/>
      <c r="G455" s="66" t="s">
        <v>1016</v>
      </c>
      <c r="H455" s="67">
        <v>1.0860000000000001</v>
      </c>
      <c r="I455" s="68">
        <f t="shared" si="30"/>
        <v>11.939400000000001</v>
      </c>
      <c r="J455" s="68">
        <f>TRUNC(H455*I455,2)</f>
        <v>12.96</v>
      </c>
      <c r="M455" s="69">
        <v>14.85</v>
      </c>
    </row>
    <row r="456" spans="1:13" ht="24" customHeight="1">
      <c r="A456" s="65" t="s">
        <v>1380</v>
      </c>
      <c r="B456" s="66">
        <v>2692</v>
      </c>
      <c r="C456" s="66" t="s">
        <v>1010</v>
      </c>
      <c r="D456" s="65" t="s">
        <v>1569</v>
      </c>
      <c r="E456" s="237" t="s">
        <v>1382</v>
      </c>
      <c r="F456" s="237"/>
      <c r="G456" s="66" t="s">
        <v>1028</v>
      </c>
      <c r="H456" s="67">
        <v>1.7000000000000001E-2</v>
      </c>
      <c r="I456" s="68">
        <f t="shared" si="30"/>
        <v>5.5797600000000003</v>
      </c>
      <c r="J456" s="68">
        <f>TRUNC(H456*I456,2)</f>
        <v>0.09</v>
      </c>
      <c r="M456" s="53">
        <v>6.94</v>
      </c>
    </row>
    <row r="457" spans="1:13" ht="24" customHeight="1">
      <c r="A457" s="65" t="s">
        <v>1380</v>
      </c>
      <c r="B457" s="66">
        <v>40304</v>
      </c>
      <c r="C457" s="66" t="s">
        <v>1010</v>
      </c>
      <c r="D457" s="65" t="s">
        <v>1570</v>
      </c>
      <c r="E457" s="237" t="s">
        <v>1382</v>
      </c>
      <c r="F457" s="237"/>
      <c r="G457" s="66" t="s">
        <v>522</v>
      </c>
      <c r="H457" s="67">
        <v>0.01</v>
      </c>
      <c r="I457" s="68">
        <f t="shared" si="30"/>
        <v>19.175400000000003</v>
      </c>
      <c r="J457" s="68">
        <f>(H457*I457)</f>
        <v>0.19175400000000004</v>
      </c>
      <c r="M457" s="53">
        <v>23.85</v>
      </c>
    </row>
    <row r="458" spans="1:13" ht="24" customHeight="1">
      <c r="A458" s="65" t="s">
        <v>1380</v>
      </c>
      <c r="B458" s="66">
        <v>5074</v>
      </c>
      <c r="C458" s="66" t="s">
        <v>1010</v>
      </c>
      <c r="D458" s="65" t="s">
        <v>1605</v>
      </c>
      <c r="E458" s="237" t="s">
        <v>1382</v>
      </c>
      <c r="F458" s="237"/>
      <c r="G458" s="66" t="s">
        <v>522</v>
      </c>
      <c r="H458" s="67">
        <v>1.6E-2</v>
      </c>
      <c r="I458" s="68">
        <f t="shared" si="30"/>
        <v>17.406600000000001</v>
      </c>
      <c r="J458" s="68">
        <f>TRUNC(H458*I458,2)</f>
        <v>0.27</v>
      </c>
      <c r="M458" s="53">
        <v>21.65</v>
      </c>
    </row>
    <row r="459" spans="1:13" ht="24" customHeight="1">
      <c r="A459" s="65" t="s">
        <v>1380</v>
      </c>
      <c r="B459" s="66">
        <v>5073</v>
      </c>
      <c r="C459" s="66" t="s">
        <v>1010</v>
      </c>
      <c r="D459" s="65" t="s">
        <v>1572</v>
      </c>
      <c r="E459" s="237" t="s">
        <v>1382</v>
      </c>
      <c r="F459" s="237"/>
      <c r="G459" s="66" t="s">
        <v>522</v>
      </c>
      <c r="H459" s="67">
        <v>4.7E-2</v>
      </c>
      <c r="I459" s="68">
        <f t="shared" si="30"/>
        <v>15.838800000000001</v>
      </c>
      <c r="J459" s="68">
        <f>TRUNC(H459*I459,2)</f>
        <v>0.74</v>
      </c>
      <c r="M459" s="53">
        <v>19.7</v>
      </c>
    </row>
    <row r="460" spans="1:13" ht="24" customHeight="1">
      <c r="A460" s="65" t="s">
        <v>1380</v>
      </c>
      <c r="B460" s="66">
        <v>4517</v>
      </c>
      <c r="C460" s="66" t="s">
        <v>1010</v>
      </c>
      <c r="D460" s="65" t="s">
        <v>1573</v>
      </c>
      <c r="E460" s="237" t="s">
        <v>1382</v>
      </c>
      <c r="F460" s="237"/>
      <c r="G460" s="66" t="s">
        <v>538</v>
      </c>
      <c r="H460" s="67">
        <v>4.6120000000000001</v>
      </c>
      <c r="I460" s="68">
        <f t="shared" si="30"/>
        <v>1.8733200000000001</v>
      </c>
      <c r="J460" s="68">
        <f>TRUNC(H460*I460,2)</f>
        <v>8.6300000000000008</v>
      </c>
      <c r="M460" s="53">
        <v>2.33</v>
      </c>
    </row>
    <row r="461" spans="1:13" ht="24" customHeight="1" thickBot="1">
      <c r="A461" s="65" t="s">
        <v>1380</v>
      </c>
      <c r="B461" s="66">
        <v>6189</v>
      </c>
      <c r="C461" s="66" t="s">
        <v>1010</v>
      </c>
      <c r="D461" s="65" t="s">
        <v>1574</v>
      </c>
      <c r="E461" s="237" t="s">
        <v>1382</v>
      </c>
      <c r="F461" s="237"/>
      <c r="G461" s="66" t="s">
        <v>538</v>
      </c>
      <c r="H461" s="67">
        <v>1.278</v>
      </c>
      <c r="I461" s="68">
        <f t="shared" si="30"/>
        <v>15.750360000000001</v>
      </c>
      <c r="J461" s="68">
        <f>TRUNC(H461*I461,2)</f>
        <v>20.12</v>
      </c>
      <c r="M461" s="53">
        <v>19.59</v>
      </c>
    </row>
    <row r="462" spans="1:13" ht="0.95" customHeight="1" thickTop="1">
      <c r="A462" s="83"/>
      <c r="B462" s="71"/>
      <c r="C462" s="71"/>
      <c r="D462" s="70"/>
      <c r="E462" s="70"/>
      <c r="F462" s="70"/>
      <c r="G462" s="70"/>
      <c r="H462" s="70"/>
      <c r="I462" s="70"/>
      <c r="J462" s="70"/>
      <c r="M462" s="53"/>
    </row>
    <row r="463" spans="1:13" ht="18" customHeight="1">
      <c r="A463" s="57" t="s">
        <v>2227</v>
      </c>
      <c r="B463" s="58" t="s">
        <v>1361</v>
      </c>
      <c r="C463" s="58" t="s">
        <v>1362</v>
      </c>
      <c r="D463" s="57" t="s">
        <v>1363</v>
      </c>
      <c r="E463" s="235" t="s">
        <v>1364</v>
      </c>
      <c r="F463" s="235"/>
      <c r="G463" s="58" t="s">
        <v>1365</v>
      </c>
      <c r="H463" s="59" t="s">
        <v>1366</v>
      </c>
      <c r="I463" s="59" t="s">
        <v>1367</v>
      </c>
      <c r="J463" s="59" t="s">
        <v>1368</v>
      </c>
      <c r="M463" s="53" t="s">
        <v>1367</v>
      </c>
    </row>
    <row r="464" spans="1:13" ht="48" customHeight="1">
      <c r="A464" s="65" t="s">
        <v>1369</v>
      </c>
      <c r="B464" s="61">
        <v>92439</v>
      </c>
      <c r="C464" s="61" t="s">
        <v>1010</v>
      </c>
      <c r="D464" s="60" t="s">
        <v>1607</v>
      </c>
      <c r="E464" s="236" t="s">
        <v>1378</v>
      </c>
      <c r="F464" s="236"/>
      <c r="G464" s="61" t="s">
        <v>88</v>
      </c>
      <c r="H464" s="62">
        <v>1</v>
      </c>
      <c r="I464" s="63">
        <f>SUM(J465:J472)</f>
        <v>25.689999999999994</v>
      </c>
      <c r="J464" s="63">
        <f>H464*I464</f>
        <v>25.689999999999994</v>
      </c>
      <c r="K464" s="64">
        <f>VLOOKUP(B464,[1]PLANILHA!$C$11:$G$435,5,FALSE)</f>
        <v>25.687799999999999</v>
      </c>
      <c r="L464" s="64">
        <f>K464-J464</f>
        <v>-2.1999999999948727E-3</v>
      </c>
      <c r="M464" s="53">
        <v>31.95</v>
      </c>
    </row>
    <row r="465" spans="1:13" ht="36" customHeight="1">
      <c r="A465" s="65" t="s">
        <v>1372</v>
      </c>
      <c r="B465" s="66">
        <v>92264</v>
      </c>
      <c r="C465" s="66" t="s">
        <v>1010</v>
      </c>
      <c r="D465" s="65" t="s">
        <v>1608</v>
      </c>
      <c r="E465" s="237" t="s">
        <v>1378</v>
      </c>
      <c r="F465" s="237"/>
      <c r="G465" s="66" t="s">
        <v>88</v>
      </c>
      <c r="H465" s="67">
        <v>8.5999999999999993E-2</v>
      </c>
      <c r="I465" s="68">
        <f t="shared" ref="I465:I472" si="31">M465*$M$2</f>
        <v>129.13044000000002</v>
      </c>
      <c r="J465" s="68">
        <f t="shared" ref="J465:J472" si="32">TRUNC(H465*I465,2)</f>
        <v>11.1</v>
      </c>
      <c r="M465" s="69">
        <v>160.61000000000001</v>
      </c>
    </row>
    <row r="466" spans="1:13" ht="24" customHeight="1">
      <c r="A466" s="65" t="s">
        <v>1372</v>
      </c>
      <c r="B466" s="66">
        <v>88262</v>
      </c>
      <c r="C466" s="66" t="s">
        <v>1010</v>
      </c>
      <c r="D466" s="65" t="s">
        <v>1020</v>
      </c>
      <c r="E466" s="237" t="s">
        <v>1379</v>
      </c>
      <c r="F466" s="237"/>
      <c r="G466" s="66" t="s">
        <v>1016</v>
      </c>
      <c r="H466" s="67">
        <v>0.622</v>
      </c>
      <c r="I466" s="68">
        <f t="shared" si="31"/>
        <v>14.150400000000001</v>
      </c>
      <c r="J466" s="68">
        <f t="shared" si="32"/>
        <v>8.8000000000000007</v>
      </c>
      <c r="M466" s="69">
        <v>17.600000000000001</v>
      </c>
    </row>
    <row r="467" spans="1:13" ht="24" customHeight="1">
      <c r="A467" s="65" t="s">
        <v>1372</v>
      </c>
      <c r="B467" s="66">
        <v>88239</v>
      </c>
      <c r="C467" s="66" t="s">
        <v>1010</v>
      </c>
      <c r="D467" s="65" t="s">
        <v>1080</v>
      </c>
      <c r="E467" s="237" t="s">
        <v>1379</v>
      </c>
      <c r="F467" s="237"/>
      <c r="G467" s="66" t="s">
        <v>1016</v>
      </c>
      <c r="H467" s="67">
        <v>0.114</v>
      </c>
      <c r="I467" s="68">
        <f t="shared" si="31"/>
        <v>11.939400000000001</v>
      </c>
      <c r="J467" s="68">
        <f t="shared" si="32"/>
        <v>1.36</v>
      </c>
      <c r="M467" s="69">
        <v>14.85</v>
      </c>
    </row>
    <row r="468" spans="1:13" ht="24" customHeight="1">
      <c r="A468" s="65" t="s">
        <v>1380</v>
      </c>
      <c r="B468" s="66">
        <v>2692</v>
      </c>
      <c r="C468" s="66" t="s">
        <v>1010</v>
      </c>
      <c r="D468" s="65" t="s">
        <v>1569</v>
      </c>
      <c r="E468" s="237" t="s">
        <v>1382</v>
      </c>
      <c r="F468" s="237"/>
      <c r="G468" s="66" t="s">
        <v>1028</v>
      </c>
      <c r="H468" s="67">
        <v>4.0000000000000001E-3</v>
      </c>
      <c r="I468" s="68">
        <f t="shared" si="31"/>
        <v>5.5797600000000003</v>
      </c>
      <c r="J468" s="68">
        <f t="shared" si="32"/>
        <v>0.02</v>
      </c>
      <c r="M468" s="53">
        <v>6.94</v>
      </c>
    </row>
    <row r="469" spans="1:13" ht="36" customHeight="1">
      <c r="A469" s="65" t="s">
        <v>1380</v>
      </c>
      <c r="B469" s="66">
        <v>40271</v>
      </c>
      <c r="C469" s="66" t="s">
        <v>1010</v>
      </c>
      <c r="D469" s="65" t="s">
        <v>1609</v>
      </c>
      <c r="E469" s="237" t="s">
        <v>1482</v>
      </c>
      <c r="F469" s="237"/>
      <c r="G469" s="66" t="s">
        <v>1610</v>
      </c>
      <c r="H469" s="67">
        <v>0.19600000000000001</v>
      </c>
      <c r="I469" s="68">
        <f t="shared" si="31"/>
        <v>3.6823200000000003</v>
      </c>
      <c r="J469" s="68">
        <f t="shared" si="32"/>
        <v>0.72</v>
      </c>
      <c r="M469" s="53">
        <v>4.58</v>
      </c>
    </row>
    <row r="470" spans="1:13" ht="36" customHeight="1">
      <c r="A470" s="65" t="s">
        <v>1380</v>
      </c>
      <c r="B470" s="66">
        <v>40275</v>
      </c>
      <c r="C470" s="66" t="s">
        <v>1010</v>
      </c>
      <c r="D470" s="65" t="s">
        <v>1611</v>
      </c>
      <c r="E470" s="237" t="s">
        <v>1482</v>
      </c>
      <c r="F470" s="237"/>
      <c r="G470" s="66" t="s">
        <v>1610</v>
      </c>
      <c r="H470" s="67">
        <v>0.39300000000000002</v>
      </c>
      <c r="I470" s="68">
        <f t="shared" si="31"/>
        <v>5.6682000000000006</v>
      </c>
      <c r="J470" s="68">
        <f t="shared" si="32"/>
        <v>2.2200000000000002</v>
      </c>
      <c r="M470" s="53">
        <v>7.05</v>
      </c>
    </row>
    <row r="471" spans="1:13" ht="36" customHeight="1">
      <c r="A471" s="65" t="s">
        <v>1380</v>
      </c>
      <c r="B471" s="66">
        <v>40287</v>
      </c>
      <c r="C471" s="66" t="s">
        <v>1010</v>
      </c>
      <c r="D471" s="65" t="s">
        <v>1612</v>
      </c>
      <c r="E471" s="237" t="s">
        <v>1482</v>
      </c>
      <c r="F471" s="237"/>
      <c r="G471" s="66" t="s">
        <v>1610</v>
      </c>
      <c r="H471" s="67">
        <v>0.78500000000000003</v>
      </c>
      <c r="I471" s="68">
        <f t="shared" si="31"/>
        <v>1.4150400000000001</v>
      </c>
      <c r="J471" s="68">
        <f t="shared" si="32"/>
        <v>1.1100000000000001</v>
      </c>
      <c r="M471" s="53">
        <v>1.76</v>
      </c>
    </row>
    <row r="472" spans="1:13" ht="24" customHeight="1" thickBot="1">
      <c r="A472" s="65" t="s">
        <v>1380</v>
      </c>
      <c r="B472" s="66">
        <v>40304</v>
      </c>
      <c r="C472" s="66" t="s">
        <v>1010</v>
      </c>
      <c r="D472" s="65" t="s">
        <v>1570</v>
      </c>
      <c r="E472" s="237" t="s">
        <v>1382</v>
      </c>
      <c r="F472" s="237"/>
      <c r="G472" s="66" t="s">
        <v>522</v>
      </c>
      <c r="H472" s="67">
        <v>1.9E-2</v>
      </c>
      <c r="I472" s="68">
        <f t="shared" si="31"/>
        <v>19.175400000000003</v>
      </c>
      <c r="J472" s="68">
        <f t="shared" si="32"/>
        <v>0.36</v>
      </c>
      <c r="M472" s="53">
        <v>23.85</v>
      </c>
    </row>
    <row r="473" spans="1:13" ht="0.95" customHeight="1" thickTop="1">
      <c r="A473" s="83"/>
      <c r="B473" s="71"/>
      <c r="C473" s="71"/>
      <c r="D473" s="70"/>
      <c r="E473" s="70"/>
      <c r="F473" s="70"/>
      <c r="G473" s="70"/>
      <c r="H473" s="70"/>
      <c r="I473" s="70"/>
      <c r="J473" s="70"/>
      <c r="M473" s="53"/>
    </row>
    <row r="474" spans="1:13" ht="18" customHeight="1">
      <c r="A474" s="57" t="s">
        <v>1606</v>
      </c>
      <c r="B474" s="58" t="s">
        <v>1361</v>
      </c>
      <c r="C474" s="58" t="s">
        <v>1362</v>
      </c>
      <c r="D474" s="57" t="s">
        <v>1363</v>
      </c>
      <c r="E474" s="235" t="s">
        <v>1364</v>
      </c>
      <c r="F474" s="235"/>
      <c r="G474" s="58" t="s">
        <v>1365</v>
      </c>
      <c r="H474" s="59" t="s">
        <v>1366</v>
      </c>
      <c r="I474" s="59" t="s">
        <v>1367</v>
      </c>
      <c r="J474" s="59" t="s">
        <v>1368</v>
      </c>
      <c r="M474" s="53" t="s">
        <v>1367</v>
      </c>
    </row>
    <row r="475" spans="1:13" ht="36" customHeight="1">
      <c r="A475" s="65" t="s">
        <v>1369</v>
      </c>
      <c r="B475" s="61">
        <v>94965</v>
      </c>
      <c r="C475" s="61" t="s">
        <v>1010</v>
      </c>
      <c r="D475" s="60" t="s">
        <v>1613</v>
      </c>
      <c r="E475" s="236" t="s">
        <v>1378</v>
      </c>
      <c r="F475" s="236"/>
      <c r="G475" s="61" t="s">
        <v>124</v>
      </c>
      <c r="H475" s="62">
        <v>1</v>
      </c>
      <c r="I475" s="63">
        <f>SUM(J476:J482)</f>
        <v>327.181352796</v>
      </c>
      <c r="J475" s="63">
        <f>H475*I475</f>
        <v>327.181352796</v>
      </c>
      <c r="K475" s="64">
        <f>VLOOKUP(B475,[1]PLANILHA!$C$11:$G$435,5,FALSE)</f>
        <v>327.17976000000004</v>
      </c>
      <c r="L475" s="64">
        <f>K475-J475</f>
        <v>-1.5927959999544328E-3</v>
      </c>
      <c r="M475" s="53">
        <v>406.94</v>
      </c>
    </row>
    <row r="476" spans="1:13" ht="48" customHeight="1">
      <c r="A476" s="65" t="s">
        <v>1372</v>
      </c>
      <c r="B476" s="66">
        <v>88831</v>
      </c>
      <c r="C476" s="66" t="s">
        <v>1010</v>
      </c>
      <c r="D476" s="65" t="s">
        <v>1583</v>
      </c>
      <c r="E476" s="237" t="s">
        <v>1374</v>
      </c>
      <c r="F476" s="237"/>
      <c r="G476" s="66" t="s">
        <v>1375</v>
      </c>
      <c r="H476" s="67">
        <v>0.71030000000000004</v>
      </c>
      <c r="I476" s="68">
        <f t="shared" ref="I476:I482" si="33">M476*$M$2</f>
        <v>0.32963999999999999</v>
      </c>
      <c r="J476" s="68">
        <f>(H476*I476)</f>
        <v>0.234143292</v>
      </c>
      <c r="M476" s="69">
        <v>0.41</v>
      </c>
    </row>
    <row r="477" spans="1:13" ht="48" customHeight="1">
      <c r="A477" s="65" t="s">
        <v>1372</v>
      </c>
      <c r="B477" s="66">
        <v>88830</v>
      </c>
      <c r="C477" s="66" t="s">
        <v>1010</v>
      </c>
      <c r="D477" s="65" t="s">
        <v>1584</v>
      </c>
      <c r="E477" s="237" t="s">
        <v>1374</v>
      </c>
      <c r="F477" s="237"/>
      <c r="G477" s="66" t="s">
        <v>1029</v>
      </c>
      <c r="H477" s="67">
        <v>0.75339999999999996</v>
      </c>
      <c r="I477" s="68">
        <f t="shared" si="33"/>
        <v>1.3668</v>
      </c>
      <c r="J477" s="68">
        <f>(H477*I477)</f>
        <v>1.0297471199999999</v>
      </c>
      <c r="M477" s="69">
        <v>1.7</v>
      </c>
    </row>
    <row r="478" spans="1:13" ht="24" customHeight="1">
      <c r="A478" s="65" t="s">
        <v>1372</v>
      </c>
      <c r="B478" s="66">
        <v>88316</v>
      </c>
      <c r="C478" s="66" t="s">
        <v>1010</v>
      </c>
      <c r="D478" s="65" t="s">
        <v>1021</v>
      </c>
      <c r="E478" s="237" t="s">
        <v>1379</v>
      </c>
      <c r="F478" s="237"/>
      <c r="G478" s="66" t="s">
        <v>1016</v>
      </c>
      <c r="H478" s="67">
        <v>2.3117000000000001</v>
      </c>
      <c r="I478" s="68">
        <f t="shared" si="33"/>
        <v>11.159520000000001</v>
      </c>
      <c r="J478" s="68">
        <f>(H478*I478)</f>
        <v>25.797462384000003</v>
      </c>
      <c r="M478" s="69">
        <v>13.88</v>
      </c>
    </row>
    <row r="479" spans="1:13" ht="24" customHeight="1">
      <c r="A479" s="65" t="s">
        <v>1372</v>
      </c>
      <c r="B479" s="66">
        <v>88377</v>
      </c>
      <c r="C479" s="66" t="s">
        <v>1010</v>
      </c>
      <c r="D479" s="65" t="s">
        <v>1585</v>
      </c>
      <c r="E479" s="237" t="s">
        <v>1379</v>
      </c>
      <c r="F479" s="237"/>
      <c r="G479" s="66" t="s">
        <v>1016</v>
      </c>
      <c r="H479" s="67">
        <v>1.4637</v>
      </c>
      <c r="I479" s="68">
        <f t="shared" si="33"/>
        <v>14.18256</v>
      </c>
      <c r="J479" s="68">
        <f>TRUNC(H479*I479,2)</f>
        <v>20.75</v>
      </c>
      <c r="M479" s="69">
        <v>17.64</v>
      </c>
    </row>
    <row r="480" spans="1:13" ht="24" customHeight="1">
      <c r="A480" s="65" t="s">
        <v>1380</v>
      </c>
      <c r="B480" s="66">
        <v>370</v>
      </c>
      <c r="C480" s="66" t="s">
        <v>1010</v>
      </c>
      <c r="D480" s="65" t="s">
        <v>1119</v>
      </c>
      <c r="E480" s="237" t="s">
        <v>1382</v>
      </c>
      <c r="F480" s="237"/>
      <c r="G480" s="66" t="s">
        <v>124</v>
      </c>
      <c r="H480" s="67">
        <v>0.72289999999999999</v>
      </c>
      <c r="I480" s="68">
        <f t="shared" si="33"/>
        <v>43.416000000000004</v>
      </c>
      <c r="J480" s="68">
        <f>TRUNC(H480*I480,2)</f>
        <v>31.38</v>
      </c>
      <c r="M480" s="53">
        <v>54</v>
      </c>
    </row>
    <row r="481" spans="1:13" ht="24" customHeight="1">
      <c r="A481" s="65" t="s">
        <v>1380</v>
      </c>
      <c r="B481" s="66">
        <v>1379</v>
      </c>
      <c r="C481" s="66" t="s">
        <v>1010</v>
      </c>
      <c r="D481" s="65" t="s">
        <v>1120</v>
      </c>
      <c r="E481" s="237" t="s">
        <v>1382</v>
      </c>
      <c r="F481" s="237"/>
      <c r="G481" s="66" t="s">
        <v>522</v>
      </c>
      <c r="H481" s="67">
        <v>362.65789999999998</v>
      </c>
      <c r="I481" s="68">
        <f t="shared" si="33"/>
        <v>0.56279999999999997</v>
      </c>
      <c r="J481" s="68">
        <f>TRUNC(H481*I481,2)</f>
        <v>204.1</v>
      </c>
      <c r="M481" s="53">
        <v>0.7</v>
      </c>
    </row>
    <row r="482" spans="1:13" ht="24" customHeight="1" thickBot="1">
      <c r="A482" s="65" t="s">
        <v>1380</v>
      </c>
      <c r="B482" s="66">
        <v>4721</v>
      </c>
      <c r="C482" s="66" t="s">
        <v>1010</v>
      </c>
      <c r="D482" s="65" t="s">
        <v>1148</v>
      </c>
      <c r="E482" s="237" t="s">
        <v>1382</v>
      </c>
      <c r="F482" s="237"/>
      <c r="G482" s="66" t="s">
        <v>124</v>
      </c>
      <c r="H482" s="67">
        <v>0.59340000000000004</v>
      </c>
      <c r="I482" s="68">
        <f t="shared" si="33"/>
        <v>73.976040000000012</v>
      </c>
      <c r="J482" s="68">
        <f>TRUNC(H482*I482,2)</f>
        <v>43.89</v>
      </c>
      <c r="M482" s="53">
        <v>92.01</v>
      </c>
    </row>
    <row r="483" spans="1:13" ht="0.95" customHeight="1" thickTop="1">
      <c r="A483" s="83"/>
      <c r="B483" s="71"/>
      <c r="C483" s="71"/>
      <c r="D483" s="70"/>
      <c r="E483" s="70"/>
      <c r="F483" s="70"/>
      <c r="G483" s="70"/>
      <c r="H483" s="70"/>
      <c r="I483" s="70"/>
      <c r="J483" s="70"/>
      <c r="M483" s="53"/>
    </row>
    <row r="484" spans="1:13" ht="18" customHeight="1">
      <c r="A484" s="57" t="s">
        <v>1614</v>
      </c>
      <c r="B484" s="58" t="s">
        <v>1361</v>
      </c>
      <c r="C484" s="58" t="s">
        <v>1362</v>
      </c>
      <c r="D484" s="57" t="s">
        <v>1363</v>
      </c>
      <c r="E484" s="235" t="s">
        <v>1364</v>
      </c>
      <c r="F484" s="235"/>
      <c r="G484" s="58" t="s">
        <v>1365</v>
      </c>
      <c r="H484" s="59" t="s">
        <v>1366</v>
      </c>
      <c r="I484" s="59" t="s">
        <v>1367</v>
      </c>
      <c r="J484" s="59" t="s">
        <v>1368</v>
      </c>
      <c r="M484" s="53" t="s">
        <v>1367</v>
      </c>
    </row>
    <row r="485" spans="1:13" ht="48" customHeight="1">
      <c r="A485" s="65" t="s">
        <v>1369</v>
      </c>
      <c r="B485" s="61">
        <v>92776</v>
      </c>
      <c r="C485" s="61" t="s">
        <v>1010</v>
      </c>
      <c r="D485" s="60" t="s">
        <v>1615</v>
      </c>
      <c r="E485" s="236" t="s">
        <v>1378</v>
      </c>
      <c r="F485" s="236"/>
      <c r="G485" s="61" t="s">
        <v>522</v>
      </c>
      <c r="H485" s="62">
        <v>1</v>
      </c>
      <c r="I485" s="63">
        <f>SUM(J486:J490)</f>
        <v>13.061545239999999</v>
      </c>
      <c r="J485" s="63">
        <f>H485*I485</f>
        <v>13.061545239999999</v>
      </c>
      <c r="K485" s="64">
        <f>VLOOKUP(B485,[1]PLANILHA!$C$11:$G$435,5,FALSE)</f>
        <v>13.05696</v>
      </c>
      <c r="L485" s="64">
        <f>K485-J485</f>
        <v>-4.5852399999990467E-3</v>
      </c>
      <c r="M485" s="53">
        <v>16.239999999999998</v>
      </c>
    </row>
    <row r="486" spans="1:13" ht="36" customHeight="1">
      <c r="A486" s="65" t="s">
        <v>1372</v>
      </c>
      <c r="B486" s="66">
        <v>92792</v>
      </c>
      <c r="C486" s="66" t="s">
        <v>1010</v>
      </c>
      <c r="D486" s="65" t="s">
        <v>1588</v>
      </c>
      <c r="E486" s="237" t="s">
        <v>1378</v>
      </c>
      <c r="F486" s="237"/>
      <c r="G486" s="66" t="s">
        <v>522</v>
      </c>
      <c r="H486" s="67">
        <v>1</v>
      </c>
      <c r="I486" s="68">
        <f>M486*$M$2</f>
        <v>9.7042800000000007</v>
      </c>
      <c r="J486" s="68">
        <f>(H486*I486)</f>
        <v>9.7042800000000007</v>
      </c>
      <c r="M486" s="69">
        <v>12.07</v>
      </c>
    </row>
    <row r="487" spans="1:13" ht="24" customHeight="1">
      <c r="A487" s="65" t="s">
        <v>1372</v>
      </c>
      <c r="B487" s="66">
        <v>88238</v>
      </c>
      <c r="C487" s="66" t="s">
        <v>1010</v>
      </c>
      <c r="D487" s="65" t="s">
        <v>1188</v>
      </c>
      <c r="E487" s="237" t="s">
        <v>1379</v>
      </c>
      <c r="F487" s="237"/>
      <c r="G487" s="66" t="s">
        <v>1016</v>
      </c>
      <c r="H487" s="67">
        <v>2.8000000000000001E-2</v>
      </c>
      <c r="I487" s="68">
        <f>M487*$M$2</f>
        <v>11.07108</v>
      </c>
      <c r="J487" s="68">
        <f>(H487*I487)</f>
        <v>0.30999024000000003</v>
      </c>
      <c r="M487" s="69">
        <v>13.77</v>
      </c>
    </row>
    <row r="488" spans="1:13" ht="24" customHeight="1">
      <c r="A488" s="65" t="s">
        <v>1372</v>
      </c>
      <c r="B488" s="66">
        <v>88245</v>
      </c>
      <c r="C488" s="66" t="s">
        <v>1010</v>
      </c>
      <c r="D488" s="65" t="s">
        <v>1189</v>
      </c>
      <c r="E488" s="237" t="s">
        <v>1379</v>
      </c>
      <c r="F488" s="237"/>
      <c r="G488" s="66" t="s">
        <v>1016</v>
      </c>
      <c r="H488" s="67">
        <v>0.17130000000000001</v>
      </c>
      <c r="I488" s="68">
        <f>M488*$M$2</f>
        <v>14.2308</v>
      </c>
      <c r="J488" s="68">
        <f>TRUNC(H488*I488,2)</f>
        <v>2.4300000000000002</v>
      </c>
      <c r="M488" s="69">
        <v>17.7</v>
      </c>
    </row>
    <row r="489" spans="1:13" ht="24" customHeight="1">
      <c r="A489" s="65" t="s">
        <v>1380</v>
      </c>
      <c r="B489" s="66">
        <v>43132</v>
      </c>
      <c r="C489" s="66" t="s">
        <v>1010</v>
      </c>
      <c r="D489" s="65" t="s">
        <v>1589</v>
      </c>
      <c r="E489" s="237" t="s">
        <v>1382</v>
      </c>
      <c r="F489" s="237"/>
      <c r="G489" s="66" t="s">
        <v>522</v>
      </c>
      <c r="H489" s="67">
        <v>2.5000000000000001E-2</v>
      </c>
      <c r="I489" s="68">
        <f>M489*$M$2</f>
        <v>18.291</v>
      </c>
      <c r="J489" s="68">
        <f>(H489*I489)</f>
        <v>0.45727500000000004</v>
      </c>
      <c r="M489" s="53">
        <v>22.75</v>
      </c>
    </row>
    <row r="490" spans="1:13" ht="36" customHeight="1" thickBot="1">
      <c r="A490" s="65" t="s">
        <v>1380</v>
      </c>
      <c r="B490" s="66">
        <v>39017</v>
      </c>
      <c r="C490" s="66" t="s">
        <v>1010</v>
      </c>
      <c r="D490" s="65" t="s">
        <v>1590</v>
      </c>
      <c r="E490" s="237" t="s">
        <v>1382</v>
      </c>
      <c r="F490" s="237"/>
      <c r="G490" s="66" t="s">
        <v>535</v>
      </c>
      <c r="H490" s="67">
        <v>0.97</v>
      </c>
      <c r="I490" s="68">
        <f>M490*$M$2</f>
        <v>0.16883999999999999</v>
      </c>
      <c r="J490" s="68">
        <f>TRUNC(H490*I490,2)</f>
        <v>0.16</v>
      </c>
      <c r="M490" s="53">
        <v>0.21</v>
      </c>
    </row>
    <row r="491" spans="1:13" ht="0.95" customHeight="1" thickTop="1">
      <c r="A491" s="83"/>
      <c r="B491" s="71"/>
      <c r="C491" s="71"/>
      <c r="D491" s="70"/>
      <c r="E491" s="70"/>
      <c r="F491" s="70"/>
      <c r="G491" s="70"/>
      <c r="H491" s="70"/>
      <c r="I491" s="70"/>
      <c r="J491" s="70"/>
      <c r="M491" s="53"/>
    </row>
    <row r="492" spans="1:13" ht="18" customHeight="1">
      <c r="A492" s="57" t="s">
        <v>1616</v>
      </c>
      <c r="B492" s="58" t="s">
        <v>1361</v>
      </c>
      <c r="C492" s="58" t="s">
        <v>1362</v>
      </c>
      <c r="D492" s="57" t="s">
        <v>1363</v>
      </c>
      <c r="E492" s="235" t="s">
        <v>1364</v>
      </c>
      <c r="F492" s="235"/>
      <c r="G492" s="58" t="s">
        <v>1365</v>
      </c>
      <c r="H492" s="59" t="s">
        <v>1366</v>
      </c>
      <c r="I492" s="59" t="s">
        <v>1367</v>
      </c>
      <c r="J492" s="59" t="s">
        <v>1368</v>
      </c>
      <c r="M492" s="53" t="s">
        <v>1367</v>
      </c>
    </row>
    <row r="493" spans="1:13" ht="48" customHeight="1">
      <c r="A493" s="65" t="s">
        <v>1369</v>
      </c>
      <c r="B493" s="61">
        <v>92777</v>
      </c>
      <c r="C493" s="61" t="s">
        <v>1010</v>
      </c>
      <c r="D493" s="60" t="s">
        <v>1617</v>
      </c>
      <c r="E493" s="236" t="s">
        <v>1378</v>
      </c>
      <c r="F493" s="236"/>
      <c r="G493" s="61" t="s">
        <v>522</v>
      </c>
      <c r="H493" s="62">
        <v>1</v>
      </c>
      <c r="I493" s="63">
        <f>SUM(J494:J498)</f>
        <v>12.396065571999999</v>
      </c>
      <c r="J493" s="63">
        <f>H493*I493</f>
        <v>12.396065571999999</v>
      </c>
      <c r="K493" s="64">
        <f>VLOOKUP(B493,[1]PLANILHA!$C$11:$G$435,5,FALSE)</f>
        <v>12.397680000000001</v>
      </c>
      <c r="L493" s="64">
        <f>K493-J493</f>
        <v>1.6144280000016664E-3</v>
      </c>
      <c r="M493" s="53">
        <v>15.42</v>
      </c>
    </row>
    <row r="494" spans="1:13" ht="36" customHeight="1">
      <c r="A494" s="65" t="s">
        <v>1372</v>
      </c>
      <c r="B494" s="66">
        <v>92793</v>
      </c>
      <c r="C494" s="66" t="s">
        <v>1010</v>
      </c>
      <c r="D494" s="65" t="s">
        <v>1593</v>
      </c>
      <c r="E494" s="237" t="s">
        <v>1378</v>
      </c>
      <c r="F494" s="237"/>
      <c r="G494" s="66" t="s">
        <v>522</v>
      </c>
      <c r="H494" s="67">
        <v>1</v>
      </c>
      <c r="I494" s="68">
        <f>M494*$M$2</f>
        <v>9.7846799999999998</v>
      </c>
      <c r="J494" s="68">
        <f>(H494*I494)</f>
        <v>9.7846799999999998</v>
      </c>
      <c r="M494" s="69">
        <v>12.17</v>
      </c>
    </row>
    <row r="495" spans="1:13" ht="24" customHeight="1">
      <c r="A495" s="65" t="s">
        <v>1372</v>
      </c>
      <c r="B495" s="66">
        <v>88238</v>
      </c>
      <c r="C495" s="66" t="s">
        <v>1010</v>
      </c>
      <c r="D495" s="65" t="s">
        <v>1188</v>
      </c>
      <c r="E495" s="237" t="s">
        <v>1379</v>
      </c>
      <c r="F495" s="237"/>
      <c r="G495" s="66" t="s">
        <v>1016</v>
      </c>
      <c r="H495" s="67">
        <v>2.0899999999999998E-2</v>
      </c>
      <c r="I495" s="68">
        <f>M495*$M$2</f>
        <v>11.07108</v>
      </c>
      <c r="J495" s="68">
        <f>(H495*I495)</f>
        <v>0.23138557199999998</v>
      </c>
      <c r="M495" s="69">
        <v>13.77</v>
      </c>
    </row>
    <row r="496" spans="1:13" ht="24" customHeight="1">
      <c r="A496" s="65" t="s">
        <v>1372</v>
      </c>
      <c r="B496" s="66">
        <v>88245</v>
      </c>
      <c r="C496" s="66" t="s">
        <v>1010</v>
      </c>
      <c r="D496" s="65" t="s">
        <v>1189</v>
      </c>
      <c r="E496" s="237" t="s">
        <v>1379</v>
      </c>
      <c r="F496" s="237"/>
      <c r="G496" s="66" t="s">
        <v>1016</v>
      </c>
      <c r="H496" s="67">
        <v>0.1278</v>
      </c>
      <c r="I496" s="68">
        <f>M496*$M$2</f>
        <v>14.2308</v>
      </c>
      <c r="J496" s="68">
        <f>TRUNC(H496*I496,2)</f>
        <v>1.81</v>
      </c>
      <c r="M496" s="69">
        <v>17.7</v>
      </c>
    </row>
    <row r="497" spans="1:13" ht="24" customHeight="1">
      <c r="A497" s="65" t="s">
        <v>1380</v>
      </c>
      <c r="B497" s="66">
        <v>43132</v>
      </c>
      <c r="C497" s="66" t="s">
        <v>1010</v>
      </c>
      <c r="D497" s="65" t="s">
        <v>1589</v>
      </c>
      <c r="E497" s="237" t="s">
        <v>1382</v>
      </c>
      <c r="F497" s="237"/>
      <c r="G497" s="66" t="s">
        <v>522</v>
      </c>
      <c r="H497" s="67">
        <v>2.5000000000000001E-2</v>
      </c>
      <c r="I497" s="68">
        <f>M497*$M$2</f>
        <v>18.291</v>
      </c>
      <c r="J497" s="68">
        <f>TRUNC(H497*I497,2)</f>
        <v>0.45</v>
      </c>
      <c r="M497" s="53">
        <v>22.75</v>
      </c>
    </row>
    <row r="498" spans="1:13" ht="36" customHeight="1" thickBot="1">
      <c r="A498" s="65" t="s">
        <v>1380</v>
      </c>
      <c r="B498" s="66">
        <v>39017</v>
      </c>
      <c r="C498" s="66" t="s">
        <v>1010</v>
      </c>
      <c r="D498" s="65" t="s">
        <v>1590</v>
      </c>
      <c r="E498" s="237" t="s">
        <v>1382</v>
      </c>
      <c r="F498" s="237"/>
      <c r="G498" s="66" t="s">
        <v>535</v>
      </c>
      <c r="H498" s="67">
        <v>0.74299999999999999</v>
      </c>
      <c r="I498" s="68">
        <f>M498*$M$2</f>
        <v>0.16883999999999999</v>
      </c>
      <c r="J498" s="68">
        <f>TRUNC(H498*I498,2)</f>
        <v>0.12</v>
      </c>
      <c r="M498" s="53">
        <v>0.21</v>
      </c>
    </row>
    <row r="499" spans="1:13" ht="0.95" customHeight="1" thickTop="1">
      <c r="A499" s="83"/>
      <c r="B499" s="71"/>
      <c r="C499" s="71"/>
      <c r="D499" s="70"/>
      <c r="E499" s="70"/>
      <c r="F499" s="70"/>
      <c r="G499" s="70"/>
      <c r="H499" s="70"/>
      <c r="I499" s="70"/>
      <c r="J499" s="70"/>
      <c r="M499" s="53"/>
    </row>
    <row r="500" spans="1:13" ht="18" customHeight="1">
      <c r="A500" s="57" t="s">
        <v>1618</v>
      </c>
      <c r="B500" s="58" t="s">
        <v>1361</v>
      </c>
      <c r="C500" s="58" t="s">
        <v>1362</v>
      </c>
      <c r="D500" s="57" t="s">
        <v>1363</v>
      </c>
      <c r="E500" s="235" t="s">
        <v>1364</v>
      </c>
      <c r="F500" s="235"/>
      <c r="G500" s="58" t="s">
        <v>1365</v>
      </c>
      <c r="H500" s="59" t="s">
        <v>1366</v>
      </c>
      <c r="I500" s="59" t="s">
        <v>1367</v>
      </c>
      <c r="J500" s="59" t="s">
        <v>1368</v>
      </c>
      <c r="M500" s="53" t="s">
        <v>1367</v>
      </c>
    </row>
    <row r="501" spans="1:13" ht="48" customHeight="1">
      <c r="A501" s="65" t="s">
        <v>1369</v>
      </c>
      <c r="B501" s="61">
        <v>92778</v>
      </c>
      <c r="C501" s="61" t="s">
        <v>1010</v>
      </c>
      <c r="D501" s="60" t="s">
        <v>1619</v>
      </c>
      <c r="E501" s="236" t="s">
        <v>1378</v>
      </c>
      <c r="F501" s="236"/>
      <c r="G501" s="61" t="s">
        <v>522</v>
      </c>
      <c r="H501" s="62">
        <v>1</v>
      </c>
      <c r="I501" s="63">
        <f>SUM(J502:J506)</f>
        <v>11.149999999999999</v>
      </c>
      <c r="J501" s="63">
        <f>H501*I501</f>
        <v>11.149999999999999</v>
      </c>
      <c r="K501" s="64">
        <f>VLOOKUP(B501,[1]PLANILHA!$C$11:$G$435,5,FALSE)</f>
        <v>11.151479999999999</v>
      </c>
      <c r="L501" s="64">
        <f>K501-J501</f>
        <v>1.480000000000814E-3</v>
      </c>
      <c r="M501" s="53">
        <v>13.87</v>
      </c>
    </row>
    <row r="502" spans="1:13" ht="36" customHeight="1">
      <c r="A502" s="65" t="s">
        <v>1372</v>
      </c>
      <c r="B502" s="66">
        <v>92794</v>
      </c>
      <c r="C502" s="66" t="s">
        <v>1010</v>
      </c>
      <c r="D502" s="65" t="s">
        <v>1596</v>
      </c>
      <c r="E502" s="237" t="s">
        <v>1378</v>
      </c>
      <c r="F502" s="237"/>
      <c r="G502" s="66" t="s">
        <v>522</v>
      </c>
      <c r="H502" s="67">
        <v>1</v>
      </c>
      <c r="I502" s="68">
        <f>M502*$M$2</f>
        <v>9.0852000000000004</v>
      </c>
      <c r="J502" s="68">
        <f>TRUNC(H502*I502,2)</f>
        <v>9.08</v>
      </c>
      <c r="M502" s="69">
        <v>11.3</v>
      </c>
    </row>
    <row r="503" spans="1:13" ht="24" customHeight="1">
      <c r="A503" s="65" t="s">
        <v>1372</v>
      </c>
      <c r="B503" s="66">
        <v>88238</v>
      </c>
      <c r="C503" s="66" t="s">
        <v>1010</v>
      </c>
      <c r="D503" s="65" t="s">
        <v>1188</v>
      </c>
      <c r="E503" s="237" t="s">
        <v>1379</v>
      </c>
      <c r="F503" s="237"/>
      <c r="G503" s="66" t="s">
        <v>1016</v>
      </c>
      <c r="H503" s="67">
        <v>1.5599999999999999E-2</v>
      </c>
      <c r="I503" s="68">
        <f>M503*$M$2</f>
        <v>11.07108</v>
      </c>
      <c r="J503" s="68">
        <f>TRUNC(H503*I503,2)</f>
        <v>0.17</v>
      </c>
      <c r="M503" s="69">
        <v>13.77</v>
      </c>
    </row>
    <row r="504" spans="1:13" ht="24" customHeight="1">
      <c r="A504" s="65" t="s">
        <v>1372</v>
      </c>
      <c r="B504" s="66">
        <v>88245</v>
      </c>
      <c r="C504" s="66" t="s">
        <v>1010</v>
      </c>
      <c r="D504" s="65" t="s">
        <v>1189</v>
      </c>
      <c r="E504" s="237" t="s">
        <v>1379</v>
      </c>
      <c r="F504" s="237"/>
      <c r="G504" s="66" t="s">
        <v>1016</v>
      </c>
      <c r="H504" s="67">
        <v>9.5600000000000004E-2</v>
      </c>
      <c r="I504" s="68">
        <f>M504*$M$2</f>
        <v>14.2308</v>
      </c>
      <c r="J504" s="68">
        <f>TRUNC(H504*I504,2)</f>
        <v>1.36</v>
      </c>
      <c r="M504" s="69">
        <v>17.7</v>
      </c>
    </row>
    <row r="505" spans="1:13" ht="24" customHeight="1">
      <c r="A505" s="65" t="s">
        <v>1380</v>
      </c>
      <c r="B505" s="66">
        <v>43132</v>
      </c>
      <c r="C505" s="66" t="s">
        <v>1010</v>
      </c>
      <c r="D505" s="65" t="s">
        <v>1589</v>
      </c>
      <c r="E505" s="237" t="s">
        <v>1382</v>
      </c>
      <c r="F505" s="237"/>
      <c r="G505" s="66" t="s">
        <v>522</v>
      </c>
      <c r="H505" s="67">
        <v>2.5000000000000001E-2</v>
      </c>
      <c r="I505" s="68">
        <f>M505*$M$2</f>
        <v>18.291</v>
      </c>
      <c r="J505" s="68">
        <f>TRUNC(H505*I505,2)</f>
        <v>0.45</v>
      </c>
      <c r="M505" s="53">
        <v>22.75</v>
      </c>
    </row>
    <row r="506" spans="1:13" ht="36" customHeight="1" thickBot="1">
      <c r="A506" s="65" t="s">
        <v>1380</v>
      </c>
      <c r="B506" s="66">
        <v>39017</v>
      </c>
      <c r="C506" s="66" t="s">
        <v>1010</v>
      </c>
      <c r="D506" s="65" t="s">
        <v>1590</v>
      </c>
      <c r="E506" s="237" t="s">
        <v>1382</v>
      </c>
      <c r="F506" s="237"/>
      <c r="G506" s="66" t="s">
        <v>535</v>
      </c>
      <c r="H506" s="67">
        <v>0.54300000000000004</v>
      </c>
      <c r="I506" s="68">
        <f>M506*$M$2</f>
        <v>0.16883999999999999</v>
      </c>
      <c r="J506" s="68">
        <f>TRUNC(H506*I506,2)</f>
        <v>0.09</v>
      </c>
      <c r="M506" s="53">
        <v>0.21</v>
      </c>
    </row>
    <row r="507" spans="1:13" ht="0.95" customHeight="1" thickTop="1">
      <c r="A507" s="83"/>
      <c r="B507" s="71"/>
      <c r="C507" s="71"/>
      <c r="D507" s="70"/>
      <c r="E507" s="70"/>
      <c r="F507" s="70"/>
      <c r="G507" s="70"/>
      <c r="H507" s="70"/>
      <c r="I507" s="70"/>
      <c r="J507" s="70"/>
      <c r="M507" s="53"/>
    </row>
    <row r="508" spans="1:13" ht="18" customHeight="1">
      <c r="A508" s="57" t="s">
        <v>1620</v>
      </c>
      <c r="B508" s="58" t="s">
        <v>1361</v>
      </c>
      <c r="C508" s="58" t="s">
        <v>1362</v>
      </c>
      <c r="D508" s="57" t="s">
        <v>1363</v>
      </c>
      <c r="E508" s="235" t="s">
        <v>1364</v>
      </c>
      <c r="F508" s="235"/>
      <c r="G508" s="58" t="s">
        <v>1365</v>
      </c>
      <c r="H508" s="59" t="s">
        <v>1366</v>
      </c>
      <c r="I508" s="59" t="s">
        <v>1367</v>
      </c>
      <c r="J508" s="59" t="s">
        <v>1368</v>
      </c>
      <c r="M508" s="53" t="s">
        <v>1367</v>
      </c>
    </row>
    <row r="509" spans="1:13" ht="48" customHeight="1">
      <c r="A509" s="65" t="s">
        <v>1369</v>
      </c>
      <c r="B509" s="61">
        <v>92779</v>
      </c>
      <c r="C509" s="61" t="s">
        <v>1010</v>
      </c>
      <c r="D509" s="60" t="s">
        <v>1621</v>
      </c>
      <c r="E509" s="236" t="s">
        <v>1378</v>
      </c>
      <c r="F509" s="236"/>
      <c r="G509" s="61" t="s">
        <v>522</v>
      </c>
      <c r="H509" s="62">
        <v>1</v>
      </c>
      <c r="I509" s="63">
        <f>SUM(J510:J514)</f>
        <v>9.43</v>
      </c>
      <c r="J509" s="63">
        <f>H509*I509</f>
        <v>9.43</v>
      </c>
      <c r="K509" s="64">
        <f>VLOOKUP(B509,[1]PLANILHA!$C$11:$G$435,5,FALSE)</f>
        <v>9.4309200000000004</v>
      </c>
      <c r="L509" s="64">
        <f>K509-J509</f>
        <v>9.2000000000069804E-4</v>
      </c>
      <c r="M509" s="53">
        <v>11.73</v>
      </c>
    </row>
    <row r="510" spans="1:13" ht="36" customHeight="1">
      <c r="A510" s="65" t="s">
        <v>1372</v>
      </c>
      <c r="B510" s="66">
        <v>92795</v>
      </c>
      <c r="C510" s="66" t="s">
        <v>1010</v>
      </c>
      <c r="D510" s="65" t="s">
        <v>1599</v>
      </c>
      <c r="E510" s="237" t="s">
        <v>1378</v>
      </c>
      <c r="F510" s="237"/>
      <c r="G510" s="66" t="s">
        <v>522</v>
      </c>
      <c r="H510" s="67">
        <v>1</v>
      </c>
      <c r="I510" s="68">
        <f>M510*$M$2</f>
        <v>7.8148800000000014</v>
      </c>
      <c r="J510" s="68">
        <f>TRUNC(H510*I510,2)</f>
        <v>7.81</v>
      </c>
      <c r="M510" s="69">
        <v>9.7200000000000006</v>
      </c>
    </row>
    <row r="511" spans="1:13" ht="24" customHeight="1">
      <c r="A511" s="65" t="s">
        <v>1372</v>
      </c>
      <c r="B511" s="66">
        <v>88238</v>
      </c>
      <c r="C511" s="66" t="s">
        <v>1010</v>
      </c>
      <c r="D511" s="65" t="s">
        <v>1188</v>
      </c>
      <c r="E511" s="237" t="s">
        <v>1379</v>
      </c>
      <c r="F511" s="237"/>
      <c r="G511" s="66" t="s">
        <v>1016</v>
      </c>
      <c r="H511" s="67">
        <v>1.14E-2</v>
      </c>
      <c r="I511" s="68">
        <f>M511*$M$2</f>
        <v>11.07108</v>
      </c>
      <c r="J511" s="68">
        <f>TRUNC(H511*I511,2)</f>
        <v>0.12</v>
      </c>
      <c r="M511" s="69">
        <v>13.77</v>
      </c>
    </row>
    <row r="512" spans="1:13" ht="24" customHeight="1">
      <c r="A512" s="65" t="s">
        <v>1372</v>
      </c>
      <c r="B512" s="66">
        <v>88245</v>
      </c>
      <c r="C512" s="66" t="s">
        <v>1010</v>
      </c>
      <c r="D512" s="65" t="s">
        <v>1189</v>
      </c>
      <c r="E512" s="237" t="s">
        <v>1379</v>
      </c>
      <c r="F512" s="237"/>
      <c r="G512" s="66" t="s">
        <v>1016</v>
      </c>
      <c r="H512" s="67">
        <v>6.9800000000000001E-2</v>
      </c>
      <c r="I512" s="68">
        <f>M512*$M$2</f>
        <v>14.2308</v>
      </c>
      <c r="J512" s="68">
        <f>TRUNC(H512*I512,2)</f>
        <v>0.99</v>
      </c>
      <c r="M512" s="69">
        <v>17.7</v>
      </c>
    </row>
    <row r="513" spans="1:13" ht="24" customHeight="1">
      <c r="A513" s="65" t="s">
        <v>1380</v>
      </c>
      <c r="B513" s="66">
        <v>43132</v>
      </c>
      <c r="C513" s="66" t="s">
        <v>1010</v>
      </c>
      <c r="D513" s="65" t="s">
        <v>1589</v>
      </c>
      <c r="E513" s="237" t="s">
        <v>1382</v>
      </c>
      <c r="F513" s="237"/>
      <c r="G513" s="66" t="s">
        <v>522</v>
      </c>
      <c r="H513" s="67">
        <v>2.5000000000000001E-2</v>
      </c>
      <c r="I513" s="68">
        <f>M513*$M$2</f>
        <v>18.291</v>
      </c>
      <c r="J513" s="68">
        <f>TRUNC(H513*I513,2)</f>
        <v>0.45</v>
      </c>
      <c r="M513" s="53">
        <v>22.75</v>
      </c>
    </row>
    <row r="514" spans="1:13" ht="36" customHeight="1" thickBot="1">
      <c r="A514" s="65" t="s">
        <v>1380</v>
      </c>
      <c r="B514" s="66">
        <v>39017</v>
      </c>
      <c r="C514" s="66" t="s">
        <v>1010</v>
      </c>
      <c r="D514" s="65" t="s">
        <v>1590</v>
      </c>
      <c r="E514" s="237" t="s">
        <v>1382</v>
      </c>
      <c r="F514" s="237"/>
      <c r="G514" s="66" t="s">
        <v>535</v>
      </c>
      <c r="H514" s="67">
        <v>0.36699999999999999</v>
      </c>
      <c r="I514" s="68">
        <f>M514*$M$2</f>
        <v>0.16883999999999999</v>
      </c>
      <c r="J514" s="68">
        <f>TRUNC(H514*I514,2)</f>
        <v>0.06</v>
      </c>
      <c r="M514" s="53">
        <v>0.21</v>
      </c>
    </row>
    <row r="515" spans="1:13" ht="0.95" customHeight="1" thickTop="1">
      <c r="A515" s="83"/>
      <c r="B515" s="71"/>
      <c r="C515" s="71"/>
      <c r="D515" s="70"/>
      <c r="E515" s="70"/>
      <c r="F515" s="70"/>
      <c r="G515" s="70"/>
      <c r="H515" s="70"/>
      <c r="I515" s="70"/>
      <c r="J515" s="70"/>
      <c r="M515" s="53"/>
    </row>
    <row r="516" spans="1:13" ht="18" customHeight="1">
      <c r="A516" s="57" t="s">
        <v>1622</v>
      </c>
      <c r="B516" s="58" t="s">
        <v>1361</v>
      </c>
      <c r="C516" s="58" t="s">
        <v>1362</v>
      </c>
      <c r="D516" s="57" t="s">
        <v>1363</v>
      </c>
      <c r="E516" s="235" t="s">
        <v>1364</v>
      </c>
      <c r="F516" s="235"/>
      <c r="G516" s="58" t="s">
        <v>1365</v>
      </c>
      <c r="H516" s="59" t="s">
        <v>1366</v>
      </c>
      <c r="I516" s="59" t="s">
        <v>1367</v>
      </c>
      <c r="J516" s="59" t="s">
        <v>1368</v>
      </c>
      <c r="M516" s="53" t="s">
        <v>1367</v>
      </c>
    </row>
    <row r="517" spans="1:13" ht="48" customHeight="1">
      <c r="A517" s="65" t="s">
        <v>1369</v>
      </c>
      <c r="B517" s="61">
        <v>92781</v>
      </c>
      <c r="C517" s="61" t="s">
        <v>1010</v>
      </c>
      <c r="D517" s="60" t="s">
        <v>1623</v>
      </c>
      <c r="E517" s="236" t="s">
        <v>1378</v>
      </c>
      <c r="F517" s="236"/>
      <c r="G517" s="61" t="s">
        <v>522</v>
      </c>
      <c r="H517" s="62">
        <v>1</v>
      </c>
      <c r="I517" s="63">
        <f>SUM(J518:J522)</f>
        <v>10.109983467999999</v>
      </c>
      <c r="J517" s="63">
        <f>H517*I517</f>
        <v>10.109983467999999</v>
      </c>
      <c r="K517" s="64">
        <f>VLOOKUP(B517,[1]PLANILHA!$C$11:$G$435,5,FALSE)</f>
        <v>10.114320000000001</v>
      </c>
      <c r="L517" s="64">
        <f>K517-J517</f>
        <v>4.3365320000017249E-3</v>
      </c>
      <c r="M517" s="53">
        <v>12.58</v>
      </c>
    </row>
    <row r="518" spans="1:13" ht="36" customHeight="1">
      <c r="A518" s="65" t="s">
        <v>1372</v>
      </c>
      <c r="B518" s="66">
        <v>92797</v>
      </c>
      <c r="C518" s="66" t="s">
        <v>1010</v>
      </c>
      <c r="D518" s="65" t="s">
        <v>1624</v>
      </c>
      <c r="E518" s="237" t="s">
        <v>1378</v>
      </c>
      <c r="F518" s="237"/>
      <c r="G518" s="66" t="s">
        <v>522</v>
      </c>
      <c r="H518" s="67">
        <v>1</v>
      </c>
      <c r="I518" s="68">
        <f>M518*$M$2</f>
        <v>9.1495200000000008</v>
      </c>
      <c r="J518" s="68">
        <f>(H518*I518)</f>
        <v>9.1495200000000008</v>
      </c>
      <c r="M518" s="69">
        <v>11.38</v>
      </c>
    </row>
    <row r="519" spans="1:13" ht="24" customHeight="1">
      <c r="A519" s="65" t="s">
        <v>1372</v>
      </c>
      <c r="B519" s="66">
        <v>88238</v>
      </c>
      <c r="C519" s="66" t="s">
        <v>1010</v>
      </c>
      <c r="D519" s="65" t="s">
        <v>1188</v>
      </c>
      <c r="E519" s="237" t="s">
        <v>1379</v>
      </c>
      <c r="F519" s="237"/>
      <c r="G519" s="66" t="s">
        <v>1016</v>
      </c>
      <c r="H519" s="67">
        <v>5.1000000000000004E-3</v>
      </c>
      <c r="I519" s="68">
        <f>M519*$M$2</f>
        <v>11.07108</v>
      </c>
      <c r="J519" s="68">
        <f>(H519*I519)</f>
        <v>5.6462508000000008E-2</v>
      </c>
      <c r="M519" s="69">
        <v>13.77</v>
      </c>
    </row>
    <row r="520" spans="1:13" ht="24" customHeight="1">
      <c r="A520" s="65" t="s">
        <v>1372</v>
      </c>
      <c r="B520" s="66">
        <v>88245</v>
      </c>
      <c r="C520" s="66" t="s">
        <v>1010</v>
      </c>
      <c r="D520" s="65" t="s">
        <v>1189</v>
      </c>
      <c r="E520" s="237" t="s">
        <v>1379</v>
      </c>
      <c r="F520" s="237"/>
      <c r="G520" s="66" t="s">
        <v>1016</v>
      </c>
      <c r="H520" s="67">
        <v>3.1199999999999999E-2</v>
      </c>
      <c r="I520" s="68">
        <f>M520*$M$2</f>
        <v>14.2308</v>
      </c>
      <c r="J520" s="68">
        <f>(H520*I520)</f>
        <v>0.44400096</v>
      </c>
      <c r="M520" s="69">
        <v>17.7</v>
      </c>
    </row>
    <row r="521" spans="1:13" ht="24" customHeight="1">
      <c r="A521" s="65" t="s">
        <v>1380</v>
      </c>
      <c r="B521" s="66">
        <v>43132</v>
      </c>
      <c r="C521" s="66" t="s">
        <v>1010</v>
      </c>
      <c r="D521" s="65" t="s">
        <v>1589</v>
      </c>
      <c r="E521" s="237" t="s">
        <v>1382</v>
      </c>
      <c r="F521" s="237"/>
      <c r="G521" s="66" t="s">
        <v>522</v>
      </c>
      <c r="H521" s="67">
        <v>2.5000000000000001E-2</v>
      </c>
      <c r="I521" s="68">
        <f>M521*$M$2</f>
        <v>18.291</v>
      </c>
      <c r="J521" s="68">
        <f>TRUNC(H521*I521,2)</f>
        <v>0.45</v>
      </c>
      <c r="M521" s="53">
        <v>22.75</v>
      </c>
    </row>
    <row r="522" spans="1:13" ht="36" customHeight="1" thickBot="1">
      <c r="A522" s="65" t="s">
        <v>1380</v>
      </c>
      <c r="B522" s="66">
        <v>39017</v>
      </c>
      <c r="C522" s="66" t="s">
        <v>1010</v>
      </c>
      <c r="D522" s="65" t="s">
        <v>1590</v>
      </c>
      <c r="E522" s="237" t="s">
        <v>1382</v>
      </c>
      <c r="F522" s="237"/>
      <c r="G522" s="66" t="s">
        <v>535</v>
      </c>
      <c r="H522" s="67">
        <v>0.113</v>
      </c>
      <c r="I522" s="68">
        <f>M522*$M$2</f>
        <v>0.16883999999999999</v>
      </c>
      <c r="J522" s="68">
        <f>TRUNC(H522*I522,2)</f>
        <v>0.01</v>
      </c>
      <c r="M522" s="53">
        <v>0.21</v>
      </c>
    </row>
    <row r="523" spans="1:13" ht="0.95" customHeight="1" thickTop="1">
      <c r="A523" s="83"/>
      <c r="B523" s="71"/>
      <c r="C523" s="71"/>
      <c r="D523" s="70"/>
      <c r="E523" s="70"/>
      <c r="F523" s="70"/>
      <c r="G523" s="70"/>
      <c r="H523" s="70"/>
      <c r="I523" s="70"/>
      <c r="J523" s="70"/>
      <c r="M523" s="53"/>
    </row>
    <row r="524" spans="1:13" ht="18" customHeight="1">
      <c r="A524" s="57" t="s">
        <v>1625</v>
      </c>
      <c r="B524" s="58" t="s">
        <v>1361</v>
      </c>
      <c r="C524" s="58" t="s">
        <v>1362</v>
      </c>
      <c r="D524" s="57" t="s">
        <v>1363</v>
      </c>
      <c r="E524" s="235" t="s">
        <v>1364</v>
      </c>
      <c r="F524" s="235"/>
      <c r="G524" s="58" t="s">
        <v>1365</v>
      </c>
      <c r="H524" s="59" t="s">
        <v>1366</v>
      </c>
      <c r="I524" s="59" t="s">
        <v>1367</v>
      </c>
      <c r="J524" s="59" t="s">
        <v>1368</v>
      </c>
      <c r="M524" s="53" t="s">
        <v>1367</v>
      </c>
    </row>
    <row r="525" spans="1:13" ht="48" customHeight="1">
      <c r="A525" s="65" t="s">
        <v>1369</v>
      </c>
      <c r="B525" s="61">
        <v>92785</v>
      </c>
      <c r="C525" s="61" t="s">
        <v>1010</v>
      </c>
      <c r="D525" s="60" t="s">
        <v>1626</v>
      </c>
      <c r="E525" s="236" t="s">
        <v>1378</v>
      </c>
      <c r="F525" s="236"/>
      <c r="G525" s="61" t="s">
        <v>522</v>
      </c>
      <c r="H525" s="62">
        <v>1</v>
      </c>
      <c r="I525" s="63">
        <f>SUM(J526:J530)</f>
        <v>12.06</v>
      </c>
      <c r="J525" s="63">
        <f>H525*I525</f>
        <v>12.06</v>
      </c>
      <c r="K525" s="64">
        <f>VLOOKUP(B525,[1]PLANILHA!$C$11:$G$435,5,FALSE)</f>
        <v>12.06</v>
      </c>
      <c r="L525" s="64">
        <f>K525-J525</f>
        <v>0</v>
      </c>
      <c r="M525" s="53">
        <v>15</v>
      </c>
    </row>
    <row r="526" spans="1:13" ht="24" customHeight="1">
      <c r="A526" s="65" t="s">
        <v>1372</v>
      </c>
      <c r="B526" s="66">
        <v>92801</v>
      </c>
      <c r="C526" s="66" t="s">
        <v>1010</v>
      </c>
      <c r="D526" s="65" t="s">
        <v>1627</v>
      </c>
      <c r="E526" s="237" t="s">
        <v>1378</v>
      </c>
      <c r="F526" s="237"/>
      <c r="G526" s="66" t="s">
        <v>522</v>
      </c>
      <c r="H526" s="67">
        <v>1</v>
      </c>
      <c r="I526" s="68">
        <f>M526*$M$2</f>
        <v>9.5274000000000001</v>
      </c>
      <c r="J526" s="68">
        <f>TRUNC(H526*I526,2)</f>
        <v>9.52</v>
      </c>
      <c r="M526" s="69">
        <v>11.85</v>
      </c>
    </row>
    <row r="527" spans="1:13" ht="24" customHeight="1">
      <c r="A527" s="65" t="s">
        <v>1372</v>
      </c>
      <c r="B527" s="66">
        <v>88238</v>
      </c>
      <c r="C527" s="66" t="s">
        <v>1010</v>
      </c>
      <c r="D527" s="65" t="s">
        <v>1188</v>
      </c>
      <c r="E527" s="237" t="s">
        <v>1379</v>
      </c>
      <c r="F527" s="237"/>
      <c r="G527" s="66" t="s">
        <v>1016</v>
      </c>
      <c r="H527" s="67">
        <v>1.9099999999999999E-2</v>
      </c>
      <c r="I527" s="68">
        <f>M527*$M$2</f>
        <v>11.07108</v>
      </c>
      <c r="J527" s="68">
        <f>TRUNC(H527*I527,2)</f>
        <v>0.21</v>
      </c>
      <c r="M527" s="69">
        <v>13.77</v>
      </c>
    </row>
    <row r="528" spans="1:13" ht="24" customHeight="1">
      <c r="A528" s="65" t="s">
        <v>1372</v>
      </c>
      <c r="B528" s="66">
        <v>88245</v>
      </c>
      <c r="C528" s="66" t="s">
        <v>1010</v>
      </c>
      <c r="D528" s="65" t="s">
        <v>1189</v>
      </c>
      <c r="E528" s="237" t="s">
        <v>1379</v>
      </c>
      <c r="F528" s="237"/>
      <c r="G528" s="66" t="s">
        <v>1016</v>
      </c>
      <c r="H528" s="67">
        <v>0.1168</v>
      </c>
      <c r="I528" s="68">
        <f>M528*$M$2</f>
        <v>14.2308</v>
      </c>
      <c r="J528" s="68">
        <f>TRUNC(H528*I528,2)</f>
        <v>1.66</v>
      </c>
      <c r="M528" s="69">
        <v>17.7</v>
      </c>
    </row>
    <row r="529" spans="1:13" ht="24" customHeight="1">
      <c r="A529" s="65" t="s">
        <v>1380</v>
      </c>
      <c r="B529" s="66">
        <v>43132</v>
      </c>
      <c r="C529" s="66" t="s">
        <v>1010</v>
      </c>
      <c r="D529" s="65" t="s">
        <v>1589</v>
      </c>
      <c r="E529" s="237" t="s">
        <v>1382</v>
      </c>
      <c r="F529" s="237"/>
      <c r="G529" s="66" t="s">
        <v>522</v>
      </c>
      <c r="H529" s="67">
        <v>2.5000000000000001E-2</v>
      </c>
      <c r="I529" s="68">
        <f>M529*$M$2</f>
        <v>18.291</v>
      </c>
      <c r="J529" s="68">
        <f>TRUNC(H529*I529,2)</f>
        <v>0.45</v>
      </c>
      <c r="M529" s="53">
        <v>22.75</v>
      </c>
    </row>
    <row r="530" spans="1:13" ht="36" customHeight="1" thickBot="1">
      <c r="A530" s="65" t="s">
        <v>1380</v>
      </c>
      <c r="B530" s="66">
        <v>39017</v>
      </c>
      <c r="C530" s="66" t="s">
        <v>1010</v>
      </c>
      <c r="D530" s="65" t="s">
        <v>1590</v>
      </c>
      <c r="E530" s="237" t="s">
        <v>1382</v>
      </c>
      <c r="F530" s="237"/>
      <c r="G530" s="66" t="s">
        <v>535</v>
      </c>
      <c r="H530" s="67">
        <v>1.333</v>
      </c>
      <c r="I530" s="68">
        <f>M530*$M$2</f>
        <v>0.16883999999999999</v>
      </c>
      <c r="J530" s="68">
        <f>TRUNC(H530*I530,2)</f>
        <v>0.22</v>
      </c>
      <c r="M530" s="53">
        <v>0.21</v>
      </c>
    </row>
    <row r="531" spans="1:13" ht="0.95" customHeight="1" thickTop="1">
      <c r="A531" s="83"/>
      <c r="B531" s="71"/>
      <c r="C531" s="71"/>
      <c r="D531" s="70"/>
      <c r="E531" s="70"/>
      <c r="F531" s="70"/>
      <c r="G531" s="70"/>
      <c r="H531" s="70"/>
      <c r="I531" s="70"/>
      <c r="J531" s="70"/>
      <c r="M531" s="53"/>
    </row>
    <row r="532" spans="1:13" ht="18" customHeight="1">
      <c r="A532" s="57" t="s">
        <v>1628</v>
      </c>
      <c r="B532" s="58" t="s">
        <v>1361</v>
      </c>
      <c r="C532" s="58" t="s">
        <v>1362</v>
      </c>
      <c r="D532" s="57" t="s">
        <v>1363</v>
      </c>
      <c r="E532" s="235" t="s">
        <v>1364</v>
      </c>
      <c r="F532" s="235"/>
      <c r="G532" s="58" t="s">
        <v>1365</v>
      </c>
      <c r="H532" s="59" t="s">
        <v>1366</v>
      </c>
      <c r="I532" s="59" t="s">
        <v>1367</v>
      </c>
      <c r="J532" s="59" t="s">
        <v>1368</v>
      </c>
      <c r="M532" s="53" t="s">
        <v>1367</v>
      </c>
    </row>
    <row r="533" spans="1:13" ht="48" customHeight="1">
      <c r="A533" s="65" t="s">
        <v>1369</v>
      </c>
      <c r="B533" s="61">
        <v>92784</v>
      </c>
      <c r="C533" s="61" t="s">
        <v>1010</v>
      </c>
      <c r="D533" s="60" t="s">
        <v>1629</v>
      </c>
      <c r="E533" s="236" t="s">
        <v>1378</v>
      </c>
      <c r="F533" s="236"/>
      <c r="G533" s="61" t="s">
        <v>522</v>
      </c>
      <c r="H533" s="62">
        <v>1</v>
      </c>
      <c r="I533" s="63">
        <f>SUM(J534:J538)</f>
        <v>12.299999999999999</v>
      </c>
      <c r="J533" s="63">
        <f>H533*I533</f>
        <v>12.299999999999999</v>
      </c>
      <c r="K533" s="64">
        <f>VLOOKUP(B533,[1]PLANILHA!$C$11:$G$435,5,FALSE)</f>
        <v>12.301200000000001</v>
      </c>
      <c r="L533" s="64">
        <f>K533-J533</f>
        <v>1.2000000000025324E-3</v>
      </c>
      <c r="M533" s="53">
        <v>15.3</v>
      </c>
    </row>
    <row r="534" spans="1:13" ht="24" customHeight="1">
      <c r="A534" s="65" t="s">
        <v>1372</v>
      </c>
      <c r="B534" s="66">
        <v>92800</v>
      </c>
      <c r="C534" s="66" t="s">
        <v>1010</v>
      </c>
      <c r="D534" s="65" t="s">
        <v>1630</v>
      </c>
      <c r="E534" s="237" t="s">
        <v>1378</v>
      </c>
      <c r="F534" s="237"/>
      <c r="G534" s="66" t="s">
        <v>522</v>
      </c>
      <c r="H534" s="67">
        <v>1</v>
      </c>
      <c r="I534" s="68">
        <f>M534*$M$2</f>
        <v>9.0289200000000012</v>
      </c>
      <c r="J534" s="68">
        <f>TRUNC(H534*I534,2)</f>
        <v>9.02</v>
      </c>
      <c r="M534" s="69">
        <v>11.23</v>
      </c>
    </row>
    <row r="535" spans="1:13" ht="24" customHeight="1">
      <c r="A535" s="65" t="s">
        <v>1372</v>
      </c>
      <c r="B535" s="66">
        <v>88238</v>
      </c>
      <c r="C535" s="66" t="s">
        <v>1010</v>
      </c>
      <c r="D535" s="65" t="s">
        <v>1188</v>
      </c>
      <c r="E535" s="237" t="s">
        <v>1379</v>
      </c>
      <c r="F535" s="237"/>
      <c r="G535" s="66" t="s">
        <v>1016</v>
      </c>
      <c r="H535" s="67">
        <v>2.53E-2</v>
      </c>
      <c r="I535" s="68">
        <f>M535*$M$2</f>
        <v>11.07108</v>
      </c>
      <c r="J535" s="68">
        <f>TRUNC(H535*I535,2)</f>
        <v>0.28000000000000003</v>
      </c>
      <c r="M535" s="69">
        <v>13.77</v>
      </c>
    </row>
    <row r="536" spans="1:13" ht="24" customHeight="1">
      <c r="A536" s="65" t="s">
        <v>1372</v>
      </c>
      <c r="B536" s="66">
        <v>88245</v>
      </c>
      <c r="C536" s="66" t="s">
        <v>1010</v>
      </c>
      <c r="D536" s="65" t="s">
        <v>1189</v>
      </c>
      <c r="E536" s="237" t="s">
        <v>1379</v>
      </c>
      <c r="F536" s="237"/>
      <c r="G536" s="66" t="s">
        <v>1016</v>
      </c>
      <c r="H536" s="67">
        <v>0.1547</v>
      </c>
      <c r="I536" s="68">
        <f>M536*$M$2</f>
        <v>14.2308</v>
      </c>
      <c r="J536" s="68">
        <f>TRUNC(H536*I536,2)</f>
        <v>2.2000000000000002</v>
      </c>
      <c r="M536" s="69">
        <v>17.7</v>
      </c>
    </row>
    <row r="537" spans="1:13" ht="24" customHeight="1">
      <c r="A537" s="65" t="s">
        <v>1380</v>
      </c>
      <c r="B537" s="66">
        <v>43132</v>
      </c>
      <c r="C537" s="66" t="s">
        <v>1010</v>
      </c>
      <c r="D537" s="65" t="s">
        <v>1589</v>
      </c>
      <c r="E537" s="237" t="s">
        <v>1382</v>
      </c>
      <c r="F537" s="237"/>
      <c r="G537" s="66" t="s">
        <v>522</v>
      </c>
      <c r="H537" s="67">
        <v>2.5000000000000001E-2</v>
      </c>
      <c r="I537" s="68">
        <f>M537*$M$2</f>
        <v>18.291</v>
      </c>
      <c r="J537" s="68">
        <f>TRUNC(H537*I537,2)</f>
        <v>0.45</v>
      </c>
      <c r="M537" s="53">
        <v>22.75</v>
      </c>
    </row>
    <row r="538" spans="1:13" ht="36" customHeight="1" thickBot="1">
      <c r="A538" s="65" t="s">
        <v>1380</v>
      </c>
      <c r="B538" s="66">
        <v>39017</v>
      </c>
      <c r="C538" s="66" t="s">
        <v>1010</v>
      </c>
      <c r="D538" s="65" t="s">
        <v>1590</v>
      </c>
      <c r="E538" s="237" t="s">
        <v>1382</v>
      </c>
      <c r="F538" s="237"/>
      <c r="G538" s="66" t="s">
        <v>535</v>
      </c>
      <c r="H538" s="67">
        <v>2.1179999999999999</v>
      </c>
      <c r="I538" s="68">
        <f>M538*$M$2</f>
        <v>0.16883999999999999</v>
      </c>
      <c r="J538" s="68">
        <f>TRUNC(H538*I538,2)</f>
        <v>0.35</v>
      </c>
      <c r="M538" s="53">
        <v>0.21</v>
      </c>
    </row>
    <row r="539" spans="1:13" ht="0.95" customHeight="1" thickTop="1">
      <c r="A539" s="83"/>
      <c r="B539" s="71"/>
      <c r="C539" s="71"/>
      <c r="D539" s="70"/>
      <c r="E539" s="70"/>
      <c r="F539" s="70"/>
      <c r="G539" s="70"/>
      <c r="H539" s="70"/>
      <c r="I539" s="70"/>
      <c r="J539" s="70"/>
      <c r="M539" s="53"/>
    </row>
    <row r="540" spans="1:13" ht="18" customHeight="1">
      <c r="A540" s="57" t="s">
        <v>1631</v>
      </c>
      <c r="B540" s="58" t="s">
        <v>1361</v>
      </c>
      <c r="C540" s="58" t="s">
        <v>1362</v>
      </c>
      <c r="D540" s="57" t="s">
        <v>1363</v>
      </c>
      <c r="E540" s="235" t="s">
        <v>1364</v>
      </c>
      <c r="F540" s="235"/>
      <c r="G540" s="58" t="s">
        <v>1365</v>
      </c>
      <c r="H540" s="59" t="s">
        <v>1366</v>
      </c>
      <c r="I540" s="59" t="s">
        <v>1367</v>
      </c>
      <c r="J540" s="59" t="s">
        <v>1368</v>
      </c>
      <c r="M540" s="53" t="s">
        <v>1367</v>
      </c>
    </row>
    <row r="541" spans="1:13" ht="48" customHeight="1">
      <c r="A541" s="65" t="s">
        <v>1369</v>
      </c>
      <c r="B541" s="61">
        <v>92775</v>
      </c>
      <c r="C541" s="61" t="s">
        <v>1010</v>
      </c>
      <c r="D541" s="60" t="s">
        <v>1632</v>
      </c>
      <c r="E541" s="236" t="s">
        <v>1378</v>
      </c>
      <c r="F541" s="236"/>
      <c r="G541" s="61" t="s">
        <v>522</v>
      </c>
      <c r="H541" s="62">
        <v>1</v>
      </c>
      <c r="I541" s="63">
        <f>SUM(J542:J546)</f>
        <v>13.559999999999999</v>
      </c>
      <c r="J541" s="63">
        <f>H541*I541</f>
        <v>13.559999999999999</v>
      </c>
      <c r="K541" s="64">
        <f>VLOOKUP(B541,[1]PLANILHA!$C$11:$G$435,5,FALSE)</f>
        <v>13.563480000000002</v>
      </c>
      <c r="L541" s="64">
        <f>K541-J541</f>
        <v>3.4800000000032583E-3</v>
      </c>
      <c r="M541" s="53">
        <v>16.87</v>
      </c>
    </row>
    <row r="542" spans="1:13" ht="36" customHeight="1">
      <c r="A542" s="65" t="s">
        <v>1372</v>
      </c>
      <c r="B542" s="66">
        <v>92791</v>
      </c>
      <c r="C542" s="66" t="s">
        <v>1010</v>
      </c>
      <c r="D542" s="65" t="s">
        <v>1602</v>
      </c>
      <c r="E542" s="237" t="s">
        <v>1378</v>
      </c>
      <c r="F542" s="237"/>
      <c r="G542" s="66" t="s">
        <v>522</v>
      </c>
      <c r="H542" s="67">
        <v>1</v>
      </c>
      <c r="I542" s="68">
        <f>M542*$M$2</f>
        <v>9.3263999999999996</v>
      </c>
      <c r="J542" s="68">
        <f>TRUNC(H542*I542,2)</f>
        <v>9.32</v>
      </c>
      <c r="M542" s="69">
        <v>11.6</v>
      </c>
    </row>
    <row r="543" spans="1:13" ht="24" customHeight="1">
      <c r="A543" s="65" t="s">
        <v>1372</v>
      </c>
      <c r="B543" s="66">
        <v>88238</v>
      </c>
      <c r="C543" s="66" t="s">
        <v>1010</v>
      </c>
      <c r="D543" s="65" t="s">
        <v>1188</v>
      </c>
      <c r="E543" s="237" t="s">
        <v>1379</v>
      </c>
      <c r="F543" s="237"/>
      <c r="G543" s="66" t="s">
        <v>1016</v>
      </c>
      <c r="H543" s="67">
        <v>3.6700000000000003E-2</v>
      </c>
      <c r="I543" s="68">
        <f>M543*$M$2</f>
        <v>11.07108</v>
      </c>
      <c r="J543" s="68">
        <f>TRUNC(H543*I543,2)</f>
        <v>0.4</v>
      </c>
      <c r="M543" s="69">
        <v>13.77</v>
      </c>
    </row>
    <row r="544" spans="1:13" ht="24" customHeight="1">
      <c r="A544" s="65" t="s">
        <v>1372</v>
      </c>
      <c r="B544" s="66">
        <v>88245</v>
      </c>
      <c r="C544" s="66" t="s">
        <v>1010</v>
      </c>
      <c r="D544" s="65" t="s">
        <v>1189</v>
      </c>
      <c r="E544" s="237" t="s">
        <v>1379</v>
      </c>
      <c r="F544" s="237"/>
      <c r="G544" s="66" t="s">
        <v>1016</v>
      </c>
      <c r="H544" s="67">
        <v>0.22450000000000001</v>
      </c>
      <c r="I544" s="68">
        <f>M544*$M$2</f>
        <v>14.2308</v>
      </c>
      <c r="J544" s="68">
        <f>TRUNC(H544*I544,2)</f>
        <v>3.19</v>
      </c>
      <c r="M544" s="69">
        <v>17.7</v>
      </c>
    </row>
    <row r="545" spans="1:13" ht="24" customHeight="1">
      <c r="A545" s="65" t="s">
        <v>1380</v>
      </c>
      <c r="B545" s="66">
        <v>43132</v>
      </c>
      <c r="C545" s="66" t="s">
        <v>1010</v>
      </c>
      <c r="D545" s="65" t="s">
        <v>1589</v>
      </c>
      <c r="E545" s="237" t="s">
        <v>1382</v>
      </c>
      <c r="F545" s="237"/>
      <c r="G545" s="66" t="s">
        <v>522</v>
      </c>
      <c r="H545" s="67">
        <v>2.5000000000000001E-2</v>
      </c>
      <c r="I545" s="68">
        <f>M545*$M$2</f>
        <v>18.291</v>
      </c>
      <c r="J545" s="68">
        <f>TRUNC(H545*I545,2)</f>
        <v>0.45</v>
      </c>
      <c r="M545" s="53">
        <v>22.75</v>
      </c>
    </row>
    <row r="546" spans="1:13" ht="36" customHeight="1" thickBot="1">
      <c r="A546" s="65" t="s">
        <v>1380</v>
      </c>
      <c r="B546" s="66">
        <v>39017</v>
      </c>
      <c r="C546" s="66" t="s">
        <v>1010</v>
      </c>
      <c r="D546" s="65" t="s">
        <v>1590</v>
      </c>
      <c r="E546" s="237" t="s">
        <v>1382</v>
      </c>
      <c r="F546" s="237"/>
      <c r="G546" s="66" t="s">
        <v>535</v>
      </c>
      <c r="H546" s="67">
        <v>1.19</v>
      </c>
      <c r="I546" s="68">
        <f>M546*$M$2</f>
        <v>0.16883999999999999</v>
      </c>
      <c r="J546" s="68">
        <f>TRUNC(H546*I546,2)</f>
        <v>0.2</v>
      </c>
      <c r="M546" s="53">
        <v>0.21</v>
      </c>
    </row>
    <row r="547" spans="1:13" ht="0.95" customHeight="1" thickTop="1">
      <c r="A547" s="83"/>
      <c r="B547" s="71"/>
      <c r="C547" s="71"/>
      <c r="D547" s="70"/>
      <c r="E547" s="70"/>
      <c r="F547" s="70"/>
      <c r="G547" s="70"/>
      <c r="H547" s="70"/>
      <c r="I547" s="70"/>
      <c r="J547" s="70"/>
      <c r="M547" s="53"/>
    </row>
    <row r="548" spans="1:13" ht="18" customHeight="1">
      <c r="A548" s="57" t="s">
        <v>1633</v>
      </c>
      <c r="B548" s="58" t="s">
        <v>1361</v>
      </c>
      <c r="C548" s="58" t="s">
        <v>1362</v>
      </c>
      <c r="D548" s="57" t="s">
        <v>1363</v>
      </c>
      <c r="E548" s="235" t="s">
        <v>1364</v>
      </c>
      <c r="F548" s="235"/>
      <c r="G548" s="58" t="s">
        <v>1365</v>
      </c>
      <c r="H548" s="59" t="s">
        <v>1366</v>
      </c>
      <c r="I548" s="59" t="s">
        <v>1367</v>
      </c>
      <c r="J548" s="59" t="s">
        <v>1368</v>
      </c>
      <c r="M548" s="53" t="s">
        <v>1367</v>
      </c>
    </row>
    <row r="549" spans="1:13" ht="36" customHeight="1">
      <c r="A549" s="65" t="s">
        <v>1369</v>
      </c>
      <c r="B549" s="61">
        <v>92480</v>
      </c>
      <c r="C549" s="61" t="s">
        <v>1010</v>
      </c>
      <c r="D549" s="60" t="s">
        <v>1634</v>
      </c>
      <c r="E549" s="236" t="s">
        <v>1378</v>
      </c>
      <c r="F549" s="236"/>
      <c r="G549" s="61" t="s">
        <v>88</v>
      </c>
      <c r="H549" s="62">
        <v>1</v>
      </c>
      <c r="I549" s="63">
        <f>SUM(J550:J559)</f>
        <v>34.420083600000005</v>
      </c>
      <c r="J549" s="63">
        <f>H549*I549</f>
        <v>34.420083600000005</v>
      </c>
      <c r="K549" s="64">
        <f>VLOOKUP(B549,[1]PLANILHA!$C$11:$G$435,5,FALSE)</f>
        <v>34.419240000000002</v>
      </c>
      <c r="L549" s="64">
        <f>K549-J549</f>
        <v>-8.4360000000316404E-4</v>
      </c>
      <c r="M549" s="53">
        <v>42.81</v>
      </c>
    </row>
    <row r="550" spans="1:13" ht="24" customHeight="1">
      <c r="A550" s="65" t="s">
        <v>1372</v>
      </c>
      <c r="B550" s="66">
        <v>92266</v>
      </c>
      <c r="C550" s="66" t="s">
        <v>1010</v>
      </c>
      <c r="D550" s="65" t="s">
        <v>1635</v>
      </c>
      <c r="E550" s="237" t="s">
        <v>1378</v>
      </c>
      <c r="F550" s="237"/>
      <c r="G550" s="66" t="s">
        <v>88</v>
      </c>
      <c r="H550" s="67">
        <v>0.105</v>
      </c>
      <c r="I550" s="68">
        <f t="shared" ref="I550:I559" si="34">M550*$M$2</f>
        <v>97.718160000000012</v>
      </c>
      <c r="J550" s="68">
        <f>(H550*I550)</f>
        <v>10.2604068</v>
      </c>
      <c r="M550" s="69">
        <v>121.54</v>
      </c>
    </row>
    <row r="551" spans="1:13" ht="24" customHeight="1">
      <c r="A551" s="65" t="s">
        <v>1372</v>
      </c>
      <c r="B551" s="66">
        <v>88262</v>
      </c>
      <c r="C551" s="66" t="s">
        <v>1010</v>
      </c>
      <c r="D551" s="65" t="s">
        <v>1020</v>
      </c>
      <c r="E551" s="237" t="s">
        <v>1379</v>
      </c>
      <c r="F551" s="237"/>
      <c r="G551" s="66" t="s">
        <v>1016</v>
      </c>
      <c r="H551" s="67">
        <v>0.94199999999999995</v>
      </c>
      <c r="I551" s="68">
        <f t="shared" si="34"/>
        <v>14.150400000000001</v>
      </c>
      <c r="J551" s="68">
        <f>(H551*I551)</f>
        <v>13.3296768</v>
      </c>
      <c r="M551" s="69">
        <v>17.600000000000001</v>
      </c>
    </row>
    <row r="552" spans="1:13" ht="24" customHeight="1">
      <c r="A552" s="65" t="s">
        <v>1372</v>
      </c>
      <c r="B552" s="66">
        <v>88239</v>
      </c>
      <c r="C552" s="66" t="s">
        <v>1010</v>
      </c>
      <c r="D552" s="65" t="s">
        <v>1080</v>
      </c>
      <c r="E552" s="237" t="s">
        <v>1379</v>
      </c>
      <c r="F552" s="237"/>
      <c r="G552" s="66" t="s">
        <v>1016</v>
      </c>
      <c r="H552" s="67">
        <v>0.17299999999999999</v>
      </c>
      <c r="I552" s="68">
        <f t="shared" si="34"/>
        <v>11.939400000000001</v>
      </c>
      <c r="J552" s="68">
        <f t="shared" ref="J552:J559" si="35">TRUNC(H552*I552,2)</f>
        <v>2.06</v>
      </c>
      <c r="M552" s="69">
        <v>14.85</v>
      </c>
    </row>
    <row r="553" spans="1:13" ht="24" customHeight="1">
      <c r="A553" s="65" t="s">
        <v>1380</v>
      </c>
      <c r="B553" s="66">
        <v>2692</v>
      </c>
      <c r="C553" s="66" t="s">
        <v>1010</v>
      </c>
      <c r="D553" s="65" t="s">
        <v>1569</v>
      </c>
      <c r="E553" s="237" t="s">
        <v>1382</v>
      </c>
      <c r="F553" s="237"/>
      <c r="G553" s="66" t="s">
        <v>1028</v>
      </c>
      <c r="H553" s="67">
        <v>4.0000000000000001E-3</v>
      </c>
      <c r="I553" s="68">
        <f t="shared" si="34"/>
        <v>5.5797600000000003</v>
      </c>
      <c r="J553" s="68">
        <f t="shared" si="35"/>
        <v>0.02</v>
      </c>
      <c r="M553" s="53">
        <v>6.94</v>
      </c>
    </row>
    <row r="554" spans="1:13" ht="24" customHeight="1">
      <c r="A554" s="65" t="s">
        <v>1380</v>
      </c>
      <c r="B554" s="66">
        <v>40339</v>
      </c>
      <c r="C554" s="66" t="s">
        <v>1010</v>
      </c>
      <c r="D554" s="65" t="s">
        <v>1636</v>
      </c>
      <c r="E554" s="237" t="s">
        <v>1482</v>
      </c>
      <c r="F554" s="237"/>
      <c r="G554" s="66" t="s">
        <v>1610</v>
      </c>
      <c r="H554" s="67">
        <v>1.1859999999999999</v>
      </c>
      <c r="I554" s="68">
        <f t="shared" si="34"/>
        <v>1.4150400000000001</v>
      </c>
      <c r="J554" s="68">
        <f t="shared" si="35"/>
        <v>1.67</v>
      </c>
      <c r="M554" s="53">
        <v>1.76</v>
      </c>
    </row>
    <row r="555" spans="1:13" ht="48" customHeight="1">
      <c r="A555" s="65" t="s">
        <v>1380</v>
      </c>
      <c r="B555" s="66">
        <v>10749</v>
      </c>
      <c r="C555" s="66" t="s">
        <v>1010</v>
      </c>
      <c r="D555" s="65" t="s">
        <v>1637</v>
      </c>
      <c r="E555" s="237" t="s">
        <v>1482</v>
      </c>
      <c r="F555" s="237"/>
      <c r="G555" s="66" t="s">
        <v>1610</v>
      </c>
      <c r="H555" s="67">
        <v>1.1859999999999999</v>
      </c>
      <c r="I555" s="68">
        <f t="shared" si="34"/>
        <v>2.5969200000000003</v>
      </c>
      <c r="J555" s="68">
        <f t="shared" si="35"/>
        <v>3.07</v>
      </c>
      <c r="M555" s="53">
        <v>3.23</v>
      </c>
    </row>
    <row r="556" spans="1:13" ht="36" customHeight="1">
      <c r="A556" s="65" t="s">
        <v>1380</v>
      </c>
      <c r="B556" s="66">
        <v>40275</v>
      </c>
      <c r="C556" s="66" t="s">
        <v>1010</v>
      </c>
      <c r="D556" s="65" t="s">
        <v>1611</v>
      </c>
      <c r="E556" s="237" t="s">
        <v>1482</v>
      </c>
      <c r="F556" s="237"/>
      <c r="G556" s="66" t="s">
        <v>1610</v>
      </c>
      <c r="H556" s="67">
        <v>0.35599999999999998</v>
      </c>
      <c r="I556" s="68">
        <f t="shared" si="34"/>
        <v>5.6682000000000006</v>
      </c>
      <c r="J556" s="68">
        <f t="shared" si="35"/>
        <v>2.0099999999999998</v>
      </c>
      <c r="M556" s="53">
        <v>7.05</v>
      </c>
    </row>
    <row r="557" spans="1:13" ht="36" customHeight="1">
      <c r="A557" s="65" t="s">
        <v>1380</v>
      </c>
      <c r="B557" s="66">
        <v>40287</v>
      </c>
      <c r="C557" s="66" t="s">
        <v>1010</v>
      </c>
      <c r="D557" s="65" t="s">
        <v>1612</v>
      </c>
      <c r="E557" s="237" t="s">
        <v>1482</v>
      </c>
      <c r="F557" s="237"/>
      <c r="G557" s="66" t="s">
        <v>1610</v>
      </c>
      <c r="H557" s="67">
        <v>0.47399999999999998</v>
      </c>
      <c r="I557" s="68">
        <f t="shared" si="34"/>
        <v>1.4150400000000001</v>
      </c>
      <c r="J557" s="68">
        <f t="shared" si="35"/>
        <v>0.67</v>
      </c>
      <c r="M557" s="53">
        <v>1.76</v>
      </c>
    </row>
    <row r="558" spans="1:13" ht="24" customHeight="1">
      <c r="A558" s="65" t="s">
        <v>1380</v>
      </c>
      <c r="B558" s="66">
        <v>40304</v>
      </c>
      <c r="C558" s="66" t="s">
        <v>1010</v>
      </c>
      <c r="D558" s="65" t="s">
        <v>1570</v>
      </c>
      <c r="E558" s="237" t="s">
        <v>1382</v>
      </c>
      <c r="F558" s="237"/>
      <c r="G558" s="66" t="s">
        <v>522</v>
      </c>
      <c r="H558" s="67">
        <v>3.3000000000000002E-2</v>
      </c>
      <c r="I558" s="68">
        <f t="shared" si="34"/>
        <v>19.175400000000003</v>
      </c>
      <c r="J558" s="68">
        <f t="shared" si="35"/>
        <v>0.63</v>
      </c>
      <c r="M558" s="53">
        <v>23.85</v>
      </c>
    </row>
    <row r="559" spans="1:13" ht="24" customHeight="1" thickBot="1">
      <c r="A559" s="65" t="s">
        <v>1380</v>
      </c>
      <c r="B559" s="66">
        <v>4491</v>
      </c>
      <c r="C559" s="66" t="s">
        <v>1010</v>
      </c>
      <c r="D559" s="65" t="s">
        <v>1571</v>
      </c>
      <c r="E559" s="237" t="s">
        <v>1382</v>
      </c>
      <c r="F559" s="237"/>
      <c r="G559" s="66" t="s">
        <v>538</v>
      </c>
      <c r="H559" s="67">
        <v>0.13200000000000001</v>
      </c>
      <c r="I559" s="68">
        <f t="shared" si="34"/>
        <v>5.3626800000000001</v>
      </c>
      <c r="J559" s="68">
        <f t="shared" si="35"/>
        <v>0.7</v>
      </c>
      <c r="M559" s="53">
        <v>6.67</v>
      </c>
    </row>
    <row r="560" spans="1:13" ht="0.95" customHeight="1" thickTop="1">
      <c r="A560" s="83"/>
      <c r="B560" s="71"/>
      <c r="C560" s="71"/>
      <c r="D560" s="70"/>
      <c r="E560" s="70"/>
      <c r="F560" s="70"/>
      <c r="G560" s="70"/>
      <c r="H560" s="70"/>
      <c r="I560" s="70"/>
      <c r="J560" s="70"/>
      <c r="M560" s="53"/>
    </row>
    <row r="561" spans="1:13" ht="18" customHeight="1">
      <c r="A561" s="57" t="s">
        <v>1638</v>
      </c>
      <c r="B561" s="58" t="s">
        <v>1361</v>
      </c>
      <c r="C561" s="58" t="s">
        <v>1362</v>
      </c>
      <c r="D561" s="57" t="s">
        <v>1363</v>
      </c>
      <c r="E561" s="235" t="s">
        <v>1364</v>
      </c>
      <c r="F561" s="235"/>
      <c r="G561" s="58" t="s">
        <v>1365</v>
      </c>
      <c r="H561" s="59" t="s">
        <v>1366</v>
      </c>
      <c r="I561" s="59" t="s">
        <v>1367</v>
      </c>
      <c r="J561" s="59" t="s">
        <v>1368</v>
      </c>
      <c r="M561" s="53" t="s">
        <v>1367</v>
      </c>
    </row>
    <row r="562" spans="1:13" ht="24" customHeight="1">
      <c r="A562" s="65" t="s">
        <v>1369</v>
      </c>
      <c r="B562" s="61">
        <v>92873</v>
      </c>
      <c r="C562" s="61" t="s">
        <v>1010</v>
      </c>
      <c r="D562" s="60" t="s">
        <v>1639</v>
      </c>
      <c r="E562" s="236" t="s">
        <v>1378</v>
      </c>
      <c r="F562" s="236"/>
      <c r="G562" s="61" t="s">
        <v>124</v>
      </c>
      <c r="H562" s="62">
        <v>1</v>
      </c>
      <c r="I562" s="63">
        <f>SUM(J563:J567)</f>
        <v>115.64</v>
      </c>
      <c r="J562" s="63">
        <f>H562*I562</f>
        <v>115.64</v>
      </c>
      <c r="K562" s="64">
        <f>VLOOKUP(B562,[1]PLANILHA!$C$11:$G$435,5,FALSE)</f>
        <v>115.63932000000001</v>
      </c>
      <c r="L562" s="64">
        <f>K562-J562</f>
        <v>-6.7999999998846761E-4</v>
      </c>
      <c r="M562" s="53">
        <v>143.83000000000001</v>
      </c>
    </row>
    <row r="563" spans="1:13" ht="36" customHeight="1">
      <c r="A563" s="65" t="s">
        <v>1372</v>
      </c>
      <c r="B563" s="66">
        <v>90586</v>
      </c>
      <c r="C563" s="66" t="s">
        <v>1010</v>
      </c>
      <c r="D563" s="65" t="s">
        <v>1640</v>
      </c>
      <c r="E563" s="237" t="s">
        <v>1374</v>
      </c>
      <c r="F563" s="237"/>
      <c r="G563" s="66" t="s">
        <v>1029</v>
      </c>
      <c r="H563" s="67">
        <v>0.67200000000000004</v>
      </c>
      <c r="I563" s="68">
        <f>M563*$M$2</f>
        <v>1.3668</v>
      </c>
      <c r="J563" s="68">
        <f>TRUNC(H563*I563,2)</f>
        <v>0.91</v>
      </c>
      <c r="M563" s="69">
        <v>1.7</v>
      </c>
    </row>
    <row r="564" spans="1:13" ht="36" customHeight="1">
      <c r="A564" s="65" t="s">
        <v>1372</v>
      </c>
      <c r="B564" s="66">
        <v>90587</v>
      </c>
      <c r="C564" s="66" t="s">
        <v>1010</v>
      </c>
      <c r="D564" s="65" t="s">
        <v>1641</v>
      </c>
      <c r="E564" s="237" t="s">
        <v>1374</v>
      </c>
      <c r="F564" s="237"/>
      <c r="G564" s="66" t="s">
        <v>1375</v>
      </c>
      <c r="H564" s="67">
        <v>1.1739999999999999</v>
      </c>
      <c r="I564" s="68">
        <f>M564*$M$2</f>
        <v>0.35376000000000002</v>
      </c>
      <c r="J564" s="68">
        <f>TRUNC(H564*I564,2)</f>
        <v>0.41</v>
      </c>
      <c r="M564" s="69">
        <v>0.44</v>
      </c>
    </row>
    <row r="565" spans="1:13" ht="24" customHeight="1">
      <c r="A565" s="65" t="s">
        <v>1372</v>
      </c>
      <c r="B565" s="66">
        <v>88262</v>
      </c>
      <c r="C565" s="66" t="s">
        <v>1010</v>
      </c>
      <c r="D565" s="65" t="s">
        <v>1020</v>
      </c>
      <c r="E565" s="237" t="s">
        <v>1379</v>
      </c>
      <c r="F565" s="237"/>
      <c r="G565" s="66" t="s">
        <v>1016</v>
      </c>
      <c r="H565" s="67">
        <v>1.8460000000000001</v>
      </c>
      <c r="I565" s="68">
        <f>M565*$M$2</f>
        <v>14.150400000000001</v>
      </c>
      <c r="J565" s="68">
        <f>TRUNC(H565*I565,2)</f>
        <v>26.12</v>
      </c>
      <c r="M565" s="69">
        <v>17.600000000000001</v>
      </c>
    </row>
    <row r="566" spans="1:13" ht="24" customHeight="1">
      <c r="A566" s="65" t="s">
        <v>1372</v>
      </c>
      <c r="B566" s="66">
        <v>88309</v>
      </c>
      <c r="C566" s="66" t="s">
        <v>1010</v>
      </c>
      <c r="D566" s="65" t="s">
        <v>1023</v>
      </c>
      <c r="E566" s="237" t="s">
        <v>1379</v>
      </c>
      <c r="F566" s="237"/>
      <c r="G566" s="66" t="s">
        <v>1016</v>
      </c>
      <c r="H566" s="67">
        <v>1.8460000000000001</v>
      </c>
      <c r="I566" s="68">
        <f>M566*$M$2</f>
        <v>14.30316</v>
      </c>
      <c r="J566" s="68">
        <f>TRUNC(H566*I566,2)</f>
        <v>26.4</v>
      </c>
      <c r="M566" s="69">
        <v>17.79</v>
      </c>
    </row>
    <row r="567" spans="1:13" ht="24" customHeight="1" thickBot="1">
      <c r="A567" s="65" t="s">
        <v>1372</v>
      </c>
      <c r="B567" s="66">
        <v>88316</v>
      </c>
      <c r="C567" s="66" t="s">
        <v>1010</v>
      </c>
      <c r="D567" s="65" t="s">
        <v>1021</v>
      </c>
      <c r="E567" s="237" t="s">
        <v>1379</v>
      </c>
      <c r="F567" s="237"/>
      <c r="G567" s="66" t="s">
        <v>1016</v>
      </c>
      <c r="H567" s="67">
        <v>5.5380000000000003</v>
      </c>
      <c r="I567" s="68">
        <f>M567*$M$2</f>
        <v>11.159520000000001</v>
      </c>
      <c r="J567" s="68">
        <f>TRUNC(H567*I567,2)</f>
        <v>61.8</v>
      </c>
      <c r="M567" s="69">
        <v>13.88</v>
      </c>
    </row>
    <row r="568" spans="1:13" ht="0.95" customHeight="1" thickTop="1">
      <c r="A568" s="83"/>
      <c r="B568" s="71"/>
      <c r="C568" s="71"/>
      <c r="D568" s="70"/>
      <c r="E568" s="70"/>
      <c r="F568" s="70"/>
      <c r="G568" s="70"/>
      <c r="H568" s="70"/>
      <c r="I568" s="70"/>
      <c r="J568" s="70"/>
      <c r="M568" s="53"/>
    </row>
    <row r="569" spans="1:13" ht="18" customHeight="1">
      <c r="A569" s="57" t="s">
        <v>1642</v>
      </c>
      <c r="B569" s="58" t="s">
        <v>1361</v>
      </c>
      <c r="C569" s="58" t="s">
        <v>1362</v>
      </c>
      <c r="D569" s="57" t="s">
        <v>1363</v>
      </c>
      <c r="E569" s="235" t="s">
        <v>1364</v>
      </c>
      <c r="F569" s="235"/>
      <c r="G569" s="58" t="s">
        <v>1365</v>
      </c>
      <c r="H569" s="59" t="s">
        <v>1366</v>
      </c>
      <c r="I569" s="59" t="s">
        <v>1367</v>
      </c>
      <c r="J569" s="59" t="s">
        <v>1368</v>
      </c>
      <c r="M569" s="53" t="s">
        <v>1367</v>
      </c>
    </row>
    <row r="570" spans="1:13" ht="24" customHeight="1">
      <c r="A570" s="65" t="s">
        <v>1369</v>
      </c>
      <c r="B570" s="61">
        <v>93182</v>
      </c>
      <c r="C570" s="61" t="s">
        <v>1010</v>
      </c>
      <c r="D570" s="60" t="s">
        <v>1643</v>
      </c>
      <c r="E570" s="236" t="s">
        <v>1378</v>
      </c>
      <c r="F570" s="236"/>
      <c r="G570" s="61" t="s">
        <v>538</v>
      </c>
      <c r="H570" s="62">
        <v>1</v>
      </c>
      <c r="I570" s="63">
        <f>SUM(J571:J578)</f>
        <v>30.91</v>
      </c>
      <c r="J570" s="63">
        <f>H570*I570</f>
        <v>30.91</v>
      </c>
      <c r="K570" s="64">
        <f>VLOOKUP(B570,[1]PLANILHA!$C$11:$G$435,5,FALSE)</f>
        <v>30.913800000000005</v>
      </c>
      <c r="L570" s="64">
        <f>K570-J570</f>
        <v>3.8000000000053547E-3</v>
      </c>
      <c r="M570" s="53">
        <v>38.450000000000003</v>
      </c>
    </row>
    <row r="571" spans="1:13" ht="24" customHeight="1">
      <c r="A571" s="65" t="s">
        <v>1372</v>
      </c>
      <c r="B571" s="66">
        <v>92270</v>
      </c>
      <c r="C571" s="66" t="s">
        <v>1010</v>
      </c>
      <c r="D571" s="65" t="s">
        <v>1644</v>
      </c>
      <c r="E571" s="237" t="s">
        <v>1378</v>
      </c>
      <c r="F571" s="237"/>
      <c r="G571" s="66" t="s">
        <v>88</v>
      </c>
      <c r="H571" s="67">
        <v>0.17</v>
      </c>
      <c r="I571" s="68">
        <f t="shared" ref="I571:I578" si="36">M571*$M$2</f>
        <v>98.023680000000013</v>
      </c>
      <c r="J571" s="68">
        <f t="shared" ref="J571:J578" si="37">TRUNC(H571*I571,2)</f>
        <v>16.66</v>
      </c>
      <c r="M571" s="69">
        <v>121.92</v>
      </c>
    </row>
    <row r="572" spans="1:13" ht="36" customHeight="1">
      <c r="A572" s="65" t="s">
        <v>1372</v>
      </c>
      <c r="B572" s="66">
        <v>92792</v>
      </c>
      <c r="C572" s="66" t="s">
        <v>1010</v>
      </c>
      <c r="D572" s="65" t="s">
        <v>1588</v>
      </c>
      <c r="E572" s="237" t="s">
        <v>1378</v>
      </c>
      <c r="F572" s="237"/>
      <c r="G572" s="66" t="s">
        <v>522</v>
      </c>
      <c r="H572" s="67">
        <v>0.49</v>
      </c>
      <c r="I572" s="68">
        <f t="shared" si="36"/>
        <v>9.7042800000000007</v>
      </c>
      <c r="J572" s="68">
        <f t="shared" si="37"/>
        <v>4.75</v>
      </c>
      <c r="M572" s="69">
        <v>12.07</v>
      </c>
    </row>
    <row r="573" spans="1:13" ht="36" customHeight="1">
      <c r="A573" s="65" t="s">
        <v>1372</v>
      </c>
      <c r="B573" s="66">
        <v>94970</v>
      </c>
      <c r="C573" s="66" t="s">
        <v>1010</v>
      </c>
      <c r="D573" s="65" t="s">
        <v>1645</v>
      </c>
      <c r="E573" s="237" t="s">
        <v>1378</v>
      </c>
      <c r="F573" s="237"/>
      <c r="G573" s="66" t="s">
        <v>124</v>
      </c>
      <c r="H573" s="67">
        <v>1.7999999999999999E-2</v>
      </c>
      <c r="I573" s="68">
        <f t="shared" si="36"/>
        <v>303.93612000000002</v>
      </c>
      <c r="J573" s="68">
        <f t="shared" si="37"/>
        <v>5.47</v>
      </c>
      <c r="M573" s="69">
        <v>378.03</v>
      </c>
    </row>
    <row r="574" spans="1:13" ht="48" customHeight="1">
      <c r="A574" s="65" t="s">
        <v>1372</v>
      </c>
      <c r="B574" s="66">
        <v>87294</v>
      </c>
      <c r="C574" s="66" t="s">
        <v>1010</v>
      </c>
      <c r="D574" s="65" t="s">
        <v>1646</v>
      </c>
      <c r="E574" s="237" t="s">
        <v>1379</v>
      </c>
      <c r="F574" s="237"/>
      <c r="G574" s="66" t="s">
        <v>124</v>
      </c>
      <c r="H574" s="67">
        <v>1.9E-3</v>
      </c>
      <c r="I574" s="68">
        <f t="shared" si="36"/>
        <v>347.74608000000001</v>
      </c>
      <c r="J574" s="68">
        <f t="shared" si="37"/>
        <v>0.66</v>
      </c>
      <c r="M574" s="69">
        <v>432.52</v>
      </c>
    </row>
    <row r="575" spans="1:13" ht="24" customHeight="1">
      <c r="A575" s="65" t="s">
        <v>1372</v>
      </c>
      <c r="B575" s="66">
        <v>88316</v>
      </c>
      <c r="C575" s="66" t="s">
        <v>1010</v>
      </c>
      <c r="D575" s="65" t="s">
        <v>1021</v>
      </c>
      <c r="E575" s="237" t="s">
        <v>1379</v>
      </c>
      <c r="F575" s="237"/>
      <c r="G575" s="66" t="s">
        <v>1016</v>
      </c>
      <c r="H575" s="67">
        <v>0.10199999999999999</v>
      </c>
      <c r="I575" s="68">
        <f t="shared" si="36"/>
        <v>11.159520000000001</v>
      </c>
      <c r="J575" s="68">
        <f t="shared" si="37"/>
        <v>1.1299999999999999</v>
      </c>
      <c r="M575" s="69">
        <v>13.88</v>
      </c>
    </row>
    <row r="576" spans="1:13" ht="24" customHeight="1">
      <c r="A576" s="65" t="s">
        <v>1372</v>
      </c>
      <c r="B576" s="66">
        <v>88309</v>
      </c>
      <c r="C576" s="66" t="s">
        <v>1010</v>
      </c>
      <c r="D576" s="65" t="s">
        <v>1023</v>
      </c>
      <c r="E576" s="237" t="s">
        <v>1379</v>
      </c>
      <c r="F576" s="237"/>
      <c r="G576" s="66" t="s">
        <v>1016</v>
      </c>
      <c r="H576" s="67">
        <v>8.4000000000000005E-2</v>
      </c>
      <c r="I576" s="68">
        <f t="shared" si="36"/>
        <v>14.30316</v>
      </c>
      <c r="J576" s="68">
        <f t="shared" si="37"/>
        <v>1.2</v>
      </c>
      <c r="M576" s="69">
        <v>17.79</v>
      </c>
    </row>
    <row r="577" spans="1:13" ht="24" customHeight="1">
      <c r="A577" s="65" t="s">
        <v>1380</v>
      </c>
      <c r="B577" s="66">
        <v>2692</v>
      </c>
      <c r="C577" s="66" t="s">
        <v>1010</v>
      </c>
      <c r="D577" s="65" t="s">
        <v>1569</v>
      </c>
      <c r="E577" s="237" t="s">
        <v>1382</v>
      </c>
      <c r="F577" s="237"/>
      <c r="G577" s="66" t="s">
        <v>1028</v>
      </c>
      <c r="H577" s="67">
        <v>6.0000000000000001E-3</v>
      </c>
      <c r="I577" s="68">
        <f t="shared" si="36"/>
        <v>5.5797600000000003</v>
      </c>
      <c r="J577" s="68">
        <f t="shared" si="37"/>
        <v>0.03</v>
      </c>
      <c r="M577" s="53">
        <v>6.94</v>
      </c>
    </row>
    <row r="578" spans="1:13" ht="36" customHeight="1" thickBot="1">
      <c r="A578" s="65" t="s">
        <v>1380</v>
      </c>
      <c r="B578" s="66">
        <v>39017</v>
      </c>
      <c r="C578" s="66" t="s">
        <v>1010</v>
      </c>
      <c r="D578" s="65" t="s">
        <v>1590</v>
      </c>
      <c r="E578" s="237" t="s">
        <v>1382</v>
      </c>
      <c r="F578" s="237"/>
      <c r="G578" s="66" t="s">
        <v>535</v>
      </c>
      <c r="H578" s="67">
        <v>6</v>
      </c>
      <c r="I578" s="68">
        <f t="shared" si="36"/>
        <v>0.16883999999999999</v>
      </c>
      <c r="J578" s="68">
        <f t="shared" si="37"/>
        <v>1.01</v>
      </c>
      <c r="M578" s="53">
        <v>0.21</v>
      </c>
    </row>
    <row r="579" spans="1:13" ht="0.95" customHeight="1" thickTop="1">
      <c r="A579" s="83"/>
      <c r="B579" s="71"/>
      <c r="C579" s="71"/>
      <c r="D579" s="70"/>
      <c r="E579" s="70"/>
      <c r="F579" s="70"/>
      <c r="G579" s="70"/>
      <c r="H579" s="70"/>
      <c r="I579" s="70"/>
      <c r="J579" s="70"/>
      <c r="M579" s="53"/>
    </row>
    <row r="580" spans="1:13" ht="18" customHeight="1">
      <c r="A580" s="57" t="s">
        <v>1647</v>
      </c>
      <c r="B580" s="58" t="s">
        <v>1361</v>
      </c>
      <c r="C580" s="58" t="s">
        <v>1362</v>
      </c>
      <c r="D580" s="57" t="s">
        <v>1363</v>
      </c>
      <c r="E580" s="235" t="s">
        <v>1364</v>
      </c>
      <c r="F580" s="235"/>
      <c r="G580" s="58" t="s">
        <v>1365</v>
      </c>
      <c r="H580" s="59" t="s">
        <v>1366</v>
      </c>
      <c r="I580" s="59" t="s">
        <v>1367</v>
      </c>
      <c r="J580" s="59" t="s">
        <v>1368</v>
      </c>
      <c r="M580" s="53" t="s">
        <v>1367</v>
      </c>
    </row>
    <row r="581" spans="1:13" ht="24" customHeight="1">
      <c r="A581" s="65" t="s">
        <v>1369</v>
      </c>
      <c r="B581" s="61">
        <v>93183</v>
      </c>
      <c r="C581" s="61" t="s">
        <v>1010</v>
      </c>
      <c r="D581" s="60" t="s">
        <v>1648</v>
      </c>
      <c r="E581" s="236" t="s">
        <v>1378</v>
      </c>
      <c r="F581" s="236"/>
      <c r="G581" s="61" t="s">
        <v>538</v>
      </c>
      <c r="H581" s="62">
        <v>1</v>
      </c>
      <c r="I581" s="63">
        <f>SUM(J582:J589)</f>
        <v>40.001035760000001</v>
      </c>
      <c r="J581" s="63">
        <f>H581*I581</f>
        <v>40.001035760000001</v>
      </c>
      <c r="K581" s="64">
        <f>VLOOKUP(B581,[1]PLANILHA!$C$11:$G$435,5,FALSE)</f>
        <v>39.999000000000002</v>
      </c>
      <c r="L581" s="64">
        <f>K581-J581</f>
        <v>-2.0357599999982767E-3</v>
      </c>
      <c r="M581" s="53">
        <v>49.75</v>
      </c>
    </row>
    <row r="582" spans="1:13" ht="24" customHeight="1">
      <c r="A582" s="65" t="s">
        <v>1372</v>
      </c>
      <c r="B582" s="66">
        <v>92270</v>
      </c>
      <c r="C582" s="66" t="s">
        <v>1010</v>
      </c>
      <c r="D582" s="65" t="s">
        <v>1644</v>
      </c>
      <c r="E582" s="237" t="s">
        <v>1378</v>
      </c>
      <c r="F582" s="237"/>
      <c r="G582" s="66" t="s">
        <v>88</v>
      </c>
      <c r="H582" s="67">
        <v>0.217</v>
      </c>
      <c r="I582" s="68">
        <f t="shared" ref="I582:I589" si="38">M582*$M$2</f>
        <v>98.023680000000013</v>
      </c>
      <c r="J582" s="68">
        <f>(H582*I582)</f>
        <v>21.271138560000004</v>
      </c>
      <c r="M582" s="69">
        <v>121.92</v>
      </c>
    </row>
    <row r="583" spans="1:13" ht="36" customHeight="1">
      <c r="A583" s="65" t="s">
        <v>1372</v>
      </c>
      <c r="B583" s="66">
        <v>92793</v>
      </c>
      <c r="C583" s="66" t="s">
        <v>1010</v>
      </c>
      <c r="D583" s="65" t="s">
        <v>1593</v>
      </c>
      <c r="E583" s="237" t="s">
        <v>1378</v>
      </c>
      <c r="F583" s="237"/>
      <c r="G583" s="66" t="s">
        <v>522</v>
      </c>
      <c r="H583" s="67">
        <v>0.79</v>
      </c>
      <c r="I583" s="68">
        <f t="shared" si="38"/>
        <v>9.7846799999999998</v>
      </c>
      <c r="J583" s="68">
        <f>(H583*I583)</f>
        <v>7.7298971999999999</v>
      </c>
      <c r="M583" s="69">
        <v>12.17</v>
      </c>
    </row>
    <row r="584" spans="1:13" ht="36" customHeight="1">
      <c r="A584" s="65" t="s">
        <v>1372</v>
      </c>
      <c r="B584" s="66">
        <v>94970</v>
      </c>
      <c r="C584" s="66" t="s">
        <v>1010</v>
      </c>
      <c r="D584" s="65" t="s">
        <v>1645</v>
      </c>
      <c r="E584" s="237" t="s">
        <v>1378</v>
      </c>
      <c r="F584" s="237"/>
      <c r="G584" s="66" t="s">
        <v>124</v>
      </c>
      <c r="H584" s="67">
        <v>2.4E-2</v>
      </c>
      <c r="I584" s="68">
        <f t="shared" si="38"/>
        <v>303.93612000000002</v>
      </c>
      <c r="J584" s="68">
        <f t="shared" ref="J584:J589" si="39">TRUNC(H584*I584,2)</f>
        <v>7.29</v>
      </c>
      <c r="M584" s="69">
        <v>378.03</v>
      </c>
    </row>
    <row r="585" spans="1:13" ht="48" customHeight="1">
      <c r="A585" s="65" t="s">
        <v>1372</v>
      </c>
      <c r="B585" s="66">
        <v>87294</v>
      </c>
      <c r="C585" s="66" t="s">
        <v>1010</v>
      </c>
      <c r="D585" s="65" t="s">
        <v>1646</v>
      </c>
      <c r="E585" s="237" t="s">
        <v>1379</v>
      </c>
      <c r="F585" s="237"/>
      <c r="G585" s="66" t="s">
        <v>124</v>
      </c>
      <c r="H585" s="67">
        <v>1.9E-3</v>
      </c>
      <c r="I585" s="68">
        <f t="shared" si="38"/>
        <v>347.74608000000001</v>
      </c>
      <c r="J585" s="68">
        <f t="shared" si="39"/>
        <v>0.66</v>
      </c>
      <c r="M585" s="69">
        <v>432.52</v>
      </c>
    </row>
    <row r="586" spans="1:13" ht="24" customHeight="1">
      <c r="A586" s="65" t="s">
        <v>1372</v>
      </c>
      <c r="B586" s="66">
        <v>88309</v>
      </c>
      <c r="C586" s="66" t="s">
        <v>1010</v>
      </c>
      <c r="D586" s="65" t="s">
        <v>1023</v>
      </c>
      <c r="E586" s="237" t="s">
        <v>1379</v>
      </c>
      <c r="F586" s="237"/>
      <c r="G586" s="66" t="s">
        <v>1016</v>
      </c>
      <c r="H586" s="67">
        <v>6.8000000000000005E-2</v>
      </c>
      <c r="I586" s="68">
        <f t="shared" si="38"/>
        <v>14.30316</v>
      </c>
      <c r="J586" s="68">
        <f t="shared" si="39"/>
        <v>0.97</v>
      </c>
      <c r="M586" s="69">
        <v>17.79</v>
      </c>
    </row>
    <row r="587" spans="1:13" ht="24" customHeight="1">
      <c r="A587" s="65" t="s">
        <v>1372</v>
      </c>
      <c r="B587" s="66">
        <v>88316</v>
      </c>
      <c r="C587" s="66" t="s">
        <v>1010</v>
      </c>
      <c r="D587" s="65" t="s">
        <v>1021</v>
      </c>
      <c r="E587" s="237" t="s">
        <v>1379</v>
      </c>
      <c r="F587" s="237"/>
      <c r="G587" s="66" t="s">
        <v>1016</v>
      </c>
      <c r="H587" s="67">
        <v>9.4E-2</v>
      </c>
      <c r="I587" s="68">
        <f t="shared" si="38"/>
        <v>11.159520000000001</v>
      </c>
      <c r="J587" s="68">
        <f t="shared" si="39"/>
        <v>1.04</v>
      </c>
      <c r="M587" s="69">
        <v>13.88</v>
      </c>
    </row>
    <row r="588" spans="1:13" ht="24" customHeight="1">
      <c r="A588" s="65" t="s">
        <v>1380</v>
      </c>
      <c r="B588" s="66">
        <v>2692</v>
      </c>
      <c r="C588" s="66" t="s">
        <v>1010</v>
      </c>
      <c r="D588" s="65" t="s">
        <v>1569</v>
      </c>
      <c r="E588" s="237" t="s">
        <v>1382</v>
      </c>
      <c r="F588" s="237"/>
      <c r="G588" s="66" t="s">
        <v>1028</v>
      </c>
      <c r="H588" s="67">
        <v>7.0000000000000001E-3</v>
      </c>
      <c r="I588" s="68">
        <f t="shared" si="38"/>
        <v>5.5797600000000003</v>
      </c>
      <c r="J588" s="68">
        <f t="shared" si="39"/>
        <v>0.03</v>
      </c>
      <c r="M588" s="53">
        <v>6.94</v>
      </c>
    </row>
    <row r="589" spans="1:13" ht="36" customHeight="1" thickBot="1">
      <c r="A589" s="65" t="s">
        <v>1380</v>
      </c>
      <c r="B589" s="66">
        <v>39017</v>
      </c>
      <c r="C589" s="66" t="s">
        <v>1010</v>
      </c>
      <c r="D589" s="65" t="s">
        <v>1590</v>
      </c>
      <c r="E589" s="237" t="s">
        <v>1382</v>
      </c>
      <c r="F589" s="237"/>
      <c r="G589" s="66" t="s">
        <v>535</v>
      </c>
      <c r="H589" s="67">
        <v>6</v>
      </c>
      <c r="I589" s="68">
        <f t="shared" si="38"/>
        <v>0.16883999999999999</v>
      </c>
      <c r="J589" s="68">
        <f t="shared" si="39"/>
        <v>1.01</v>
      </c>
      <c r="M589" s="53">
        <v>0.21</v>
      </c>
    </row>
    <row r="590" spans="1:13" ht="0.95" customHeight="1" thickTop="1">
      <c r="A590" s="83"/>
      <c r="B590" s="71"/>
      <c r="C590" s="71"/>
      <c r="D590" s="70"/>
      <c r="E590" s="70"/>
      <c r="F590" s="70"/>
      <c r="G590" s="70"/>
      <c r="H590" s="70"/>
      <c r="I590" s="70"/>
      <c r="J590" s="70"/>
      <c r="M590" s="53"/>
    </row>
    <row r="591" spans="1:13" ht="18" customHeight="1">
      <c r="A591" s="57" t="s">
        <v>1649</v>
      </c>
      <c r="B591" s="58" t="s">
        <v>1361</v>
      </c>
      <c r="C591" s="58" t="s">
        <v>1362</v>
      </c>
      <c r="D591" s="57" t="s">
        <v>1363</v>
      </c>
      <c r="E591" s="235" t="s">
        <v>1364</v>
      </c>
      <c r="F591" s="235"/>
      <c r="G591" s="58" t="s">
        <v>1365</v>
      </c>
      <c r="H591" s="59" t="s">
        <v>1366</v>
      </c>
      <c r="I591" s="59" t="s">
        <v>1367</v>
      </c>
      <c r="J591" s="59" t="s">
        <v>1368</v>
      </c>
      <c r="M591" s="53" t="s">
        <v>1367</v>
      </c>
    </row>
    <row r="592" spans="1:13" ht="24" customHeight="1">
      <c r="A592" s="65" t="s">
        <v>1369</v>
      </c>
      <c r="B592" s="61">
        <v>93184</v>
      </c>
      <c r="C592" s="61" t="s">
        <v>1010</v>
      </c>
      <c r="D592" s="60" t="s">
        <v>1650</v>
      </c>
      <c r="E592" s="236" t="s">
        <v>1378</v>
      </c>
      <c r="F592" s="236"/>
      <c r="G592" s="61" t="s">
        <v>538</v>
      </c>
      <c r="H592" s="62">
        <v>1</v>
      </c>
      <c r="I592" s="63">
        <f>SUM(J593:J600)</f>
        <v>22.698653600000004</v>
      </c>
      <c r="J592" s="63">
        <f>H592*I592</f>
        <v>22.698653600000004</v>
      </c>
      <c r="K592" s="64">
        <f>VLOOKUP(B592,[1]PLANILHA!$C$11:$G$435,5,FALSE)</f>
        <v>22.696920000000002</v>
      </c>
      <c r="L592" s="64">
        <f>K592-J592</f>
        <v>-1.7336000000014451E-3</v>
      </c>
      <c r="M592" s="53">
        <v>28.23</v>
      </c>
    </row>
    <row r="593" spans="1:13" ht="24" customHeight="1">
      <c r="A593" s="65" t="s">
        <v>1372</v>
      </c>
      <c r="B593" s="66">
        <v>92270</v>
      </c>
      <c r="C593" s="66" t="s">
        <v>1010</v>
      </c>
      <c r="D593" s="65" t="s">
        <v>1644</v>
      </c>
      <c r="E593" s="237" t="s">
        <v>1378</v>
      </c>
      <c r="F593" s="237"/>
      <c r="G593" s="66" t="s">
        <v>88</v>
      </c>
      <c r="H593" s="67">
        <v>0.122</v>
      </c>
      <c r="I593" s="68">
        <f t="shared" ref="I593:I600" si="40">M593*$M$2</f>
        <v>98.023680000000013</v>
      </c>
      <c r="J593" s="68">
        <f>(H593*I593)</f>
        <v>11.958888960000001</v>
      </c>
      <c r="M593" s="69">
        <v>121.92</v>
      </c>
    </row>
    <row r="594" spans="1:13" ht="36" customHeight="1">
      <c r="A594" s="65" t="s">
        <v>1372</v>
      </c>
      <c r="B594" s="66">
        <v>92791</v>
      </c>
      <c r="C594" s="66" t="s">
        <v>1010</v>
      </c>
      <c r="D594" s="65" t="s">
        <v>1602</v>
      </c>
      <c r="E594" s="237" t="s">
        <v>1378</v>
      </c>
      <c r="F594" s="237"/>
      <c r="G594" s="66" t="s">
        <v>522</v>
      </c>
      <c r="H594" s="67">
        <v>0.308</v>
      </c>
      <c r="I594" s="68">
        <f t="shared" si="40"/>
        <v>9.3263999999999996</v>
      </c>
      <c r="J594" s="68">
        <f>(H594*I594)</f>
        <v>2.8725311999999996</v>
      </c>
      <c r="M594" s="69">
        <v>11.6</v>
      </c>
    </row>
    <row r="595" spans="1:13" ht="36" customHeight="1">
      <c r="A595" s="65" t="s">
        <v>1372</v>
      </c>
      <c r="B595" s="66">
        <v>94970</v>
      </c>
      <c r="C595" s="66" t="s">
        <v>1010</v>
      </c>
      <c r="D595" s="65" t="s">
        <v>1645</v>
      </c>
      <c r="E595" s="237" t="s">
        <v>1378</v>
      </c>
      <c r="F595" s="237"/>
      <c r="G595" s="66" t="s">
        <v>124</v>
      </c>
      <c r="H595" s="67">
        <v>1.2E-2</v>
      </c>
      <c r="I595" s="68">
        <f t="shared" si="40"/>
        <v>303.93612000000002</v>
      </c>
      <c r="J595" s="68">
        <f>(H595*I595)</f>
        <v>3.6472334400000004</v>
      </c>
      <c r="M595" s="69">
        <v>378.03</v>
      </c>
    </row>
    <row r="596" spans="1:13" ht="48" customHeight="1">
      <c r="A596" s="65" t="s">
        <v>1372</v>
      </c>
      <c r="B596" s="66">
        <v>87294</v>
      </c>
      <c r="C596" s="66" t="s">
        <v>1010</v>
      </c>
      <c r="D596" s="65" t="s">
        <v>1646</v>
      </c>
      <c r="E596" s="237" t="s">
        <v>1379</v>
      </c>
      <c r="F596" s="237"/>
      <c r="G596" s="66" t="s">
        <v>124</v>
      </c>
      <c r="H596" s="67">
        <v>1.9E-3</v>
      </c>
      <c r="I596" s="68">
        <f t="shared" si="40"/>
        <v>347.74608000000001</v>
      </c>
      <c r="J596" s="68">
        <f>TRUNC(H596*I596,2)</f>
        <v>0.66</v>
      </c>
      <c r="M596" s="69">
        <v>432.52</v>
      </c>
    </row>
    <row r="597" spans="1:13" ht="24" customHeight="1">
      <c r="A597" s="65" t="s">
        <v>1372</v>
      </c>
      <c r="B597" s="66">
        <v>88316</v>
      </c>
      <c r="C597" s="66" t="s">
        <v>1010</v>
      </c>
      <c r="D597" s="65" t="s">
        <v>1021</v>
      </c>
      <c r="E597" s="237" t="s">
        <v>1379</v>
      </c>
      <c r="F597" s="237"/>
      <c r="G597" s="66" t="s">
        <v>1016</v>
      </c>
      <c r="H597" s="67">
        <v>0.107</v>
      </c>
      <c r="I597" s="68">
        <f t="shared" si="40"/>
        <v>11.159520000000001</v>
      </c>
      <c r="J597" s="68">
        <f>TRUNC(H597*I597,2)</f>
        <v>1.19</v>
      </c>
      <c r="M597" s="69">
        <v>13.88</v>
      </c>
    </row>
    <row r="598" spans="1:13" ht="24" customHeight="1">
      <c r="A598" s="65" t="s">
        <v>1372</v>
      </c>
      <c r="B598" s="66">
        <v>88309</v>
      </c>
      <c r="C598" s="66" t="s">
        <v>1010</v>
      </c>
      <c r="D598" s="65" t="s">
        <v>1023</v>
      </c>
      <c r="E598" s="237" t="s">
        <v>1379</v>
      </c>
      <c r="F598" s="237"/>
      <c r="G598" s="66" t="s">
        <v>1016</v>
      </c>
      <c r="H598" s="67">
        <v>9.4E-2</v>
      </c>
      <c r="I598" s="68">
        <f t="shared" si="40"/>
        <v>14.30316</v>
      </c>
      <c r="J598" s="68">
        <f>TRUNC(H598*I598,2)</f>
        <v>1.34</v>
      </c>
      <c r="M598" s="69">
        <v>17.79</v>
      </c>
    </row>
    <row r="599" spans="1:13" ht="24" customHeight="1">
      <c r="A599" s="65" t="s">
        <v>1380</v>
      </c>
      <c r="B599" s="66">
        <v>2692</v>
      </c>
      <c r="C599" s="66" t="s">
        <v>1010</v>
      </c>
      <c r="D599" s="65" t="s">
        <v>1569</v>
      </c>
      <c r="E599" s="237" t="s">
        <v>1382</v>
      </c>
      <c r="F599" s="237"/>
      <c r="G599" s="66" t="s">
        <v>1028</v>
      </c>
      <c r="H599" s="67">
        <v>5.0000000000000001E-3</v>
      </c>
      <c r="I599" s="68">
        <f t="shared" si="40"/>
        <v>5.5797600000000003</v>
      </c>
      <c r="J599" s="68">
        <f>TRUNC(H599*I599,2)</f>
        <v>0.02</v>
      </c>
      <c r="M599" s="53">
        <v>6.94</v>
      </c>
    </row>
    <row r="600" spans="1:13" ht="36" customHeight="1" thickBot="1">
      <c r="A600" s="65" t="s">
        <v>1380</v>
      </c>
      <c r="B600" s="66">
        <v>39017</v>
      </c>
      <c r="C600" s="66" t="s">
        <v>1010</v>
      </c>
      <c r="D600" s="65" t="s">
        <v>1590</v>
      </c>
      <c r="E600" s="237" t="s">
        <v>1382</v>
      </c>
      <c r="F600" s="237"/>
      <c r="G600" s="66" t="s">
        <v>535</v>
      </c>
      <c r="H600" s="67">
        <v>6</v>
      </c>
      <c r="I600" s="68">
        <f t="shared" si="40"/>
        <v>0.16883999999999999</v>
      </c>
      <c r="J600" s="68">
        <f>TRUNC(H600*I600,2)</f>
        <v>1.01</v>
      </c>
      <c r="M600" s="53">
        <v>0.21</v>
      </c>
    </row>
    <row r="601" spans="1:13" ht="0.95" customHeight="1" thickTop="1">
      <c r="A601" s="83"/>
      <c r="B601" s="71"/>
      <c r="C601" s="71"/>
      <c r="D601" s="70"/>
      <c r="E601" s="70"/>
      <c r="F601" s="70"/>
      <c r="G601" s="70"/>
      <c r="H601" s="70"/>
      <c r="I601" s="70"/>
      <c r="J601" s="70"/>
      <c r="M601" s="53"/>
    </row>
    <row r="602" spans="1:13" ht="18" customHeight="1">
      <c r="A602" s="57" t="s">
        <v>1651</v>
      </c>
      <c r="B602" s="58" t="s">
        <v>1361</v>
      </c>
      <c r="C602" s="58" t="s">
        <v>1362</v>
      </c>
      <c r="D602" s="57" t="s">
        <v>1363</v>
      </c>
      <c r="E602" s="235" t="s">
        <v>1364</v>
      </c>
      <c r="F602" s="235"/>
      <c r="G602" s="58" t="s">
        <v>1365</v>
      </c>
      <c r="H602" s="59" t="s">
        <v>1366</v>
      </c>
      <c r="I602" s="59" t="s">
        <v>1367</v>
      </c>
      <c r="J602" s="59" t="s">
        <v>1368</v>
      </c>
      <c r="M602" s="53" t="s">
        <v>1367</v>
      </c>
    </row>
    <row r="603" spans="1:13" ht="24" customHeight="1">
      <c r="A603" s="65" t="s">
        <v>1369</v>
      </c>
      <c r="B603" s="61">
        <v>93185</v>
      </c>
      <c r="C603" s="61" t="s">
        <v>1010</v>
      </c>
      <c r="D603" s="60" t="s">
        <v>1652</v>
      </c>
      <c r="E603" s="236" t="s">
        <v>1378</v>
      </c>
      <c r="F603" s="236"/>
      <c r="G603" s="61" t="s">
        <v>538</v>
      </c>
      <c r="H603" s="62">
        <v>1</v>
      </c>
      <c r="I603" s="63">
        <f>SUM(J604:J611)</f>
        <v>39.481867872000002</v>
      </c>
      <c r="J603" s="63">
        <f>H603*I603</f>
        <v>39.481867872000002</v>
      </c>
      <c r="K603" s="64">
        <f>VLOOKUP(B603,[1]PLANILHA!$C$11:$G$435,5,FALSE)</f>
        <v>39.484439999999999</v>
      </c>
      <c r="L603" s="64">
        <f>K603-J603</f>
        <v>2.5721279999970648E-3</v>
      </c>
      <c r="M603" s="53">
        <v>49.11</v>
      </c>
    </row>
    <row r="604" spans="1:13" ht="24" customHeight="1">
      <c r="A604" s="65" t="s">
        <v>1372</v>
      </c>
      <c r="B604" s="66">
        <v>92270</v>
      </c>
      <c r="C604" s="66" t="s">
        <v>1010</v>
      </c>
      <c r="D604" s="65" t="s">
        <v>1644</v>
      </c>
      <c r="E604" s="237" t="s">
        <v>1378</v>
      </c>
      <c r="F604" s="237"/>
      <c r="G604" s="66" t="s">
        <v>88</v>
      </c>
      <c r="H604" s="67">
        <v>0.214</v>
      </c>
      <c r="I604" s="68">
        <f t="shared" ref="I604:I611" si="41">M604*$M$2</f>
        <v>98.023680000000013</v>
      </c>
      <c r="J604" s="68">
        <f>(H604*I604)</f>
        <v>20.977067520000002</v>
      </c>
      <c r="M604" s="69">
        <v>121.92</v>
      </c>
    </row>
    <row r="605" spans="1:13" ht="36" customHeight="1">
      <c r="A605" s="65" t="s">
        <v>1372</v>
      </c>
      <c r="B605" s="66">
        <v>92793</v>
      </c>
      <c r="C605" s="66" t="s">
        <v>1010</v>
      </c>
      <c r="D605" s="65" t="s">
        <v>1593</v>
      </c>
      <c r="E605" s="237" t="s">
        <v>1378</v>
      </c>
      <c r="F605" s="237"/>
      <c r="G605" s="66" t="s">
        <v>522</v>
      </c>
      <c r="H605" s="67">
        <v>0.79</v>
      </c>
      <c r="I605" s="68">
        <f t="shared" si="41"/>
        <v>9.7846799999999998</v>
      </c>
      <c r="J605" s="68">
        <f>(H605*I605)</f>
        <v>7.7298971999999999</v>
      </c>
      <c r="M605" s="69">
        <v>12.17</v>
      </c>
    </row>
    <row r="606" spans="1:13" ht="36" customHeight="1">
      <c r="A606" s="65" t="s">
        <v>1372</v>
      </c>
      <c r="B606" s="66">
        <v>94970</v>
      </c>
      <c r="C606" s="66" t="s">
        <v>1010</v>
      </c>
      <c r="D606" s="65" t="s">
        <v>1645</v>
      </c>
      <c r="E606" s="237" t="s">
        <v>1378</v>
      </c>
      <c r="F606" s="237"/>
      <c r="G606" s="66" t="s">
        <v>124</v>
      </c>
      <c r="H606" s="67">
        <v>2.4E-2</v>
      </c>
      <c r="I606" s="68">
        <f t="shared" si="41"/>
        <v>303.93612000000002</v>
      </c>
      <c r="J606" s="68">
        <f>(H606*I606)</f>
        <v>7.2944668800000008</v>
      </c>
      <c r="M606" s="69">
        <v>378.03</v>
      </c>
    </row>
    <row r="607" spans="1:13" ht="48" customHeight="1">
      <c r="A607" s="65" t="s">
        <v>1372</v>
      </c>
      <c r="B607" s="66">
        <v>87294</v>
      </c>
      <c r="C607" s="66" t="s">
        <v>1010</v>
      </c>
      <c r="D607" s="65" t="s">
        <v>1646</v>
      </c>
      <c r="E607" s="237" t="s">
        <v>1379</v>
      </c>
      <c r="F607" s="237"/>
      <c r="G607" s="66" t="s">
        <v>124</v>
      </c>
      <c r="H607" s="67">
        <v>1.9E-3</v>
      </c>
      <c r="I607" s="68">
        <f t="shared" si="41"/>
        <v>347.74608000000001</v>
      </c>
      <c r="J607" s="68">
        <f>(H607*I607)</f>
        <v>0.66071755200000004</v>
      </c>
      <c r="M607" s="69">
        <v>432.52</v>
      </c>
    </row>
    <row r="608" spans="1:13" ht="24" customHeight="1">
      <c r="A608" s="65" t="s">
        <v>1372</v>
      </c>
      <c r="B608" s="66">
        <v>88316</v>
      </c>
      <c r="C608" s="66" t="s">
        <v>1010</v>
      </c>
      <c r="D608" s="65" t="s">
        <v>1021</v>
      </c>
      <c r="E608" s="237" t="s">
        <v>1379</v>
      </c>
      <c r="F608" s="237"/>
      <c r="G608" s="66" t="s">
        <v>1016</v>
      </c>
      <c r="H608" s="67">
        <v>8.5999999999999993E-2</v>
      </c>
      <c r="I608" s="68">
        <f t="shared" si="41"/>
        <v>11.159520000000001</v>
      </c>
      <c r="J608" s="68">
        <f>(H608*I608)</f>
        <v>0.95971872000000003</v>
      </c>
      <c r="M608" s="69">
        <v>13.88</v>
      </c>
    </row>
    <row r="609" spans="1:13" ht="24" customHeight="1">
      <c r="A609" s="65" t="s">
        <v>1372</v>
      </c>
      <c r="B609" s="66">
        <v>88309</v>
      </c>
      <c r="C609" s="66" t="s">
        <v>1010</v>
      </c>
      <c r="D609" s="65" t="s">
        <v>1023</v>
      </c>
      <c r="E609" s="237" t="s">
        <v>1379</v>
      </c>
      <c r="F609" s="237"/>
      <c r="G609" s="66" t="s">
        <v>1016</v>
      </c>
      <c r="H609" s="67">
        <v>5.8000000000000003E-2</v>
      </c>
      <c r="I609" s="68">
        <f t="shared" si="41"/>
        <v>14.30316</v>
      </c>
      <c r="J609" s="68">
        <f>TRUNC(H609*I609,2)</f>
        <v>0.82</v>
      </c>
      <c r="M609" s="69">
        <v>17.79</v>
      </c>
    </row>
    <row r="610" spans="1:13" ht="24" customHeight="1">
      <c r="A610" s="65" t="s">
        <v>1380</v>
      </c>
      <c r="B610" s="66">
        <v>2692</v>
      </c>
      <c r="C610" s="66" t="s">
        <v>1010</v>
      </c>
      <c r="D610" s="65" t="s">
        <v>1569</v>
      </c>
      <c r="E610" s="237" t="s">
        <v>1382</v>
      </c>
      <c r="F610" s="237"/>
      <c r="G610" s="66" t="s">
        <v>1028</v>
      </c>
      <c r="H610" s="67">
        <v>7.0000000000000001E-3</v>
      </c>
      <c r="I610" s="68">
        <f t="shared" si="41"/>
        <v>5.5797600000000003</v>
      </c>
      <c r="J610" s="68">
        <f>TRUNC(H610*I610,2)</f>
        <v>0.03</v>
      </c>
      <c r="M610" s="53">
        <v>6.94</v>
      </c>
    </row>
    <row r="611" spans="1:13" ht="36" customHeight="1" thickBot="1">
      <c r="A611" s="65" t="s">
        <v>1380</v>
      </c>
      <c r="B611" s="66">
        <v>39017</v>
      </c>
      <c r="C611" s="66" t="s">
        <v>1010</v>
      </c>
      <c r="D611" s="65" t="s">
        <v>1590</v>
      </c>
      <c r="E611" s="237" t="s">
        <v>1382</v>
      </c>
      <c r="F611" s="237"/>
      <c r="G611" s="66" t="s">
        <v>535</v>
      </c>
      <c r="H611" s="67">
        <v>6</v>
      </c>
      <c r="I611" s="68">
        <f t="shared" si="41"/>
        <v>0.16883999999999999</v>
      </c>
      <c r="J611" s="68">
        <f>TRUNC(H611*I611,2)</f>
        <v>1.01</v>
      </c>
      <c r="M611" s="53">
        <v>0.21</v>
      </c>
    </row>
    <row r="612" spans="1:13" ht="0.95" customHeight="1" thickTop="1">
      <c r="A612" s="83"/>
      <c r="B612" s="71"/>
      <c r="C612" s="71"/>
      <c r="D612" s="70"/>
      <c r="E612" s="70"/>
      <c r="F612" s="70"/>
      <c r="G612" s="70"/>
      <c r="H612" s="70"/>
      <c r="I612" s="70"/>
      <c r="J612" s="70"/>
      <c r="M612" s="53"/>
    </row>
    <row r="613" spans="1:13" ht="18" customHeight="1">
      <c r="A613" s="57" t="s">
        <v>1653</v>
      </c>
      <c r="B613" s="58" t="s">
        <v>1361</v>
      </c>
      <c r="C613" s="58" t="s">
        <v>1362</v>
      </c>
      <c r="D613" s="57" t="s">
        <v>1363</v>
      </c>
      <c r="E613" s="235" t="s">
        <v>1364</v>
      </c>
      <c r="F613" s="235"/>
      <c r="G613" s="58" t="s">
        <v>1365</v>
      </c>
      <c r="H613" s="59" t="s">
        <v>1366</v>
      </c>
      <c r="I613" s="59" t="s">
        <v>1367</v>
      </c>
      <c r="J613" s="59" t="s">
        <v>1368</v>
      </c>
      <c r="M613" s="53" t="s">
        <v>1367</v>
      </c>
    </row>
    <row r="614" spans="1:13" ht="60" customHeight="1">
      <c r="A614" s="65" t="s">
        <v>1369</v>
      </c>
      <c r="B614" s="61">
        <v>87523</v>
      </c>
      <c r="C614" s="61" t="s">
        <v>1010</v>
      </c>
      <c r="D614" s="60" t="s">
        <v>1654</v>
      </c>
      <c r="E614" s="236" t="s">
        <v>1457</v>
      </c>
      <c r="F614" s="236"/>
      <c r="G614" s="61" t="s">
        <v>88</v>
      </c>
      <c r="H614" s="62">
        <v>1</v>
      </c>
      <c r="I614" s="63">
        <f>SUM(J615:J620)</f>
        <v>60.98</v>
      </c>
      <c r="J614" s="63">
        <f>H614*I614</f>
        <v>60.98</v>
      </c>
      <c r="K614" s="64">
        <f>VLOOKUP(B614,[1]PLANILHA!$C$11:$G$435,5,FALSE)</f>
        <v>60.983399999999996</v>
      </c>
      <c r="L614" s="64">
        <f>K614-J614</f>
        <v>3.3999999999991815E-3</v>
      </c>
      <c r="M614" s="53">
        <v>75.849999999999994</v>
      </c>
    </row>
    <row r="615" spans="1:13" ht="48" customHeight="1">
      <c r="A615" s="65" t="s">
        <v>1372</v>
      </c>
      <c r="B615" s="66">
        <v>87292</v>
      </c>
      <c r="C615" s="66" t="s">
        <v>1010</v>
      </c>
      <c r="D615" s="65" t="s">
        <v>1576</v>
      </c>
      <c r="E615" s="237" t="s">
        <v>1379</v>
      </c>
      <c r="F615" s="237"/>
      <c r="G615" s="66" t="s">
        <v>124</v>
      </c>
      <c r="H615" s="67">
        <v>1.06E-2</v>
      </c>
      <c r="I615" s="68">
        <f t="shared" ref="I615:I620" si="42">M615*$M$2</f>
        <v>369.75155999999998</v>
      </c>
      <c r="J615" s="68">
        <f t="shared" ref="J615:J620" si="43">TRUNC(H615*I615,2)</f>
        <v>3.91</v>
      </c>
      <c r="M615" s="69">
        <v>459.89</v>
      </c>
    </row>
    <row r="616" spans="1:13" ht="24" customHeight="1">
      <c r="A616" s="65" t="s">
        <v>1372</v>
      </c>
      <c r="B616" s="66">
        <v>88309</v>
      </c>
      <c r="C616" s="66" t="s">
        <v>1010</v>
      </c>
      <c r="D616" s="65" t="s">
        <v>1023</v>
      </c>
      <c r="E616" s="237" t="s">
        <v>1379</v>
      </c>
      <c r="F616" s="237"/>
      <c r="G616" s="66" t="s">
        <v>1016</v>
      </c>
      <c r="H616" s="67">
        <v>1.7509999999999999</v>
      </c>
      <c r="I616" s="68">
        <f t="shared" si="42"/>
        <v>14.30316</v>
      </c>
      <c r="J616" s="68">
        <f t="shared" si="43"/>
        <v>25.04</v>
      </c>
      <c r="M616" s="69">
        <v>17.79</v>
      </c>
    </row>
    <row r="617" spans="1:13" ht="24" customHeight="1">
      <c r="A617" s="65" t="s">
        <v>1372</v>
      </c>
      <c r="B617" s="66">
        <v>88316</v>
      </c>
      <c r="C617" s="66" t="s">
        <v>1010</v>
      </c>
      <c r="D617" s="65" t="s">
        <v>1021</v>
      </c>
      <c r="E617" s="237" t="s">
        <v>1379</v>
      </c>
      <c r="F617" s="237"/>
      <c r="G617" s="66" t="s">
        <v>1016</v>
      </c>
      <c r="H617" s="67">
        <v>0.876</v>
      </c>
      <c r="I617" s="68">
        <f t="shared" si="42"/>
        <v>11.159520000000001</v>
      </c>
      <c r="J617" s="68">
        <f t="shared" si="43"/>
        <v>9.77</v>
      </c>
      <c r="M617" s="69">
        <v>13.88</v>
      </c>
    </row>
    <row r="618" spans="1:13" ht="24" customHeight="1">
      <c r="A618" s="65" t="s">
        <v>1380</v>
      </c>
      <c r="B618" s="66">
        <v>7267</v>
      </c>
      <c r="C618" s="66" t="s">
        <v>1010</v>
      </c>
      <c r="D618" s="65" t="s">
        <v>1577</v>
      </c>
      <c r="E618" s="237" t="s">
        <v>1382</v>
      </c>
      <c r="F618" s="237"/>
      <c r="G618" s="66" t="s">
        <v>535</v>
      </c>
      <c r="H618" s="67">
        <v>37.74</v>
      </c>
      <c r="I618" s="68">
        <f t="shared" si="42"/>
        <v>0.54672000000000009</v>
      </c>
      <c r="J618" s="68">
        <f t="shared" si="43"/>
        <v>20.63</v>
      </c>
      <c r="M618" s="53">
        <v>0.68</v>
      </c>
    </row>
    <row r="619" spans="1:13" ht="24" customHeight="1">
      <c r="A619" s="65" t="s">
        <v>1380</v>
      </c>
      <c r="B619" s="66">
        <v>37395</v>
      </c>
      <c r="C619" s="66" t="s">
        <v>1010</v>
      </c>
      <c r="D619" s="65" t="s">
        <v>1578</v>
      </c>
      <c r="E619" s="237" t="s">
        <v>1382</v>
      </c>
      <c r="F619" s="237"/>
      <c r="G619" s="66" t="s">
        <v>1579</v>
      </c>
      <c r="H619" s="67">
        <v>6.8999999999999999E-3</v>
      </c>
      <c r="I619" s="68">
        <f t="shared" si="42"/>
        <v>30.865560000000002</v>
      </c>
      <c r="J619" s="68">
        <f t="shared" si="43"/>
        <v>0.21</v>
      </c>
      <c r="M619" s="53">
        <v>38.39</v>
      </c>
    </row>
    <row r="620" spans="1:13" ht="36" customHeight="1" thickBot="1">
      <c r="A620" s="65" t="s">
        <v>1380</v>
      </c>
      <c r="B620" s="66">
        <v>34557</v>
      </c>
      <c r="C620" s="66" t="s">
        <v>1010</v>
      </c>
      <c r="D620" s="65" t="s">
        <v>1655</v>
      </c>
      <c r="E620" s="237" t="s">
        <v>1382</v>
      </c>
      <c r="F620" s="237"/>
      <c r="G620" s="66" t="s">
        <v>538</v>
      </c>
      <c r="H620" s="67">
        <v>0.57999999999999996</v>
      </c>
      <c r="I620" s="68">
        <f t="shared" si="42"/>
        <v>2.4521999999999999</v>
      </c>
      <c r="J620" s="68">
        <f t="shared" si="43"/>
        <v>1.42</v>
      </c>
      <c r="M620" s="53">
        <v>3.05</v>
      </c>
    </row>
    <row r="621" spans="1:13" ht="0.95" customHeight="1" thickTop="1">
      <c r="A621" s="83"/>
      <c r="B621" s="71"/>
      <c r="C621" s="71"/>
      <c r="D621" s="70"/>
      <c r="E621" s="70"/>
      <c r="F621" s="70"/>
      <c r="G621" s="70"/>
      <c r="H621" s="70"/>
      <c r="I621" s="70"/>
      <c r="J621" s="70"/>
      <c r="M621" s="53"/>
    </row>
    <row r="622" spans="1:13" ht="18" customHeight="1">
      <c r="A622" s="57" t="s">
        <v>1656</v>
      </c>
      <c r="B622" s="58" t="s">
        <v>1361</v>
      </c>
      <c r="C622" s="58" t="s">
        <v>1362</v>
      </c>
      <c r="D622" s="57" t="s">
        <v>1363</v>
      </c>
      <c r="E622" s="235" t="s">
        <v>1364</v>
      </c>
      <c r="F622" s="235"/>
      <c r="G622" s="58" t="s">
        <v>1365</v>
      </c>
      <c r="H622" s="59" t="s">
        <v>1366</v>
      </c>
      <c r="I622" s="59" t="s">
        <v>1367</v>
      </c>
      <c r="J622" s="59" t="s">
        <v>1368</v>
      </c>
      <c r="M622" s="53" t="s">
        <v>1367</v>
      </c>
    </row>
    <row r="623" spans="1:13" ht="24" customHeight="1">
      <c r="A623" s="65" t="s">
        <v>1369</v>
      </c>
      <c r="B623" s="61">
        <v>96114</v>
      </c>
      <c r="C623" s="61" t="s">
        <v>1010</v>
      </c>
      <c r="D623" s="60" t="s">
        <v>1657</v>
      </c>
      <c r="E623" s="236" t="s">
        <v>1463</v>
      </c>
      <c r="F623" s="236"/>
      <c r="G623" s="61" t="s">
        <v>88</v>
      </c>
      <c r="H623" s="62">
        <v>1</v>
      </c>
      <c r="I623" s="63">
        <f>SUM(J624:J634)</f>
        <v>47.95</v>
      </c>
      <c r="J623" s="63">
        <f>H623*I623</f>
        <v>47.95</v>
      </c>
      <c r="K623" s="64">
        <f>VLOOKUP(B623,[1]PLANILHA!$C$11:$G$435,5,FALSE)</f>
        <v>47.950560000000003</v>
      </c>
      <c r="L623" s="64">
        <f>K623-J623</f>
        <v>5.6000000000011596E-4</v>
      </c>
      <c r="M623" s="53">
        <v>59.64</v>
      </c>
    </row>
    <row r="624" spans="1:13" ht="24" customHeight="1">
      <c r="A624" s="65" t="s">
        <v>1372</v>
      </c>
      <c r="B624" s="66">
        <v>88278</v>
      </c>
      <c r="C624" s="66" t="s">
        <v>1010</v>
      </c>
      <c r="D624" s="65" t="s">
        <v>1544</v>
      </c>
      <c r="E624" s="237" t="s">
        <v>1379</v>
      </c>
      <c r="F624" s="237"/>
      <c r="G624" s="66" t="s">
        <v>1016</v>
      </c>
      <c r="H624" s="67">
        <v>0.36280000000000001</v>
      </c>
      <c r="I624" s="68">
        <f t="shared" ref="I624:I634" si="44">M624*$M$2</f>
        <v>14.841840000000001</v>
      </c>
      <c r="J624" s="68">
        <f t="shared" ref="J624:J634" si="45">TRUNC(H624*I624,2)</f>
        <v>5.38</v>
      </c>
      <c r="M624" s="69">
        <v>18.46</v>
      </c>
    </row>
    <row r="625" spans="1:13" ht="24" customHeight="1">
      <c r="A625" s="65" t="s">
        <v>1372</v>
      </c>
      <c r="B625" s="66">
        <v>88316</v>
      </c>
      <c r="C625" s="66" t="s">
        <v>1010</v>
      </c>
      <c r="D625" s="65" t="s">
        <v>1021</v>
      </c>
      <c r="E625" s="237" t="s">
        <v>1379</v>
      </c>
      <c r="F625" s="237"/>
      <c r="G625" s="66" t="s">
        <v>1016</v>
      </c>
      <c r="H625" s="67">
        <v>0.36280000000000001</v>
      </c>
      <c r="I625" s="68">
        <f t="shared" si="44"/>
        <v>11.159520000000001</v>
      </c>
      <c r="J625" s="68">
        <f t="shared" si="45"/>
        <v>4.04</v>
      </c>
      <c r="M625" s="69">
        <v>13.88</v>
      </c>
    </row>
    <row r="626" spans="1:13" ht="36" customHeight="1">
      <c r="A626" s="65" t="s">
        <v>1380</v>
      </c>
      <c r="B626" s="66">
        <v>43131</v>
      </c>
      <c r="C626" s="66" t="s">
        <v>1010</v>
      </c>
      <c r="D626" s="65" t="s">
        <v>1658</v>
      </c>
      <c r="E626" s="237" t="s">
        <v>1382</v>
      </c>
      <c r="F626" s="237"/>
      <c r="G626" s="66" t="s">
        <v>522</v>
      </c>
      <c r="H626" s="67">
        <v>4.2599999999999999E-2</v>
      </c>
      <c r="I626" s="68">
        <f t="shared" si="44"/>
        <v>21.24972</v>
      </c>
      <c r="J626" s="68">
        <f t="shared" si="45"/>
        <v>0.9</v>
      </c>
      <c r="M626" s="53">
        <v>26.43</v>
      </c>
    </row>
    <row r="627" spans="1:13" ht="24" customHeight="1">
      <c r="A627" s="65" t="s">
        <v>1380</v>
      </c>
      <c r="B627" s="66">
        <v>39432</v>
      </c>
      <c r="C627" s="66" t="s">
        <v>1010</v>
      </c>
      <c r="D627" s="65" t="s">
        <v>1659</v>
      </c>
      <c r="E627" s="237" t="s">
        <v>1382</v>
      </c>
      <c r="F627" s="237"/>
      <c r="G627" s="66" t="s">
        <v>538</v>
      </c>
      <c r="H627" s="67">
        <v>1.4395</v>
      </c>
      <c r="I627" s="68">
        <f t="shared" si="44"/>
        <v>1.4874000000000001</v>
      </c>
      <c r="J627" s="68">
        <f t="shared" si="45"/>
        <v>2.14</v>
      </c>
      <c r="M627" s="53">
        <v>1.85</v>
      </c>
    </row>
    <row r="628" spans="1:13" ht="36" customHeight="1">
      <c r="A628" s="65" t="s">
        <v>1380</v>
      </c>
      <c r="B628" s="66">
        <v>39434</v>
      </c>
      <c r="C628" s="66" t="s">
        <v>1010</v>
      </c>
      <c r="D628" s="65" t="s">
        <v>1660</v>
      </c>
      <c r="E628" s="237" t="s">
        <v>1482</v>
      </c>
      <c r="F628" s="237"/>
      <c r="G628" s="66" t="s">
        <v>522</v>
      </c>
      <c r="H628" s="67">
        <v>0.5202</v>
      </c>
      <c r="I628" s="68">
        <f t="shared" si="44"/>
        <v>1.9939200000000001</v>
      </c>
      <c r="J628" s="68">
        <f t="shared" si="45"/>
        <v>1.03</v>
      </c>
      <c r="M628" s="53">
        <v>2.48</v>
      </c>
    </row>
    <row r="629" spans="1:13" ht="36" customHeight="1">
      <c r="A629" s="65" t="s">
        <v>1380</v>
      </c>
      <c r="B629" s="66">
        <v>39443</v>
      </c>
      <c r="C629" s="66" t="s">
        <v>1010</v>
      </c>
      <c r="D629" s="65" t="s">
        <v>1661</v>
      </c>
      <c r="E629" s="237" t="s">
        <v>1382</v>
      </c>
      <c r="F629" s="237"/>
      <c r="G629" s="66" t="s">
        <v>535</v>
      </c>
      <c r="H629" s="67">
        <v>2.1911999999999998</v>
      </c>
      <c r="I629" s="68">
        <f t="shared" si="44"/>
        <v>0.11256000000000002</v>
      </c>
      <c r="J629" s="68">
        <f t="shared" si="45"/>
        <v>0.24</v>
      </c>
      <c r="M629" s="53">
        <v>0.14000000000000001</v>
      </c>
    </row>
    <row r="630" spans="1:13" ht="36" customHeight="1">
      <c r="A630" s="65" t="s">
        <v>1380</v>
      </c>
      <c r="B630" s="66">
        <v>39430</v>
      </c>
      <c r="C630" s="66" t="s">
        <v>1010</v>
      </c>
      <c r="D630" s="65" t="s">
        <v>1662</v>
      </c>
      <c r="E630" s="237" t="s">
        <v>1482</v>
      </c>
      <c r="F630" s="237"/>
      <c r="G630" s="66" t="s">
        <v>535</v>
      </c>
      <c r="H630" s="67">
        <v>1.3265</v>
      </c>
      <c r="I630" s="68">
        <f t="shared" si="44"/>
        <v>1.9617600000000002</v>
      </c>
      <c r="J630" s="68">
        <f t="shared" si="45"/>
        <v>2.6</v>
      </c>
      <c r="M630" s="53">
        <v>2.44</v>
      </c>
    </row>
    <row r="631" spans="1:13" ht="24" customHeight="1">
      <c r="A631" s="65" t="s">
        <v>1380</v>
      </c>
      <c r="B631" s="66">
        <v>40547</v>
      </c>
      <c r="C631" s="66" t="s">
        <v>1010</v>
      </c>
      <c r="D631" s="65" t="s">
        <v>1663</v>
      </c>
      <c r="E631" s="237" t="s">
        <v>1382</v>
      </c>
      <c r="F631" s="237"/>
      <c r="G631" s="66" t="s">
        <v>1579</v>
      </c>
      <c r="H631" s="67">
        <v>1.32E-2</v>
      </c>
      <c r="I631" s="68">
        <f t="shared" si="44"/>
        <v>13.19364</v>
      </c>
      <c r="J631" s="68">
        <f t="shared" si="45"/>
        <v>0.17</v>
      </c>
      <c r="M631" s="53">
        <v>16.41</v>
      </c>
    </row>
    <row r="632" spans="1:13" ht="36" customHeight="1">
      <c r="A632" s="65" t="s">
        <v>1380</v>
      </c>
      <c r="B632" s="66">
        <v>39427</v>
      </c>
      <c r="C632" s="66" t="s">
        <v>1010</v>
      </c>
      <c r="D632" s="65" t="s">
        <v>1664</v>
      </c>
      <c r="E632" s="237" t="s">
        <v>1382</v>
      </c>
      <c r="F632" s="237"/>
      <c r="G632" s="66" t="s">
        <v>538</v>
      </c>
      <c r="H632" s="67">
        <v>3.851</v>
      </c>
      <c r="I632" s="68">
        <f t="shared" si="44"/>
        <v>5.2099200000000003</v>
      </c>
      <c r="J632" s="68">
        <f t="shared" si="45"/>
        <v>20.059999999999999</v>
      </c>
      <c r="M632" s="53">
        <v>6.48</v>
      </c>
    </row>
    <row r="633" spans="1:13" ht="24" customHeight="1">
      <c r="A633" s="65" t="s">
        <v>1380</v>
      </c>
      <c r="B633" s="66">
        <v>39435</v>
      </c>
      <c r="C633" s="66" t="s">
        <v>1010</v>
      </c>
      <c r="D633" s="65" t="s">
        <v>1665</v>
      </c>
      <c r="E633" s="237" t="s">
        <v>1382</v>
      </c>
      <c r="F633" s="237"/>
      <c r="G633" s="66" t="s">
        <v>535</v>
      </c>
      <c r="H633" s="67">
        <v>7.9740000000000002</v>
      </c>
      <c r="I633" s="68">
        <f t="shared" si="44"/>
        <v>4.8239999999999998E-2</v>
      </c>
      <c r="J633" s="68">
        <f t="shared" si="45"/>
        <v>0.38</v>
      </c>
      <c r="M633" s="53">
        <v>0.06</v>
      </c>
    </row>
    <row r="634" spans="1:13" ht="24" customHeight="1" thickBot="1">
      <c r="A634" s="65" t="s">
        <v>1380</v>
      </c>
      <c r="B634" s="66">
        <v>39413</v>
      </c>
      <c r="C634" s="66" t="s">
        <v>1010</v>
      </c>
      <c r="D634" s="65" t="s">
        <v>1666</v>
      </c>
      <c r="E634" s="237" t="s">
        <v>1382</v>
      </c>
      <c r="F634" s="237"/>
      <c r="G634" s="66" t="s">
        <v>88</v>
      </c>
      <c r="H634" s="67">
        <v>1.0966</v>
      </c>
      <c r="I634" s="68">
        <f t="shared" si="44"/>
        <v>10.041960000000001</v>
      </c>
      <c r="J634" s="68">
        <f t="shared" si="45"/>
        <v>11.01</v>
      </c>
      <c r="M634" s="53">
        <v>12.49</v>
      </c>
    </row>
    <row r="635" spans="1:13" ht="0.95" customHeight="1" thickTop="1">
      <c r="A635" s="83"/>
      <c r="B635" s="71"/>
      <c r="C635" s="71"/>
      <c r="D635" s="70"/>
      <c r="E635" s="70"/>
      <c r="F635" s="70"/>
      <c r="G635" s="70"/>
      <c r="H635" s="70"/>
      <c r="I635" s="70"/>
      <c r="J635" s="70"/>
      <c r="M635" s="53"/>
    </row>
    <row r="636" spans="1:13" ht="18" customHeight="1">
      <c r="A636" s="57" t="s">
        <v>1667</v>
      </c>
      <c r="B636" s="58" t="s">
        <v>1361</v>
      </c>
      <c r="C636" s="58" t="s">
        <v>1362</v>
      </c>
      <c r="D636" s="57" t="s">
        <v>1363</v>
      </c>
      <c r="E636" s="235" t="s">
        <v>1364</v>
      </c>
      <c r="F636" s="235"/>
      <c r="G636" s="58" t="s">
        <v>1365</v>
      </c>
      <c r="H636" s="59" t="s">
        <v>1366</v>
      </c>
      <c r="I636" s="59" t="s">
        <v>1367</v>
      </c>
      <c r="J636" s="59" t="s">
        <v>1368</v>
      </c>
      <c r="M636" s="53" t="s">
        <v>1367</v>
      </c>
    </row>
    <row r="637" spans="1:13" ht="48" customHeight="1">
      <c r="A637" s="65" t="s">
        <v>1369</v>
      </c>
      <c r="B637" s="61">
        <v>96361</v>
      </c>
      <c r="C637" s="61" t="s">
        <v>1010</v>
      </c>
      <c r="D637" s="60" t="s">
        <v>1668</v>
      </c>
      <c r="E637" s="236" t="s">
        <v>1457</v>
      </c>
      <c r="F637" s="236"/>
      <c r="G637" s="61" t="s">
        <v>88</v>
      </c>
      <c r="H637" s="62">
        <v>1</v>
      </c>
      <c r="I637" s="63">
        <f>SUM(J638:J648)</f>
        <v>103.15156806799999</v>
      </c>
      <c r="J637" s="63">
        <f>H637*I637</f>
        <v>103.15156806799999</v>
      </c>
      <c r="K637" s="64">
        <f>VLOOKUP(B637,[1]PLANILHA!$C$11:$G$435,5,FALSE)</f>
        <v>103.15320000000001</v>
      </c>
      <c r="L637" s="64">
        <f>K637-J637</f>
        <v>1.6319320000235393E-3</v>
      </c>
      <c r="M637" s="53">
        <v>128.30000000000001</v>
      </c>
    </row>
    <row r="638" spans="1:13" ht="24" customHeight="1">
      <c r="A638" s="65" t="s">
        <v>1372</v>
      </c>
      <c r="B638" s="66">
        <v>88278</v>
      </c>
      <c r="C638" s="66" t="s">
        <v>1010</v>
      </c>
      <c r="D638" s="65" t="s">
        <v>1544</v>
      </c>
      <c r="E638" s="237" t="s">
        <v>1379</v>
      </c>
      <c r="F638" s="237"/>
      <c r="G638" s="66" t="s">
        <v>1016</v>
      </c>
      <c r="H638" s="67">
        <v>0.83560000000000001</v>
      </c>
      <c r="I638" s="68">
        <f t="shared" ref="I638:I648" si="46">M638*$M$2</f>
        <v>14.841840000000001</v>
      </c>
      <c r="J638" s="68">
        <f>(H638*I638)</f>
        <v>12.401841504000002</v>
      </c>
      <c r="M638" s="69">
        <v>18.46</v>
      </c>
    </row>
    <row r="639" spans="1:13" ht="24" customHeight="1">
      <c r="A639" s="65" t="s">
        <v>1372</v>
      </c>
      <c r="B639" s="66">
        <v>88316</v>
      </c>
      <c r="C639" s="66" t="s">
        <v>1010</v>
      </c>
      <c r="D639" s="65" t="s">
        <v>1021</v>
      </c>
      <c r="E639" s="237" t="s">
        <v>1379</v>
      </c>
      <c r="F639" s="237"/>
      <c r="G639" s="66" t="s">
        <v>1016</v>
      </c>
      <c r="H639" s="67">
        <v>0.2089</v>
      </c>
      <c r="I639" s="68">
        <f t="shared" si="46"/>
        <v>11.159520000000001</v>
      </c>
      <c r="J639" s="68">
        <f>(H639*I639)</f>
        <v>2.3312237280000003</v>
      </c>
      <c r="M639" s="69">
        <v>13.88</v>
      </c>
    </row>
    <row r="640" spans="1:13" ht="24" customHeight="1">
      <c r="A640" s="65" t="s">
        <v>1380</v>
      </c>
      <c r="B640" s="66">
        <v>39432</v>
      </c>
      <c r="C640" s="66" t="s">
        <v>1010</v>
      </c>
      <c r="D640" s="65" t="s">
        <v>1659</v>
      </c>
      <c r="E640" s="237" t="s">
        <v>1382</v>
      </c>
      <c r="F640" s="237"/>
      <c r="G640" s="66" t="s">
        <v>538</v>
      </c>
      <c r="H640" s="67">
        <v>1.5851</v>
      </c>
      <c r="I640" s="68">
        <f t="shared" si="46"/>
        <v>1.4874000000000001</v>
      </c>
      <c r="J640" s="68">
        <f>(H640*I640)</f>
        <v>2.3576777400000002</v>
      </c>
      <c r="M640" s="53">
        <v>1.85</v>
      </c>
    </row>
    <row r="641" spans="1:13" ht="24" customHeight="1">
      <c r="A641" s="65" t="s">
        <v>1380</v>
      </c>
      <c r="B641" s="66">
        <v>39431</v>
      </c>
      <c r="C641" s="66" t="s">
        <v>1010</v>
      </c>
      <c r="D641" s="65" t="s">
        <v>1669</v>
      </c>
      <c r="E641" s="237" t="s">
        <v>1382</v>
      </c>
      <c r="F641" s="237"/>
      <c r="G641" s="66" t="s">
        <v>538</v>
      </c>
      <c r="H641" s="67">
        <v>2.5026999999999999</v>
      </c>
      <c r="I641" s="68">
        <f t="shared" si="46"/>
        <v>0.11256000000000002</v>
      </c>
      <c r="J641" s="68">
        <f>(H641*I641)</f>
        <v>0.28170391200000006</v>
      </c>
      <c r="M641" s="53">
        <v>0.14000000000000001</v>
      </c>
    </row>
    <row r="642" spans="1:13" ht="36" customHeight="1">
      <c r="A642" s="65" t="s">
        <v>1380</v>
      </c>
      <c r="B642" s="66">
        <v>39434</v>
      </c>
      <c r="C642" s="66" t="s">
        <v>1010</v>
      </c>
      <c r="D642" s="65" t="s">
        <v>1660</v>
      </c>
      <c r="E642" s="237" t="s">
        <v>1482</v>
      </c>
      <c r="F642" s="237"/>
      <c r="G642" s="66" t="s">
        <v>522</v>
      </c>
      <c r="H642" s="67">
        <v>1.0327</v>
      </c>
      <c r="I642" s="68">
        <f t="shared" si="46"/>
        <v>1.9939200000000001</v>
      </c>
      <c r="J642" s="68">
        <f>(H642*I642)</f>
        <v>2.0591211839999999</v>
      </c>
      <c r="M642" s="53">
        <v>2.48</v>
      </c>
    </row>
    <row r="643" spans="1:13" ht="36" customHeight="1">
      <c r="A643" s="65" t="s">
        <v>1380</v>
      </c>
      <c r="B643" s="66">
        <v>39443</v>
      </c>
      <c r="C643" s="66" t="s">
        <v>1010</v>
      </c>
      <c r="D643" s="65" t="s">
        <v>1661</v>
      </c>
      <c r="E643" s="237" t="s">
        <v>1382</v>
      </c>
      <c r="F643" s="237"/>
      <c r="G643" s="66" t="s">
        <v>535</v>
      </c>
      <c r="H643" s="67">
        <v>0.91490000000000005</v>
      </c>
      <c r="I643" s="68">
        <f t="shared" si="46"/>
        <v>0.11256000000000002</v>
      </c>
      <c r="J643" s="68">
        <f t="shared" ref="J643:J648" si="47">TRUNC(H643*I643,2)</f>
        <v>0.1</v>
      </c>
      <c r="M643" s="53">
        <v>0.14000000000000001</v>
      </c>
    </row>
    <row r="644" spans="1:13" ht="24" customHeight="1">
      <c r="A644" s="65" t="s">
        <v>1380</v>
      </c>
      <c r="B644" s="66">
        <v>37586</v>
      </c>
      <c r="C644" s="66" t="s">
        <v>1010</v>
      </c>
      <c r="D644" s="65" t="s">
        <v>1670</v>
      </c>
      <c r="E644" s="237" t="s">
        <v>1382</v>
      </c>
      <c r="F644" s="237"/>
      <c r="G644" s="66" t="s">
        <v>1579</v>
      </c>
      <c r="H644" s="67">
        <v>5.8099999999999999E-2</v>
      </c>
      <c r="I644" s="68">
        <f t="shared" si="46"/>
        <v>35.890560000000001</v>
      </c>
      <c r="J644" s="68">
        <f t="shared" si="47"/>
        <v>2.08</v>
      </c>
      <c r="M644" s="53">
        <v>44.64</v>
      </c>
    </row>
    <row r="645" spans="1:13" ht="36" customHeight="1">
      <c r="A645" s="65" t="s">
        <v>1380</v>
      </c>
      <c r="B645" s="66">
        <v>39419</v>
      </c>
      <c r="C645" s="66" t="s">
        <v>1010</v>
      </c>
      <c r="D645" s="65" t="s">
        <v>1671</v>
      </c>
      <c r="E645" s="237" t="s">
        <v>1382</v>
      </c>
      <c r="F645" s="237"/>
      <c r="G645" s="66" t="s">
        <v>538</v>
      </c>
      <c r="H645" s="67">
        <v>1.8187</v>
      </c>
      <c r="I645" s="68">
        <f t="shared" si="46"/>
        <v>7.0752000000000006</v>
      </c>
      <c r="J645" s="68">
        <f t="shared" si="47"/>
        <v>12.86</v>
      </c>
      <c r="M645" s="53">
        <v>8.8000000000000007</v>
      </c>
    </row>
    <row r="646" spans="1:13" ht="36" customHeight="1">
      <c r="A646" s="65" t="s">
        <v>1380</v>
      </c>
      <c r="B646" s="66">
        <v>39422</v>
      </c>
      <c r="C646" s="66" t="s">
        <v>1010</v>
      </c>
      <c r="D646" s="65" t="s">
        <v>1672</v>
      </c>
      <c r="E646" s="237" t="s">
        <v>1382</v>
      </c>
      <c r="F646" s="237"/>
      <c r="G646" s="66" t="s">
        <v>538</v>
      </c>
      <c r="H646" s="67">
        <v>5.7999000000000001</v>
      </c>
      <c r="I646" s="68">
        <f t="shared" si="46"/>
        <v>8.0319599999999998</v>
      </c>
      <c r="J646" s="68">
        <f t="shared" si="47"/>
        <v>46.58</v>
      </c>
      <c r="M646" s="53">
        <v>9.99</v>
      </c>
    </row>
    <row r="647" spans="1:13" ht="24" customHeight="1">
      <c r="A647" s="65" t="s">
        <v>1380</v>
      </c>
      <c r="B647" s="66">
        <v>39435</v>
      </c>
      <c r="C647" s="66" t="s">
        <v>1010</v>
      </c>
      <c r="D647" s="65" t="s">
        <v>1665</v>
      </c>
      <c r="E647" s="237" t="s">
        <v>1382</v>
      </c>
      <c r="F647" s="237"/>
      <c r="G647" s="66" t="s">
        <v>535</v>
      </c>
      <c r="H647" s="67">
        <v>20.0077</v>
      </c>
      <c r="I647" s="68">
        <f t="shared" si="46"/>
        <v>4.8239999999999998E-2</v>
      </c>
      <c r="J647" s="68">
        <f t="shared" si="47"/>
        <v>0.96</v>
      </c>
      <c r="M647" s="53">
        <v>0.06</v>
      </c>
    </row>
    <row r="648" spans="1:13" ht="24" customHeight="1" thickBot="1">
      <c r="A648" s="65" t="s">
        <v>1380</v>
      </c>
      <c r="B648" s="66">
        <v>39413</v>
      </c>
      <c r="C648" s="66" t="s">
        <v>1010</v>
      </c>
      <c r="D648" s="65" t="s">
        <v>1666</v>
      </c>
      <c r="E648" s="237" t="s">
        <v>1382</v>
      </c>
      <c r="F648" s="237"/>
      <c r="G648" s="66" t="s">
        <v>88</v>
      </c>
      <c r="H648" s="67">
        <v>2.1059999999999999</v>
      </c>
      <c r="I648" s="68">
        <f t="shared" si="46"/>
        <v>10.041960000000001</v>
      </c>
      <c r="J648" s="68">
        <f t="shared" si="47"/>
        <v>21.14</v>
      </c>
      <c r="M648" s="53">
        <v>12.49</v>
      </c>
    </row>
    <row r="649" spans="1:13" ht="0.95" customHeight="1" thickTop="1">
      <c r="A649" s="83"/>
      <c r="B649" s="71"/>
      <c r="C649" s="71"/>
      <c r="D649" s="70"/>
      <c r="E649" s="70"/>
      <c r="F649" s="70"/>
      <c r="G649" s="70"/>
      <c r="H649" s="70"/>
      <c r="I649" s="70"/>
      <c r="J649" s="70"/>
      <c r="M649" s="53"/>
    </row>
    <row r="650" spans="1:13" ht="18" customHeight="1">
      <c r="A650" s="57" t="s">
        <v>1673</v>
      </c>
      <c r="B650" s="58" t="s">
        <v>1361</v>
      </c>
      <c r="C650" s="58" t="s">
        <v>1362</v>
      </c>
      <c r="D650" s="57" t="s">
        <v>1363</v>
      </c>
      <c r="E650" s="235" t="s">
        <v>1364</v>
      </c>
      <c r="F650" s="235"/>
      <c r="G650" s="58" t="s">
        <v>1365</v>
      </c>
      <c r="H650" s="59" t="s">
        <v>1366</v>
      </c>
      <c r="I650" s="59" t="s">
        <v>1367</v>
      </c>
      <c r="J650" s="59" t="s">
        <v>1368</v>
      </c>
      <c r="M650" s="53" t="s">
        <v>1367</v>
      </c>
    </row>
    <row r="651" spans="1:13" ht="48" customHeight="1">
      <c r="A651" s="65" t="s">
        <v>1369</v>
      </c>
      <c r="B651" s="61">
        <v>94570</v>
      </c>
      <c r="C651" s="61" t="s">
        <v>1010</v>
      </c>
      <c r="D651" s="60" t="s">
        <v>1674</v>
      </c>
      <c r="E651" s="236" t="s">
        <v>1399</v>
      </c>
      <c r="F651" s="236"/>
      <c r="G651" s="61" t="s">
        <v>88</v>
      </c>
      <c r="H651" s="62">
        <v>1</v>
      </c>
      <c r="I651" s="63">
        <f>SUM(J652:J656)</f>
        <v>370.83</v>
      </c>
      <c r="J651" s="63">
        <f>H651*I651</f>
        <v>370.83</v>
      </c>
      <c r="K651" s="64">
        <f>VLOOKUP(B651,[1]PLANILHA!$C$11:$G$435,5,FALSE)</f>
        <v>370.82892000000004</v>
      </c>
      <c r="L651" s="64">
        <f>K651-J651</f>
        <v>-1.0799999999449028E-3</v>
      </c>
      <c r="M651" s="53">
        <v>461.23</v>
      </c>
    </row>
    <row r="652" spans="1:13" ht="24" customHeight="1">
      <c r="A652" s="65" t="s">
        <v>1372</v>
      </c>
      <c r="B652" s="66">
        <v>88309</v>
      </c>
      <c r="C652" s="66" t="s">
        <v>1010</v>
      </c>
      <c r="D652" s="65" t="s">
        <v>1023</v>
      </c>
      <c r="E652" s="237" t="s">
        <v>1379</v>
      </c>
      <c r="F652" s="237"/>
      <c r="G652" s="66" t="s">
        <v>1016</v>
      </c>
      <c r="H652" s="67">
        <v>0.51900000000000002</v>
      </c>
      <c r="I652" s="68">
        <f>M652*$M$2</f>
        <v>14.30316</v>
      </c>
      <c r="J652" s="68">
        <f>TRUNC(H652*I652,2)</f>
        <v>7.42</v>
      </c>
      <c r="M652" s="69">
        <v>17.79</v>
      </c>
    </row>
    <row r="653" spans="1:13" ht="24" customHeight="1">
      <c r="A653" s="65" t="s">
        <v>1372</v>
      </c>
      <c r="B653" s="66">
        <v>88316</v>
      </c>
      <c r="C653" s="66" t="s">
        <v>1010</v>
      </c>
      <c r="D653" s="65" t="s">
        <v>1021</v>
      </c>
      <c r="E653" s="237" t="s">
        <v>1379</v>
      </c>
      <c r="F653" s="237"/>
      <c r="G653" s="66" t="s">
        <v>1016</v>
      </c>
      <c r="H653" s="67">
        <v>0.25900000000000001</v>
      </c>
      <c r="I653" s="68">
        <f>M653*$M$2</f>
        <v>11.159520000000001</v>
      </c>
      <c r="J653" s="68">
        <f>TRUNC(H653*I653,2)</f>
        <v>2.89</v>
      </c>
      <c r="M653" s="69">
        <v>13.88</v>
      </c>
    </row>
    <row r="654" spans="1:13" ht="48" customHeight="1">
      <c r="A654" s="65" t="s">
        <v>1380</v>
      </c>
      <c r="B654" s="66">
        <v>36896</v>
      </c>
      <c r="C654" s="66" t="s">
        <v>1010</v>
      </c>
      <c r="D654" s="65" t="s">
        <v>1675</v>
      </c>
      <c r="E654" s="237" t="s">
        <v>1382</v>
      </c>
      <c r="F654" s="237"/>
      <c r="G654" s="66" t="s">
        <v>535</v>
      </c>
      <c r="H654" s="67">
        <v>0.83330000000000004</v>
      </c>
      <c r="I654" s="68">
        <f>M654*$M$2</f>
        <v>417.91919999999999</v>
      </c>
      <c r="J654" s="68">
        <f>TRUNC(H654*I654,2)</f>
        <v>348.25</v>
      </c>
      <c r="M654" s="53">
        <v>519.79999999999995</v>
      </c>
    </row>
    <row r="655" spans="1:13" ht="36" customHeight="1">
      <c r="A655" s="65" t="s">
        <v>1380</v>
      </c>
      <c r="B655" s="66">
        <v>4377</v>
      </c>
      <c r="C655" s="66" t="s">
        <v>1010</v>
      </c>
      <c r="D655" s="65" t="s">
        <v>1676</v>
      </c>
      <c r="E655" s="237" t="s">
        <v>1382</v>
      </c>
      <c r="F655" s="237"/>
      <c r="G655" s="66" t="s">
        <v>535</v>
      </c>
      <c r="H655" s="67">
        <v>9.1999999999999993</v>
      </c>
      <c r="I655" s="68">
        <f>M655*$M$2</f>
        <v>8.8440000000000005E-2</v>
      </c>
      <c r="J655" s="68">
        <f>TRUNC(H655*I655,2)</f>
        <v>0.81</v>
      </c>
      <c r="M655" s="53">
        <v>0.11</v>
      </c>
    </row>
    <row r="656" spans="1:13" ht="24" customHeight="1" thickBot="1">
      <c r="A656" s="65" t="s">
        <v>1380</v>
      </c>
      <c r="B656" s="66">
        <v>39961</v>
      </c>
      <c r="C656" s="66" t="s">
        <v>1010</v>
      </c>
      <c r="D656" s="65" t="s">
        <v>1677</v>
      </c>
      <c r="E656" s="237" t="s">
        <v>1382</v>
      </c>
      <c r="F656" s="237"/>
      <c r="G656" s="66" t="s">
        <v>535</v>
      </c>
      <c r="H656" s="67">
        <v>0.62329999999999997</v>
      </c>
      <c r="I656" s="68">
        <f>M656*$M$2</f>
        <v>18.395520000000001</v>
      </c>
      <c r="J656" s="68">
        <f>TRUNC(H656*I656,2)</f>
        <v>11.46</v>
      </c>
      <c r="M656" s="53">
        <v>22.88</v>
      </c>
    </row>
    <row r="657" spans="1:13" ht="0.95" customHeight="1" thickTop="1">
      <c r="A657" s="83"/>
      <c r="B657" s="71"/>
      <c r="C657" s="71"/>
      <c r="D657" s="70"/>
      <c r="E657" s="70"/>
      <c r="F657" s="70"/>
      <c r="G657" s="70"/>
      <c r="H657" s="70"/>
      <c r="I657" s="70"/>
      <c r="J657" s="70"/>
      <c r="M657" s="53"/>
    </row>
    <row r="658" spans="1:13" ht="18" customHeight="1">
      <c r="A658" s="57" t="s">
        <v>1678</v>
      </c>
      <c r="B658" s="58" t="s">
        <v>1361</v>
      </c>
      <c r="C658" s="58" t="s">
        <v>1362</v>
      </c>
      <c r="D658" s="57" t="s">
        <v>1363</v>
      </c>
      <c r="E658" s="235" t="s">
        <v>1364</v>
      </c>
      <c r="F658" s="235"/>
      <c r="G658" s="58" t="s">
        <v>1365</v>
      </c>
      <c r="H658" s="59" t="s">
        <v>1366</v>
      </c>
      <c r="I658" s="59" t="s">
        <v>1367</v>
      </c>
      <c r="J658" s="59" t="s">
        <v>1368</v>
      </c>
      <c r="M658" s="53" t="s">
        <v>1367</v>
      </c>
    </row>
    <row r="659" spans="1:13" ht="48" customHeight="1">
      <c r="A659" s="65" t="s">
        <v>1369</v>
      </c>
      <c r="B659" s="61">
        <v>94573</v>
      </c>
      <c r="C659" s="61" t="s">
        <v>1010</v>
      </c>
      <c r="D659" s="60" t="s">
        <v>1679</v>
      </c>
      <c r="E659" s="236" t="s">
        <v>1399</v>
      </c>
      <c r="F659" s="236"/>
      <c r="G659" s="61" t="s">
        <v>88</v>
      </c>
      <c r="H659" s="62">
        <v>1</v>
      </c>
      <c r="I659" s="63">
        <f>SUM(J660:J664)</f>
        <v>403.02</v>
      </c>
      <c r="J659" s="63">
        <f>H659*I659</f>
        <v>403.02</v>
      </c>
      <c r="K659" s="64">
        <f>VLOOKUP(B659,[1]PLANILHA!$C$11:$G$435,5,FALSE)</f>
        <v>403.02107999999998</v>
      </c>
      <c r="L659" s="64">
        <f>K659-J659</f>
        <v>1.0800000000017462E-3</v>
      </c>
      <c r="M659" s="53">
        <v>501.27</v>
      </c>
    </row>
    <row r="660" spans="1:13" ht="24" customHeight="1">
      <c r="A660" s="65" t="s">
        <v>1372</v>
      </c>
      <c r="B660" s="66">
        <v>88316</v>
      </c>
      <c r="C660" s="66" t="s">
        <v>1010</v>
      </c>
      <c r="D660" s="65" t="s">
        <v>1021</v>
      </c>
      <c r="E660" s="237" t="s">
        <v>1379</v>
      </c>
      <c r="F660" s="237"/>
      <c r="G660" s="66" t="s">
        <v>1016</v>
      </c>
      <c r="H660" s="67">
        <v>0.48</v>
      </c>
      <c r="I660" s="68">
        <f>M660*$M$2</f>
        <v>11.159520000000001</v>
      </c>
      <c r="J660" s="68">
        <f>TRUNC(H660*I660,2)</f>
        <v>5.35</v>
      </c>
      <c r="M660" s="69">
        <v>13.88</v>
      </c>
    </row>
    <row r="661" spans="1:13" ht="24" customHeight="1">
      <c r="A661" s="65" t="s">
        <v>1372</v>
      </c>
      <c r="B661" s="66">
        <v>88309</v>
      </c>
      <c r="C661" s="66" t="s">
        <v>1010</v>
      </c>
      <c r="D661" s="65" t="s">
        <v>1023</v>
      </c>
      <c r="E661" s="237" t="s">
        <v>1379</v>
      </c>
      <c r="F661" s="237"/>
      <c r="G661" s="66" t="s">
        <v>1016</v>
      </c>
      <c r="H661" s="67">
        <v>0.96</v>
      </c>
      <c r="I661" s="68">
        <f>M661*$M$2</f>
        <v>14.30316</v>
      </c>
      <c r="J661" s="68">
        <f>TRUNC(H661*I661,2)</f>
        <v>13.73</v>
      </c>
      <c r="M661" s="69">
        <v>17.79</v>
      </c>
    </row>
    <row r="662" spans="1:13" ht="48" customHeight="1">
      <c r="A662" s="65" t="s">
        <v>1380</v>
      </c>
      <c r="B662" s="66">
        <v>34364</v>
      </c>
      <c r="C662" s="66" t="s">
        <v>1010</v>
      </c>
      <c r="D662" s="65" t="s">
        <v>1680</v>
      </c>
      <c r="E662" s="237" t="s">
        <v>1382</v>
      </c>
      <c r="F662" s="237"/>
      <c r="G662" s="66" t="s">
        <v>535</v>
      </c>
      <c r="H662" s="67">
        <v>0.55600000000000005</v>
      </c>
      <c r="I662" s="68">
        <f>M662*$M$2</f>
        <v>670.86563999999998</v>
      </c>
      <c r="J662" s="68">
        <f>TRUNC(H662*I662,2)</f>
        <v>373</v>
      </c>
      <c r="M662" s="53">
        <v>834.41</v>
      </c>
    </row>
    <row r="663" spans="1:13" ht="36" customHeight="1">
      <c r="A663" s="65" t="s">
        <v>1380</v>
      </c>
      <c r="B663" s="66">
        <v>4377</v>
      </c>
      <c r="C663" s="66" t="s">
        <v>1010</v>
      </c>
      <c r="D663" s="65" t="s">
        <v>1676</v>
      </c>
      <c r="E663" s="237" t="s">
        <v>1382</v>
      </c>
      <c r="F663" s="237"/>
      <c r="G663" s="66" t="s">
        <v>535</v>
      </c>
      <c r="H663" s="67">
        <v>7.3</v>
      </c>
      <c r="I663" s="68">
        <f>M663*$M$2</f>
        <v>8.8440000000000005E-2</v>
      </c>
      <c r="J663" s="68">
        <f>TRUNC(H663*I663,2)</f>
        <v>0.64</v>
      </c>
      <c r="M663" s="53">
        <v>0.11</v>
      </c>
    </row>
    <row r="664" spans="1:13" ht="24" customHeight="1" thickBot="1">
      <c r="A664" s="65" t="s">
        <v>1380</v>
      </c>
      <c r="B664" s="66">
        <v>39961</v>
      </c>
      <c r="C664" s="66" t="s">
        <v>1010</v>
      </c>
      <c r="D664" s="65" t="s">
        <v>1677</v>
      </c>
      <c r="E664" s="237" t="s">
        <v>1382</v>
      </c>
      <c r="F664" s="237"/>
      <c r="G664" s="66" t="s">
        <v>535</v>
      </c>
      <c r="H664" s="67">
        <v>0.56000000000000005</v>
      </c>
      <c r="I664" s="68">
        <f>M664*$M$2</f>
        <v>18.395520000000001</v>
      </c>
      <c r="J664" s="68">
        <f>TRUNC(H664*I664,2)</f>
        <v>10.3</v>
      </c>
      <c r="M664" s="53">
        <v>22.88</v>
      </c>
    </row>
    <row r="665" spans="1:13" ht="0.95" customHeight="1" thickTop="1">
      <c r="A665" s="83"/>
      <c r="B665" s="71"/>
      <c r="C665" s="71"/>
      <c r="D665" s="70"/>
      <c r="E665" s="70"/>
      <c r="F665" s="70"/>
      <c r="G665" s="70"/>
      <c r="H665" s="70"/>
      <c r="I665" s="70"/>
      <c r="J665" s="70"/>
      <c r="M665" s="53"/>
    </row>
    <row r="666" spans="1:13" ht="18" customHeight="1">
      <c r="A666" s="57" t="s">
        <v>1681</v>
      </c>
      <c r="B666" s="58" t="s">
        <v>1361</v>
      </c>
      <c r="C666" s="58" t="s">
        <v>1362</v>
      </c>
      <c r="D666" s="57" t="s">
        <v>1363</v>
      </c>
      <c r="E666" s="235" t="s">
        <v>1364</v>
      </c>
      <c r="F666" s="235"/>
      <c r="G666" s="58" t="s">
        <v>1365</v>
      </c>
      <c r="H666" s="59" t="s">
        <v>1366</v>
      </c>
      <c r="I666" s="59" t="s">
        <v>1367</v>
      </c>
      <c r="J666" s="59" t="s">
        <v>1368</v>
      </c>
      <c r="M666" s="53" t="s">
        <v>1367</v>
      </c>
    </row>
    <row r="667" spans="1:13" ht="36" customHeight="1">
      <c r="A667" s="65" t="s">
        <v>1369</v>
      </c>
      <c r="B667" s="61">
        <v>94569</v>
      </c>
      <c r="C667" s="61" t="s">
        <v>1010</v>
      </c>
      <c r="D667" s="60" t="s">
        <v>1682</v>
      </c>
      <c r="E667" s="236" t="s">
        <v>1399</v>
      </c>
      <c r="F667" s="236"/>
      <c r="G667" s="61" t="s">
        <v>88</v>
      </c>
      <c r="H667" s="62">
        <v>1</v>
      </c>
      <c r="I667" s="63">
        <f>SUM(J668:J672)</f>
        <v>569.29549411999994</v>
      </c>
      <c r="J667" s="63">
        <f>H667*I667</f>
        <v>569.29549411999994</v>
      </c>
      <c r="K667" s="64">
        <f>VLOOKUP(B667,[1]PLANILHA!$C$11:$G$435,5,FALSE)</f>
        <v>569.29632000000004</v>
      </c>
      <c r="L667" s="64">
        <f>K667-J667</f>
        <v>8.2588000009309326E-4</v>
      </c>
      <c r="M667" s="53">
        <v>708.08</v>
      </c>
    </row>
    <row r="668" spans="1:13" ht="24" customHeight="1">
      <c r="A668" s="65" t="s">
        <v>1372</v>
      </c>
      <c r="B668" s="66">
        <v>88309</v>
      </c>
      <c r="C668" s="66" t="s">
        <v>1010</v>
      </c>
      <c r="D668" s="65" t="s">
        <v>1023</v>
      </c>
      <c r="E668" s="237" t="s">
        <v>1379</v>
      </c>
      <c r="F668" s="237"/>
      <c r="G668" s="66" t="s">
        <v>1016</v>
      </c>
      <c r="H668" s="67">
        <v>1.7070000000000001</v>
      </c>
      <c r="I668" s="68">
        <f>M668*$M$2</f>
        <v>14.30316</v>
      </c>
      <c r="J668" s="68">
        <f>(H668*I668)</f>
        <v>24.415494120000002</v>
      </c>
      <c r="M668" s="69">
        <v>17.79</v>
      </c>
    </row>
    <row r="669" spans="1:13" ht="24" customHeight="1">
      <c r="A669" s="65" t="s">
        <v>1372</v>
      </c>
      <c r="B669" s="66">
        <v>88316</v>
      </c>
      <c r="C669" s="66" t="s">
        <v>1010</v>
      </c>
      <c r="D669" s="65" t="s">
        <v>1021</v>
      </c>
      <c r="E669" s="237" t="s">
        <v>1379</v>
      </c>
      <c r="F669" s="237"/>
      <c r="G669" s="66" t="s">
        <v>1016</v>
      </c>
      <c r="H669" s="67">
        <v>0.85299999999999998</v>
      </c>
      <c r="I669" s="68">
        <f>M669*$M$2</f>
        <v>11.159520000000001</v>
      </c>
      <c r="J669" s="68">
        <f>TRUNC(H669*I669,2)</f>
        <v>9.51</v>
      </c>
      <c r="M669" s="69">
        <v>13.88</v>
      </c>
    </row>
    <row r="670" spans="1:13" ht="36" customHeight="1">
      <c r="A670" s="65" t="s">
        <v>1380</v>
      </c>
      <c r="B670" s="66">
        <v>34381</v>
      </c>
      <c r="C670" s="66" t="s">
        <v>1010</v>
      </c>
      <c r="D670" s="65" t="s">
        <v>1683</v>
      </c>
      <c r="E670" s="237" t="s">
        <v>1382</v>
      </c>
      <c r="F670" s="237"/>
      <c r="G670" s="66" t="s">
        <v>535</v>
      </c>
      <c r="H670" s="67">
        <v>2.0832999999999999</v>
      </c>
      <c r="I670" s="68">
        <f>M670*$M$2</f>
        <v>244.94664000000003</v>
      </c>
      <c r="J670" s="68">
        <f>TRUNC(H670*I670,2)</f>
        <v>510.29</v>
      </c>
      <c r="M670" s="53">
        <v>304.66000000000003</v>
      </c>
    </row>
    <row r="671" spans="1:13" ht="36" customHeight="1">
      <c r="A671" s="65" t="s">
        <v>1380</v>
      </c>
      <c r="B671" s="66">
        <v>4377</v>
      </c>
      <c r="C671" s="66" t="s">
        <v>1010</v>
      </c>
      <c r="D671" s="65" t="s">
        <v>1676</v>
      </c>
      <c r="E671" s="237" t="s">
        <v>1382</v>
      </c>
      <c r="F671" s="237"/>
      <c r="G671" s="66" t="s">
        <v>535</v>
      </c>
      <c r="H671" s="67">
        <v>24.4</v>
      </c>
      <c r="I671" s="68">
        <f>M671*$M$2</f>
        <v>8.8440000000000005E-2</v>
      </c>
      <c r="J671" s="68">
        <f>TRUNC(H671*I671,2)</f>
        <v>2.15</v>
      </c>
      <c r="M671" s="53">
        <v>0.11</v>
      </c>
    </row>
    <row r="672" spans="1:13" ht="24" customHeight="1" thickBot="1">
      <c r="A672" s="65" t="s">
        <v>1380</v>
      </c>
      <c r="B672" s="66">
        <v>39961</v>
      </c>
      <c r="C672" s="66" t="s">
        <v>1010</v>
      </c>
      <c r="D672" s="65" t="s">
        <v>1677</v>
      </c>
      <c r="E672" s="237" t="s">
        <v>1382</v>
      </c>
      <c r="F672" s="237"/>
      <c r="G672" s="66" t="s">
        <v>535</v>
      </c>
      <c r="H672" s="67">
        <v>1.2466999999999999</v>
      </c>
      <c r="I672" s="68">
        <f>M672*$M$2</f>
        <v>18.395520000000001</v>
      </c>
      <c r="J672" s="68">
        <f>TRUNC(H672*I672,2)</f>
        <v>22.93</v>
      </c>
      <c r="M672" s="53">
        <v>22.88</v>
      </c>
    </row>
    <row r="673" spans="1:13" ht="0.95" customHeight="1" thickTop="1">
      <c r="A673" s="83"/>
      <c r="B673" s="71"/>
      <c r="C673" s="71"/>
      <c r="D673" s="70"/>
      <c r="E673" s="70"/>
      <c r="F673" s="70"/>
      <c r="G673" s="70"/>
      <c r="H673" s="70"/>
      <c r="I673" s="70"/>
      <c r="J673" s="70"/>
      <c r="M673" s="53"/>
    </row>
    <row r="674" spans="1:13" ht="18" customHeight="1">
      <c r="A674" s="57" t="s">
        <v>1684</v>
      </c>
      <c r="B674" s="58" t="s">
        <v>1361</v>
      </c>
      <c r="C674" s="58" t="s">
        <v>1362</v>
      </c>
      <c r="D674" s="57" t="s">
        <v>1363</v>
      </c>
      <c r="E674" s="235" t="s">
        <v>1364</v>
      </c>
      <c r="F674" s="235"/>
      <c r="G674" s="58" t="s">
        <v>1365</v>
      </c>
      <c r="H674" s="59" t="s">
        <v>1366</v>
      </c>
      <c r="I674" s="59" t="s">
        <v>1367</v>
      </c>
      <c r="J674" s="59" t="s">
        <v>1368</v>
      </c>
      <c r="M674" s="53" t="s">
        <v>1367</v>
      </c>
    </row>
    <row r="675" spans="1:13" ht="36" customHeight="1">
      <c r="A675" s="65" t="s">
        <v>1369</v>
      </c>
      <c r="B675" s="61">
        <v>100674</v>
      </c>
      <c r="C675" s="61" t="s">
        <v>1010</v>
      </c>
      <c r="D675" s="60" t="s">
        <v>1685</v>
      </c>
      <c r="E675" s="236" t="s">
        <v>1399</v>
      </c>
      <c r="F675" s="236"/>
      <c r="G675" s="61" t="s">
        <v>88</v>
      </c>
      <c r="H675" s="62">
        <v>1</v>
      </c>
      <c r="I675" s="63">
        <f>SUM(J676:J680)</f>
        <v>386.06454720000005</v>
      </c>
      <c r="J675" s="63">
        <f>H675*I675</f>
        <v>386.06454720000005</v>
      </c>
      <c r="K675" s="64">
        <f>VLOOKUP(B675,[1]PLANILHA!$C$11:$G$435,5,FALSE)</f>
        <v>386.06472000000002</v>
      </c>
      <c r="L675" s="64">
        <f>K675-J675</f>
        <v>1.7279999997299456E-4</v>
      </c>
      <c r="M675" s="53">
        <v>480.18</v>
      </c>
    </row>
    <row r="676" spans="1:13" ht="24" customHeight="1">
      <c r="A676" s="65" t="s">
        <v>1372</v>
      </c>
      <c r="B676" s="66">
        <v>88309</v>
      </c>
      <c r="C676" s="66" t="s">
        <v>1010</v>
      </c>
      <c r="D676" s="65" t="s">
        <v>1023</v>
      </c>
      <c r="E676" s="237" t="s">
        <v>1379</v>
      </c>
      <c r="F676" s="237"/>
      <c r="G676" s="66" t="s">
        <v>1016</v>
      </c>
      <c r="H676" s="67">
        <v>0.72</v>
      </c>
      <c r="I676" s="68">
        <f>M676*$M$2</f>
        <v>14.30316</v>
      </c>
      <c r="J676" s="68">
        <f>TRUNC(H676*I676,2)</f>
        <v>10.29</v>
      </c>
      <c r="M676" s="69">
        <v>17.79</v>
      </c>
    </row>
    <row r="677" spans="1:13" ht="24" customHeight="1">
      <c r="A677" s="65" t="s">
        <v>1372</v>
      </c>
      <c r="B677" s="66">
        <v>88316</v>
      </c>
      <c r="C677" s="66" t="s">
        <v>1010</v>
      </c>
      <c r="D677" s="65" t="s">
        <v>1021</v>
      </c>
      <c r="E677" s="237" t="s">
        <v>1379</v>
      </c>
      <c r="F677" s="237"/>
      <c r="G677" s="66" t="s">
        <v>1016</v>
      </c>
      <c r="H677" s="67">
        <v>0.36</v>
      </c>
      <c r="I677" s="68">
        <f>M677*$M$2</f>
        <v>11.159520000000001</v>
      </c>
      <c r="J677" s="68">
        <f>(H677*I677)</f>
        <v>4.0174272000000002</v>
      </c>
      <c r="M677" s="69">
        <v>13.88</v>
      </c>
    </row>
    <row r="678" spans="1:13" ht="36" customHeight="1">
      <c r="A678" s="65" t="s">
        <v>1380</v>
      </c>
      <c r="B678" s="66">
        <v>599</v>
      </c>
      <c r="C678" s="66" t="s">
        <v>1010</v>
      </c>
      <c r="D678" s="65" t="s">
        <v>1686</v>
      </c>
      <c r="E678" s="237" t="s">
        <v>1382</v>
      </c>
      <c r="F678" s="237"/>
      <c r="G678" s="66" t="s">
        <v>88</v>
      </c>
      <c r="H678" s="67">
        <v>1</v>
      </c>
      <c r="I678" s="68">
        <f>M678*$M$2</f>
        <v>362.42712</v>
      </c>
      <c r="J678" s="68">
        <f>(H678*I678)</f>
        <v>362.42712</v>
      </c>
      <c r="M678" s="53">
        <v>450.78</v>
      </c>
    </row>
    <row r="679" spans="1:13" ht="36" customHeight="1">
      <c r="A679" s="65" t="s">
        <v>1380</v>
      </c>
      <c r="B679" s="66">
        <v>4377</v>
      </c>
      <c r="C679" s="66" t="s">
        <v>1010</v>
      </c>
      <c r="D679" s="65" t="s">
        <v>1676</v>
      </c>
      <c r="E679" s="237" t="s">
        <v>1382</v>
      </c>
      <c r="F679" s="237"/>
      <c r="G679" s="66" t="s">
        <v>535</v>
      </c>
      <c r="H679" s="67">
        <v>17.413</v>
      </c>
      <c r="I679" s="68">
        <f>M679*$M$2</f>
        <v>8.8440000000000005E-2</v>
      </c>
      <c r="J679" s="68">
        <f>TRUNC(H679*I679,2)</f>
        <v>1.54</v>
      </c>
      <c r="M679" s="53">
        <v>0.11</v>
      </c>
    </row>
    <row r="680" spans="1:13" ht="24" customHeight="1" thickBot="1">
      <c r="A680" s="65" t="s">
        <v>1380</v>
      </c>
      <c r="B680" s="66">
        <v>39961</v>
      </c>
      <c r="C680" s="66" t="s">
        <v>1010</v>
      </c>
      <c r="D680" s="65" t="s">
        <v>1677</v>
      </c>
      <c r="E680" s="237" t="s">
        <v>1382</v>
      </c>
      <c r="F680" s="237"/>
      <c r="G680" s="66" t="s">
        <v>535</v>
      </c>
      <c r="H680" s="67">
        <v>0.42399999999999999</v>
      </c>
      <c r="I680" s="68">
        <f>M680*$M$2</f>
        <v>18.395520000000001</v>
      </c>
      <c r="J680" s="68">
        <f>TRUNC(H680*I680,2)</f>
        <v>7.79</v>
      </c>
      <c r="M680" s="53">
        <v>22.88</v>
      </c>
    </row>
    <row r="681" spans="1:13" ht="0.95" customHeight="1" thickTop="1">
      <c r="A681" s="83"/>
      <c r="B681" s="71"/>
      <c r="C681" s="71"/>
      <c r="D681" s="70"/>
      <c r="E681" s="70"/>
      <c r="F681" s="70"/>
      <c r="G681" s="70"/>
      <c r="H681" s="70"/>
      <c r="I681" s="70"/>
      <c r="J681" s="70"/>
      <c r="M681" s="53"/>
    </row>
    <row r="682" spans="1:13" ht="18" customHeight="1">
      <c r="A682" s="57" t="s">
        <v>1687</v>
      </c>
      <c r="B682" s="58" t="s">
        <v>1361</v>
      </c>
      <c r="C682" s="58" t="s">
        <v>1362</v>
      </c>
      <c r="D682" s="57" t="s">
        <v>1363</v>
      </c>
      <c r="E682" s="235" t="s">
        <v>1364</v>
      </c>
      <c r="F682" s="235"/>
      <c r="G682" s="58" t="s">
        <v>1365</v>
      </c>
      <c r="H682" s="59" t="s">
        <v>1366</v>
      </c>
      <c r="I682" s="59" t="s">
        <v>1367</v>
      </c>
      <c r="J682" s="59" t="s">
        <v>1368</v>
      </c>
      <c r="M682" s="53" t="s">
        <v>1367</v>
      </c>
    </row>
    <row r="683" spans="1:13" ht="36" customHeight="1">
      <c r="A683" s="65" t="s">
        <v>1369</v>
      </c>
      <c r="B683" s="61">
        <v>99861</v>
      </c>
      <c r="C683" s="61" t="s">
        <v>1010</v>
      </c>
      <c r="D683" s="60" t="s">
        <v>1688</v>
      </c>
      <c r="E683" s="236" t="s">
        <v>1399</v>
      </c>
      <c r="F683" s="236"/>
      <c r="G683" s="61" t="s">
        <v>88</v>
      </c>
      <c r="H683" s="62">
        <v>1</v>
      </c>
      <c r="I683" s="63">
        <f>SUM(J684:J689)</f>
        <v>389.10259000000002</v>
      </c>
      <c r="J683" s="63">
        <f>H683*I683</f>
        <v>389.10259000000002</v>
      </c>
      <c r="K683" s="64">
        <f>VLOOKUP(B683,[1]PLANILHA!$C$11:$G$435,5,FALSE)</f>
        <v>389.10383999999999</v>
      </c>
      <c r="L683" s="64">
        <f>K683-J683</f>
        <v>1.2499999999704414E-3</v>
      </c>
      <c r="M683" s="53">
        <v>483.96</v>
      </c>
    </row>
    <row r="684" spans="1:13" ht="24" customHeight="1">
      <c r="A684" s="65" t="s">
        <v>1372</v>
      </c>
      <c r="B684" s="66">
        <v>88629</v>
      </c>
      <c r="C684" s="66" t="s">
        <v>1010</v>
      </c>
      <c r="D684" s="65" t="s">
        <v>1689</v>
      </c>
      <c r="E684" s="237" t="s">
        <v>1379</v>
      </c>
      <c r="F684" s="237"/>
      <c r="G684" s="66" t="s">
        <v>124</v>
      </c>
      <c r="H684" s="67">
        <v>8.0000000000000002E-3</v>
      </c>
      <c r="I684" s="68">
        <f>M684*$M$2</f>
        <v>413.89920000000001</v>
      </c>
      <c r="J684" s="68">
        <f>TRUNC(H684*I684,2)</f>
        <v>3.31</v>
      </c>
      <c r="M684" s="69">
        <v>514.79999999999995</v>
      </c>
    </row>
    <row r="685" spans="1:13" ht="24" customHeight="1">
      <c r="A685" s="65" t="s">
        <v>1372</v>
      </c>
      <c r="B685" s="66">
        <v>88251</v>
      </c>
      <c r="C685" s="66" t="s">
        <v>1010</v>
      </c>
      <c r="D685" s="65" t="s">
        <v>1690</v>
      </c>
      <c r="E685" s="237" t="s">
        <v>1379</v>
      </c>
      <c r="F685" s="237"/>
      <c r="G685" s="66" t="s">
        <v>1016</v>
      </c>
      <c r="H685" s="67">
        <v>6.9649999999999999</v>
      </c>
      <c r="I685" s="68">
        <f>M685*$M$2</f>
        <v>11.585640000000001</v>
      </c>
      <c r="J685" s="68">
        <f>TRUNC(H685*I685,2)</f>
        <v>80.69</v>
      </c>
      <c r="M685" s="69">
        <v>14.41</v>
      </c>
    </row>
    <row r="686" spans="1:13" ht="24" customHeight="1">
      <c r="A686" s="65" t="s">
        <v>1372</v>
      </c>
      <c r="B686" s="66">
        <v>88315</v>
      </c>
      <c r="C686" s="66" t="s">
        <v>1010</v>
      </c>
      <c r="D686" s="65" t="s">
        <v>1107</v>
      </c>
      <c r="E686" s="237" t="s">
        <v>1379</v>
      </c>
      <c r="F686" s="237"/>
      <c r="G686" s="66" t="s">
        <v>1016</v>
      </c>
      <c r="H686" s="67">
        <v>8.4789999999999992</v>
      </c>
      <c r="I686" s="68">
        <f>M686*$M$2</f>
        <v>14.2308</v>
      </c>
      <c r="J686" s="68">
        <f>TRUNC(H686*I686,2)</f>
        <v>120.66</v>
      </c>
      <c r="M686" s="69">
        <v>17.7</v>
      </c>
    </row>
    <row r="687" spans="1:13" ht="24" customHeight="1">
      <c r="A687" s="65" t="s">
        <v>1380</v>
      </c>
      <c r="B687" s="66">
        <v>565</v>
      </c>
      <c r="C687" s="66" t="s">
        <v>1010</v>
      </c>
      <c r="D687" s="65" t="s">
        <v>1691</v>
      </c>
      <c r="E687" s="237" t="s">
        <v>1382</v>
      </c>
      <c r="F687" s="237"/>
      <c r="G687" s="66" t="s">
        <v>538</v>
      </c>
      <c r="H687" s="67">
        <v>9.17</v>
      </c>
      <c r="I687" s="68">
        <v>14.526999999999999</v>
      </c>
      <c r="J687" s="68">
        <f>(H687*I687)</f>
        <v>133.21259000000001</v>
      </c>
      <c r="M687" s="53">
        <v>18.07</v>
      </c>
    </row>
    <row r="688" spans="1:13" ht="24" customHeight="1">
      <c r="A688" s="65" t="s">
        <v>1380</v>
      </c>
      <c r="B688" s="66">
        <v>4777</v>
      </c>
      <c r="C688" s="66" t="s">
        <v>1010</v>
      </c>
      <c r="D688" s="65" t="s">
        <v>1692</v>
      </c>
      <c r="E688" s="237" t="s">
        <v>1382</v>
      </c>
      <c r="F688" s="237"/>
      <c r="G688" s="66" t="s">
        <v>522</v>
      </c>
      <c r="H688" s="67">
        <v>7.5439999999999996</v>
      </c>
      <c r="I688" s="68">
        <f>M688*$M$2</f>
        <v>6.4802400000000011</v>
      </c>
      <c r="J688" s="68">
        <f>TRUNC(H688*I688,2)</f>
        <v>48.88</v>
      </c>
      <c r="M688" s="53">
        <v>8.06</v>
      </c>
    </row>
    <row r="689" spans="1:13" ht="24" customHeight="1" thickBot="1">
      <c r="A689" s="65" t="s">
        <v>1380</v>
      </c>
      <c r="B689" s="66">
        <v>11002</v>
      </c>
      <c r="C689" s="66" t="s">
        <v>1010</v>
      </c>
      <c r="D689" s="65" t="s">
        <v>1693</v>
      </c>
      <c r="E689" s="237" t="s">
        <v>1382</v>
      </c>
      <c r="F689" s="237"/>
      <c r="G689" s="66" t="s">
        <v>522</v>
      </c>
      <c r="H689" s="67">
        <v>0.115</v>
      </c>
      <c r="I689" s="68">
        <f>M689*$M$2</f>
        <v>20.453760000000003</v>
      </c>
      <c r="J689" s="68">
        <f>TRUNC(H689*I689,2)</f>
        <v>2.35</v>
      </c>
      <c r="M689" s="53">
        <v>25.44</v>
      </c>
    </row>
    <row r="690" spans="1:13" ht="0.95" customHeight="1" thickTop="1">
      <c r="A690" s="83"/>
      <c r="B690" s="71"/>
      <c r="C690" s="71"/>
      <c r="D690" s="70"/>
      <c r="E690" s="70"/>
      <c r="F690" s="70"/>
      <c r="G690" s="70"/>
      <c r="H690" s="70"/>
      <c r="I690" s="70"/>
      <c r="J690" s="70"/>
      <c r="M690" s="53"/>
    </row>
    <row r="691" spans="1:13" ht="18" customHeight="1">
      <c r="A691" s="57" t="s">
        <v>1694</v>
      </c>
      <c r="B691" s="58" t="s">
        <v>1361</v>
      </c>
      <c r="C691" s="58" t="s">
        <v>1362</v>
      </c>
      <c r="D691" s="57" t="s">
        <v>1363</v>
      </c>
      <c r="E691" s="235" t="s">
        <v>1364</v>
      </c>
      <c r="F691" s="235"/>
      <c r="G691" s="58" t="s">
        <v>1365</v>
      </c>
      <c r="H691" s="59" t="s">
        <v>1366</v>
      </c>
      <c r="I691" s="59" t="s">
        <v>1367</v>
      </c>
      <c r="J691" s="59" t="s">
        <v>1368</v>
      </c>
      <c r="M691" s="53" t="s">
        <v>1367</v>
      </c>
    </row>
    <row r="692" spans="1:13" ht="36" customHeight="1">
      <c r="A692" s="65" t="s">
        <v>1369</v>
      </c>
      <c r="B692" s="61">
        <v>91338</v>
      </c>
      <c r="C692" s="61" t="s">
        <v>1010</v>
      </c>
      <c r="D692" s="60" t="s">
        <v>1695</v>
      </c>
      <c r="E692" s="236" t="s">
        <v>1399</v>
      </c>
      <c r="F692" s="236"/>
      <c r="G692" s="61" t="s">
        <v>88</v>
      </c>
      <c r="H692" s="62">
        <v>1</v>
      </c>
      <c r="I692" s="63">
        <f>SUM(J693:J698)</f>
        <v>587.28000000000009</v>
      </c>
      <c r="J692" s="63">
        <f>H692*I692</f>
        <v>587.28000000000009</v>
      </c>
      <c r="K692" s="64">
        <f>VLOOKUP(B692,[1]PLANILHA!$C$11:$G$435,5,FALSE)</f>
        <v>587.28180000000009</v>
      </c>
      <c r="L692" s="64">
        <f>K692-J692</f>
        <v>1.8000000000029104E-3</v>
      </c>
      <c r="M692" s="53">
        <v>730.45</v>
      </c>
    </row>
    <row r="693" spans="1:13" ht="24" customHeight="1">
      <c r="A693" s="65" t="s">
        <v>1372</v>
      </c>
      <c r="B693" s="66">
        <v>88309</v>
      </c>
      <c r="C693" s="66" t="s">
        <v>1010</v>
      </c>
      <c r="D693" s="65" t="s">
        <v>1023</v>
      </c>
      <c r="E693" s="237" t="s">
        <v>1379</v>
      </c>
      <c r="F693" s="237"/>
      <c r="G693" s="66" t="s">
        <v>1016</v>
      </c>
      <c r="H693" s="67">
        <v>0.35630000000000001</v>
      </c>
      <c r="I693" s="68">
        <f t="shared" ref="I693:I698" si="48">M693*$M$2</f>
        <v>14.30316</v>
      </c>
      <c r="J693" s="68">
        <f t="shared" ref="J693:J698" si="49">TRUNC(H693*I693,2)</f>
        <v>5.09</v>
      </c>
      <c r="M693" s="69">
        <v>17.79</v>
      </c>
    </row>
    <row r="694" spans="1:13" ht="24" customHeight="1">
      <c r="A694" s="65" t="s">
        <v>1372</v>
      </c>
      <c r="B694" s="66">
        <v>88316</v>
      </c>
      <c r="C694" s="66" t="s">
        <v>1010</v>
      </c>
      <c r="D694" s="65" t="s">
        <v>1021</v>
      </c>
      <c r="E694" s="237" t="s">
        <v>1379</v>
      </c>
      <c r="F694" s="237"/>
      <c r="G694" s="66" t="s">
        <v>1016</v>
      </c>
      <c r="H694" s="67">
        <v>0.1779</v>
      </c>
      <c r="I694" s="68">
        <f t="shared" si="48"/>
        <v>11.159520000000001</v>
      </c>
      <c r="J694" s="68">
        <f t="shared" si="49"/>
        <v>1.98</v>
      </c>
      <c r="M694" s="69">
        <v>13.88</v>
      </c>
    </row>
    <row r="695" spans="1:13" ht="36" customHeight="1">
      <c r="A695" s="65" t="s">
        <v>1380</v>
      </c>
      <c r="B695" s="66">
        <v>7568</v>
      </c>
      <c r="C695" s="66" t="s">
        <v>1010</v>
      </c>
      <c r="D695" s="65" t="s">
        <v>1696</v>
      </c>
      <c r="E695" s="237" t="s">
        <v>1382</v>
      </c>
      <c r="F695" s="237"/>
      <c r="G695" s="66" t="s">
        <v>535</v>
      </c>
      <c r="H695" s="67">
        <v>4.8166000000000002</v>
      </c>
      <c r="I695" s="68">
        <f t="shared" si="48"/>
        <v>0.34572000000000003</v>
      </c>
      <c r="J695" s="68">
        <f t="shared" si="49"/>
        <v>1.66</v>
      </c>
      <c r="M695" s="53">
        <v>0.43</v>
      </c>
    </row>
    <row r="696" spans="1:13" ht="24" customHeight="1">
      <c r="A696" s="65" t="s">
        <v>1380</v>
      </c>
      <c r="B696" s="66">
        <v>36888</v>
      </c>
      <c r="C696" s="66" t="s">
        <v>1010</v>
      </c>
      <c r="D696" s="65" t="s">
        <v>1697</v>
      </c>
      <c r="E696" s="237" t="s">
        <v>1382</v>
      </c>
      <c r="F696" s="237"/>
      <c r="G696" s="66" t="s">
        <v>538</v>
      </c>
      <c r="H696" s="67">
        <v>6.8503999999999996</v>
      </c>
      <c r="I696" s="68">
        <f t="shared" si="48"/>
        <v>10.596720000000001</v>
      </c>
      <c r="J696" s="68">
        <f t="shared" si="49"/>
        <v>72.59</v>
      </c>
      <c r="M696" s="53">
        <v>13.18</v>
      </c>
    </row>
    <row r="697" spans="1:13" ht="36" customHeight="1">
      <c r="A697" s="65" t="s">
        <v>1380</v>
      </c>
      <c r="B697" s="66">
        <v>4914</v>
      </c>
      <c r="C697" s="66" t="s">
        <v>1010</v>
      </c>
      <c r="D697" s="65" t="s">
        <v>1698</v>
      </c>
      <c r="E697" s="237" t="s">
        <v>1382</v>
      </c>
      <c r="F697" s="237"/>
      <c r="G697" s="66" t="s">
        <v>88</v>
      </c>
      <c r="H697" s="67">
        <v>1</v>
      </c>
      <c r="I697" s="68">
        <f t="shared" si="48"/>
        <v>481.39500000000004</v>
      </c>
      <c r="J697" s="68">
        <f t="shared" si="49"/>
        <v>481.39</v>
      </c>
      <c r="M697" s="53">
        <v>598.75</v>
      </c>
    </row>
    <row r="698" spans="1:13" ht="24" customHeight="1" thickBot="1">
      <c r="A698" s="65" t="s">
        <v>1380</v>
      </c>
      <c r="B698" s="66">
        <v>142</v>
      </c>
      <c r="C698" s="66" t="s">
        <v>1010</v>
      </c>
      <c r="D698" s="65" t="s">
        <v>1699</v>
      </c>
      <c r="E698" s="237" t="s">
        <v>1382</v>
      </c>
      <c r="F698" s="237"/>
      <c r="G698" s="66" t="s">
        <v>1700</v>
      </c>
      <c r="H698" s="67">
        <v>0.88290000000000002</v>
      </c>
      <c r="I698" s="68">
        <f t="shared" si="48"/>
        <v>27.834479999999999</v>
      </c>
      <c r="J698" s="68">
        <f t="shared" si="49"/>
        <v>24.57</v>
      </c>
      <c r="M698" s="53">
        <v>34.619999999999997</v>
      </c>
    </row>
    <row r="699" spans="1:13" ht="0.95" customHeight="1" thickTop="1">
      <c r="A699" s="83"/>
      <c r="B699" s="71"/>
      <c r="C699" s="71"/>
      <c r="D699" s="70"/>
      <c r="E699" s="70"/>
      <c r="F699" s="70"/>
      <c r="G699" s="70"/>
      <c r="H699" s="70"/>
      <c r="I699" s="70"/>
      <c r="J699" s="70"/>
      <c r="M699" s="53"/>
    </row>
    <row r="700" spans="1:13" ht="18" customHeight="1">
      <c r="A700" s="57" t="s">
        <v>1701</v>
      </c>
      <c r="B700" s="58" t="s">
        <v>1361</v>
      </c>
      <c r="C700" s="58" t="s">
        <v>1362</v>
      </c>
      <c r="D700" s="57" t="s">
        <v>1363</v>
      </c>
      <c r="E700" s="235" t="s">
        <v>1364</v>
      </c>
      <c r="F700" s="235"/>
      <c r="G700" s="58" t="s">
        <v>1365</v>
      </c>
      <c r="H700" s="59" t="s">
        <v>1366</v>
      </c>
      <c r="I700" s="59" t="s">
        <v>1367</v>
      </c>
      <c r="J700" s="59" t="s">
        <v>1368</v>
      </c>
      <c r="M700" s="53" t="s">
        <v>1367</v>
      </c>
    </row>
    <row r="701" spans="1:13" ht="60" customHeight="1">
      <c r="A701" s="65" t="s">
        <v>1369</v>
      </c>
      <c r="B701" s="61">
        <v>90790</v>
      </c>
      <c r="C701" s="61" t="s">
        <v>1010</v>
      </c>
      <c r="D701" s="60" t="s">
        <v>1702</v>
      </c>
      <c r="E701" s="236" t="s">
        <v>1399</v>
      </c>
      <c r="F701" s="236"/>
      <c r="G701" s="61" t="s">
        <v>535</v>
      </c>
      <c r="H701" s="62">
        <v>1</v>
      </c>
      <c r="I701" s="63">
        <f>SUM(J702:J705)</f>
        <v>678.80669136000006</v>
      </c>
      <c r="J701" s="63">
        <f>H701*I701</f>
        <v>678.80669136000006</v>
      </c>
      <c r="K701" s="64">
        <f>VLOOKUP(B701,[1]PLANILHA!$C$11:$G$435,5,FALSE)</f>
        <v>678.80916000000002</v>
      </c>
      <c r="L701" s="64">
        <f>K701-J701</f>
        <v>2.4686399999609421E-3</v>
      </c>
      <c r="M701" s="53">
        <v>844.29</v>
      </c>
    </row>
    <row r="702" spans="1:13" ht="24" customHeight="1">
      <c r="A702" s="65" t="s">
        <v>1372</v>
      </c>
      <c r="B702" s="66">
        <v>88261</v>
      </c>
      <c r="C702" s="66" t="s">
        <v>1010</v>
      </c>
      <c r="D702" s="65" t="s">
        <v>1248</v>
      </c>
      <c r="E702" s="237" t="s">
        <v>1379</v>
      </c>
      <c r="F702" s="237"/>
      <c r="G702" s="66" t="s">
        <v>1016</v>
      </c>
      <c r="H702" s="67">
        <v>0.55500000000000005</v>
      </c>
      <c r="I702" s="68">
        <f>M702*$M$2</f>
        <v>13.53936</v>
      </c>
      <c r="J702" s="68">
        <f>(H702*I702)</f>
        <v>7.5143448000000008</v>
      </c>
      <c r="M702" s="69">
        <v>16.84</v>
      </c>
    </row>
    <row r="703" spans="1:13" ht="24" customHeight="1">
      <c r="A703" s="65" t="s">
        <v>1372</v>
      </c>
      <c r="B703" s="66">
        <v>88316</v>
      </c>
      <c r="C703" s="66" t="s">
        <v>1010</v>
      </c>
      <c r="D703" s="65" t="s">
        <v>1021</v>
      </c>
      <c r="E703" s="237" t="s">
        <v>1379</v>
      </c>
      <c r="F703" s="237"/>
      <c r="G703" s="66" t="s">
        <v>1016</v>
      </c>
      <c r="H703" s="67">
        <v>0.27800000000000002</v>
      </c>
      <c r="I703" s="68">
        <f>M703*$M$2</f>
        <v>11.159520000000001</v>
      </c>
      <c r="J703" s="68">
        <f>(H703*I703)</f>
        <v>3.1023465600000004</v>
      </c>
      <c r="M703" s="69">
        <v>13.88</v>
      </c>
    </row>
    <row r="704" spans="1:13" ht="24" customHeight="1">
      <c r="A704" s="65" t="s">
        <v>1380</v>
      </c>
      <c r="B704" s="66">
        <v>38124</v>
      </c>
      <c r="C704" s="66" t="s">
        <v>1010</v>
      </c>
      <c r="D704" s="65" t="s">
        <v>1243</v>
      </c>
      <c r="E704" s="237" t="s">
        <v>1382</v>
      </c>
      <c r="F704" s="237"/>
      <c r="G704" s="66" t="s">
        <v>535</v>
      </c>
      <c r="H704" s="67">
        <v>0.38600000000000001</v>
      </c>
      <c r="I704" s="68">
        <f>M704*$M$2</f>
        <v>25.567200000000003</v>
      </c>
      <c r="J704" s="68">
        <f>TRUNC(H704*I704,2)</f>
        <v>9.86</v>
      </c>
      <c r="M704" s="53">
        <v>31.8</v>
      </c>
    </row>
    <row r="705" spans="1:13" ht="72" customHeight="1" thickBot="1">
      <c r="A705" s="65" t="s">
        <v>1380</v>
      </c>
      <c r="B705" s="66">
        <v>39492</v>
      </c>
      <c r="C705" s="66" t="s">
        <v>1010</v>
      </c>
      <c r="D705" s="65" t="s">
        <v>1703</v>
      </c>
      <c r="E705" s="237" t="s">
        <v>1382</v>
      </c>
      <c r="F705" s="237"/>
      <c r="G705" s="66" t="s">
        <v>535</v>
      </c>
      <c r="H705" s="67">
        <v>1</v>
      </c>
      <c r="I705" s="68">
        <f>M705*$M$2</f>
        <v>658.33932000000004</v>
      </c>
      <c r="J705" s="68">
        <f>TRUNC(H705*I705,2)</f>
        <v>658.33</v>
      </c>
      <c r="M705" s="53">
        <v>818.83</v>
      </c>
    </row>
    <row r="706" spans="1:13" ht="0.95" customHeight="1" thickTop="1">
      <c r="A706" s="83"/>
      <c r="B706" s="71"/>
      <c r="C706" s="71"/>
      <c r="D706" s="70"/>
      <c r="E706" s="70"/>
      <c r="F706" s="70"/>
      <c r="G706" s="70"/>
      <c r="H706" s="70"/>
      <c r="I706" s="70"/>
      <c r="J706" s="70"/>
      <c r="M706" s="53"/>
    </row>
    <row r="707" spans="1:13" ht="18" customHeight="1">
      <c r="A707" s="57" t="s">
        <v>1704</v>
      </c>
      <c r="B707" s="58" t="s">
        <v>1361</v>
      </c>
      <c r="C707" s="58" t="s">
        <v>1362</v>
      </c>
      <c r="D707" s="57" t="s">
        <v>1363</v>
      </c>
      <c r="E707" s="235" t="s">
        <v>1364</v>
      </c>
      <c r="F707" s="235"/>
      <c r="G707" s="58" t="s">
        <v>1365</v>
      </c>
      <c r="H707" s="59" t="s">
        <v>1366</v>
      </c>
      <c r="I707" s="59" t="s">
        <v>1367</v>
      </c>
      <c r="J707" s="59" t="s">
        <v>1368</v>
      </c>
      <c r="M707" s="53" t="s">
        <v>1367</v>
      </c>
    </row>
    <row r="708" spans="1:13" ht="60" customHeight="1">
      <c r="A708" s="65" t="s">
        <v>1369</v>
      </c>
      <c r="B708" s="61">
        <v>90788</v>
      </c>
      <c r="C708" s="61" t="s">
        <v>1010</v>
      </c>
      <c r="D708" s="60" t="s">
        <v>1705</v>
      </c>
      <c r="E708" s="236" t="s">
        <v>1399</v>
      </c>
      <c r="F708" s="236"/>
      <c r="G708" s="61" t="s">
        <v>535</v>
      </c>
      <c r="H708" s="62">
        <v>1</v>
      </c>
      <c r="I708" s="63">
        <f>SUM(J709:J712)</f>
        <v>657.50650560000008</v>
      </c>
      <c r="J708" s="63">
        <f>H708*I708</f>
        <v>657.50650560000008</v>
      </c>
      <c r="K708" s="64">
        <f>VLOOKUP(B708,[1]PLANILHA!$C$11:$G$435,5,FALSE)</f>
        <v>657.51120000000003</v>
      </c>
      <c r="L708" s="64">
        <f>K708-J708</f>
        <v>4.6943999999484731E-3</v>
      </c>
      <c r="M708" s="53">
        <v>817.8</v>
      </c>
    </row>
    <row r="709" spans="1:13" ht="24" customHeight="1">
      <c r="A709" s="65" t="s">
        <v>1372</v>
      </c>
      <c r="B709" s="66">
        <v>88261</v>
      </c>
      <c r="C709" s="66" t="s">
        <v>1010</v>
      </c>
      <c r="D709" s="65" t="s">
        <v>1248</v>
      </c>
      <c r="E709" s="237" t="s">
        <v>1379</v>
      </c>
      <c r="F709" s="237"/>
      <c r="G709" s="66" t="s">
        <v>1016</v>
      </c>
      <c r="H709" s="67">
        <v>0.46</v>
      </c>
      <c r="I709" s="68">
        <f>M709*$M$2</f>
        <v>13.53936</v>
      </c>
      <c r="J709" s="68">
        <f>(H709*I709)</f>
        <v>6.2281056000000001</v>
      </c>
      <c r="M709" s="69">
        <v>16.84</v>
      </c>
    </row>
    <row r="710" spans="1:13" ht="24" customHeight="1">
      <c r="A710" s="65" t="s">
        <v>1372</v>
      </c>
      <c r="B710" s="66">
        <v>88316</v>
      </c>
      <c r="C710" s="66" t="s">
        <v>1010</v>
      </c>
      <c r="D710" s="65" t="s">
        <v>1021</v>
      </c>
      <c r="E710" s="237" t="s">
        <v>1379</v>
      </c>
      <c r="F710" s="237"/>
      <c r="G710" s="66" t="s">
        <v>1016</v>
      </c>
      <c r="H710" s="67">
        <v>0.23</v>
      </c>
      <c r="I710" s="68">
        <f>M710*$M$2</f>
        <v>11.159520000000001</v>
      </c>
      <c r="J710" s="68">
        <f>TRUNC(H710*I710,2)</f>
        <v>2.56</v>
      </c>
      <c r="M710" s="69">
        <v>13.88</v>
      </c>
    </row>
    <row r="711" spans="1:13" ht="24" customHeight="1">
      <c r="A711" s="65" t="s">
        <v>1380</v>
      </c>
      <c r="B711" s="66">
        <v>38124</v>
      </c>
      <c r="C711" s="66" t="s">
        <v>1010</v>
      </c>
      <c r="D711" s="65" t="s">
        <v>1243</v>
      </c>
      <c r="E711" s="237" t="s">
        <v>1382</v>
      </c>
      <c r="F711" s="237"/>
      <c r="G711" s="66" t="s">
        <v>535</v>
      </c>
      <c r="H711" s="67">
        <v>0.38600000000000001</v>
      </c>
      <c r="I711" s="68">
        <f>M711*$M$2</f>
        <v>25.567200000000003</v>
      </c>
      <c r="J711" s="68">
        <f>TRUNC(H711*I711,2)</f>
        <v>9.86</v>
      </c>
      <c r="M711" s="53">
        <v>31.8</v>
      </c>
    </row>
    <row r="712" spans="1:13" ht="72" customHeight="1" thickBot="1">
      <c r="A712" s="65" t="s">
        <v>1380</v>
      </c>
      <c r="B712" s="66">
        <v>39490</v>
      </c>
      <c r="C712" s="66" t="s">
        <v>1010</v>
      </c>
      <c r="D712" s="65" t="s">
        <v>1706</v>
      </c>
      <c r="E712" s="237" t="s">
        <v>1382</v>
      </c>
      <c r="F712" s="237"/>
      <c r="G712" s="66" t="s">
        <v>535</v>
      </c>
      <c r="H712" s="67">
        <v>1</v>
      </c>
      <c r="I712" s="68">
        <f>M712*$M$2</f>
        <v>638.85840000000007</v>
      </c>
      <c r="J712" s="68">
        <f>(H712*I712)</f>
        <v>638.85840000000007</v>
      </c>
      <c r="M712" s="53">
        <v>794.6</v>
      </c>
    </row>
    <row r="713" spans="1:13" ht="0.95" customHeight="1" thickTop="1">
      <c r="A713" s="83"/>
      <c r="B713" s="71"/>
      <c r="C713" s="71"/>
      <c r="D713" s="70"/>
      <c r="E713" s="70"/>
      <c r="F713" s="70"/>
      <c r="G713" s="70"/>
      <c r="H713" s="70"/>
      <c r="I713" s="70"/>
      <c r="J713" s="70"/>
      <c r="M713" s="53"/>
    </row>
    <row r="714" spans="1:13" ht="18" customHeight="1">
      <c r="A714" s="57" t="s">
        <v>1707</v>
      </c>
      <c r="B714" s="58" t="s">
        <v>1361</v>
      </c>
      <c r="C714" s="58" t="s">
        <v>1362</v>
      </c>
      <c r="D714" s="57" t="s">
        <v>1363</v>
      </c>
      <c r="E714" s="235" t="s">
        <v>1364</v>
      </c>
      <c r="F714" s="235"/>
      <c r="G714" s="58" t="s">
        <v>1365</v>
      </c>
      <c r="H714" s="59" t="s">
        <v>1366</v>
      </c>
      <c r="I714" s="59" t="s">
        <v>1367</v>
      </c>
      <c r="J714" s="59" t="s">
        <v>1368</v>
      </c>
      <c r="M714" s="53" t="s">
        <v>1367</v>
      </c>
    </row>
    <row r="715" spans="1:13" ht="36" customHeight="1">
      <c r="A715" s="65" t="s">
        <v>1369</v>
      </c>
      <c r="B715" s="61">
        <v>91306</v>
      </c>
      <c r="C715" s="61" t="s">
        <v>1010</v>
      </c>
      <c r="D715" s="60" t="s">
        <v>1263</v>
      </c>
      <c r="E715" s="236" t="s">
        <v>1399</v>
      </c>
      <c r="F715" s="236"/>
      <c r="G715" s="61" t="s">
        <v>535</v>
      </c>
      <c r="H715" s="62">
        <v>1</v>
      </c>
      <c r="I715" s="63">
        <f>SUM(J716:J718)</f>
        <v>77.709999999999994</v>
      </c>
      <c r="J715" s="63">
        <f>H715*I715</f>
        <v>77.709999999999994</v>
      </c>
      <c r="K715" s="64">
        <f>VLOOKUP(B715,[1]PLANILHA!$C$11:$G$435,5,FALSE)</f>
        <v>77.714640000000003</v>
      </c>
      <c r="L715" s="64">
        <f>K715-J715</f>
        <v>4.6400000000090813E-3</v>
      </c>
      <c r="M715" s="53">
        <v>96.66</v>
      </c>
    </row>
    <row r="716" spans="1:13" ht="24" customHeight="1">
      <c r="A716" s="65" t="s">
        <v>1372</v>
      </c>
      <c r="B716" s="66">
        <v>88261</v>
      </c>
      <c r="C716" s="66" t="s">
        <v>1010</v>
      </c>
      <c r="D716" s="65" t="s">
        <v>1248</v>
      </c>
      <c r="E716" s="237" t="s">
        <v>1379</v>
      </c>
      <c r="F716" s="237"/>
      <c r="G716" s="66" t="s">
        <v>1016</v>
      </c>
      <c r="H716" s="67">
        <v>0.76700000000000002</v>
      </c>
      <c r="I716" s="68">
        <f>M716*$M$2</f>
        <v>13.53936</v>
      </c>
      <c r="J716" s="68">
        <f>TRUNC(H716*I716,2)</f>
        <v>10.38</v>
      </c>
      <c r="M716" s="69">
        <v>16.84</v>
      </c>
    </row>
    <row r="717" spans="1:13" ht="24" customHeight="1">
      <c r="A717" s="65" t="s">
        <v>1372</v>
      </c>
      <c r="B717" s="66">
        <v>88316</v>
      </c>
      <c r="C717" s="66" t="s">
        <v>1010</v>
      </c>
      <c r="D717" s="65" t="s">
        <v>1021</v>
      </c>
      <c r="E717" s="237" t="s">
        <v>1379</v>
      </c>
      <c r="F717" s="237"/>
      <c r="G717" s="66" t="s">
        <v>1016</v>
      </c>
      <c r="H717" s="67">
        <v>0.38400000000000001</v>
      </c>
      <c r="I717" s="68">
        <f>M717*$M$2</f>
        <v>11.159520000000001</v>
      </c>
      <c r="J717" s="68">
        <f>TRUNC(H717*I717,2)</f>
        <v>4.28</v>
      </c>
      <c r="M717" s="69">
        <v>13.88</v>
      </c>
    </row>
    <row r="718" spans="1:13" ht="60" customHeight="1" thickBot="1">
      <c r="A718" s="65" t="s">
        <v>1380</v>
      </c>
      <c r="B718" s="66">
        <v>3093</v>
      </c>
      <c r="C718" s="66" t="s">
        <v>1010</v>
      </c>
      <c r="D718" s="65" t="s">
        <v>1708</v>
      </c>
      <c r="E718" s="237" t="s">
        <v>1382</v>
      </c>
      <c r="F718" s="237"/>
      <c r="G718" s="66" t="s">
        <v>1142</v>
      </c>
      <c r="H718" s="67">
        <v>1</v>
      </c>
      <c r="I718" s="68">
        <f>M718*$M$2</f>
        <v>63.05772000000001</v>
      </c>
      <c r="J718" s="68">
        <f>TRUNC(H718*I718,2)</f>
        <v>63.05</v>
      </c>
      <c r="M718" s="53">
        <v>78.430000000000007</v>
      </c>
    </row>
    <row r="719" spans="1:13" ht="0.95" customHeight="1" thickTop="1">
      <c r="A719" s="83"/>
      <c r="B719" s="71"/>
      <c r="C719" s="71"/>
      <c r="D719" s="70"/>
      <c r="E719" s="70"/>
      <c r="F719" s="70"/>
      <c r="G719" s="70"/>
      <c r="H719" s="70"/>
      <c r="I719" s="70"/>
      <c r="J719" s="70"/>
      <c r="M719" s="53"/>
    </row>
    <row r="720" spans="1:13" ht="18" customHeight="1">
      <c r="A720" s="57" t="s">
        <v>1709</v>
      </c>
      <c r="B720" s="58" t="s">
        <v>1361</v>
      </c>
      <c r="C720" s="58" t="s">
        <v>1362</v>
      </c>
      <c r="D720" s="57" t="s">
        <v>1363</v>
      </c>
      <c r="E720" s="235" t="s">
        <v>1364</v>
      </c>
      <c r="F720" s="235"/>
      <c r="G720" s="58" t="s">
        <v>1365</v>
      </c>
      <c r="H720" s="59" t="s">
        <v>1366</v>
      </c>
      <c r="I720" s="59" t="s">
        <v>1367</v>
      </c>
      <c r="J720" s="59" t="s">
        <v>1368</v>
      </c>
      <c r="M720" s="53" t="s">
        <v>1367</v>
      </c>
    </row>
    <row r="721" spans="1:13" ht="48" customHeight="1">
      <c r="A721" s="65" t="s">
        <v>1369</v>
      </c>
      <c r="B721" s="61">
        <v>87449</v>
      </c>
      <c r="C721" s="61" t="s">
        <v>1010</v>
      </c>
      <c r="D721" s="60" t="s">
        <v>1710</v>
      </c>
      <c r="E721" s="236" t="s">
        <v>1457</v>
      </c>
      <c r="F721" s="236"/>
      <c r="G721" s="61" t="s">
        <v>88</v>
      </c>
      <c r="H721" s="62">
        <v>1</v>
      </c>
      <c r="I721" s="63">
        <f>SUM(J722:J727)</f>
        <v>51.52</v>
      </c>
      <c r="J721" s="63">
        <f>H721*I721</f>
        <v>51.52</v>
      </c>
      <c r="K721" s="64">
        <f>VLOOKUP(B721,[1]PLANILHA!$C$11:$G$435,5,FALSE)</f>
        <v>51.520320000000005</v>
      </c>
      <c r="L721" s="64">
        <f>K721-J721</f>
        <v>3.2000000000209639E-4</v>
      </c>
      <c r="M721" s="53">
        <v>64.08</v>
      </c>
    </row>
    <row r="722" spans="1:13" ht="48" customHeight="1">
      <c r="A722" s="65" t="s">
        <v>1372</v>
      </c>
      <c r="B722" s="66">
        <v>87292</v>
      </c>
      <c r="C722" s="66" t="s">
        <v>1010</v>
      </c>
      <c r="D722" s="65" t="s">
        <v>1576</v>
      </c>
      <c r="E722" s="237" t="s">
        <v>1379</v>
      </c>
      <c r="F722" s="237"/>
      <c r="G722" s="66" t="s">
        <v>124</v>
      </c>
      <c r="H722" s="67">
        <v>1.03E-2</v>
      </c>
      <c r="I722" s="68">
        <f t="shared" ref="I722:I727" si="50">M722*$M$2</f>
        <v>369.75155999999998</v>
      </c>
      <c r="J722" s="68">
        <f t="shared" ref="J722:J727" si="51">TRUNC(H722*I722,2)</f>
        <v>3.8</v>
      </c>
      <c r="M722" s="69">
        <v>459.89</v>
      </c>
    </row>
    <row r="723" spans="1:13" ht="24" customHeight="1">
      <c r="A723" s="65" t="s">
        <v>1372</v>
      </c>
      <c r="B723" s="66">
        <v>88309</v>
      </c>
      <c r="C723" s="66" t="s">
        <v>1010</v>
      </c>
      <c r="D723" s="65" t="s">
        <v>1023</v>
      </c>
      <c r="E723" s="237" t="s">
        <v>1379</v>
      </c>
      <c r="F723" s="237"/>
      <c r="G723" s="66" t="s">
        <v>1016</v>
      </c>
      <c r="H723" s="67">
        <v>0.99</v>
      </c>
      <c r="I723" s="68">
        <f t="shared" si="50"/>
        <v>14.30316</v>
      </c>
      <c r="J723" s="68">
        <f t="shared" si="51"/>
        <v>14.16</v>
      </c>
      <c r="M723" s="69">
        <v>17.79</v>
      </c>
    </row>
    <row r="724" spans="1:13" ht="24" customHeight="1">
      <c r="A724" s="65" t="s">
        <v>1372</v>
      </c>
      <c r="B724" s="66">
        <v>88316</v>
      </c>
      <c r="C724" s="66" t="s">
        <v>1010</v>
      </c>
      <c r="D724" s="65" t="s">
        <v>1021</v>
      </c>
      <c r="E724" s="237" t="s">
        <v>1379</v>
      </c>
      <c r="F724" s="237"/>
      <c r="G724" s="66" t="s">
        <v>1016</v>
      </c>
      <c r="H724" s="67">
        <v>0.495</v>
      </c>
      <c r="I724" s="68">
        <f t="shared" si="50"/>
        <v>11.159520000000001</v>
      </c>
      <c r="J724" s="68">
        <f t="shared" si="51"/>
        <v>5.52</v>
      </c>
      <c r="M724" s="69">
        <v>13.88</v>
      </c>
    </row>
    <row r="725" spans="1:13" ht="24" customHeight="1">
      <c r="A725" s="65" t="s">
        <v>1380</v>
      </c>
      <c r="B725" s="66">
        <v>651</v>
      </c>
      <c r="C725" s="66" t="s">
        <v>1010</v>
      </c>
      <c r="D725" s="65" t="s">
        <v>1711</v>
      </c>
      <c r="E725" s="237" t="s">
        <v>1382</v>
      </c>
      <c r="F725" s="237"/>
      <c r="G725" s="66" t="s">
        <v>535</v>
      </c>
      <c r="H725" s="67">
        <v>13.5</v>
      </c>
      <c r="I725" s="68">
        <f t="shared" si="50"/>
        <v>1.8090000000000002</v>
      </c>
      <c r="J725" s="68">
        <f t="shared" si="51"/>
        <v>24.42</v>
      </c>
      <c r="M725" s="53">
        <v>2.25</v>
      </c>
    </row>
    <row r="726" spans="1:13" ht="24" customHeight="1">
      <c r="A726" s="65" t="s">
        <v>1380</v>
      </c>
      <c r="B726" s="66">
        <v>37395</v>
      </c>
      <c r="C726" s="66" t="s">
        <v>1010</v>
      </c>
      <c r="D726" s="65" t="s">
        <v>1578</v>
      </c>
      <c r="E726" s="237" t="s">
        <v>1382</v>
      </c>
      <c r="F726" s="237"/>
      <c r="G726" s="66" t="s">
        <v>1579</v>
      </c>
      <c r="H726" s="67">
        <v>1.89E-2</v>
      </c>
      <c r="I726" s="68">
        <f t="shared" si="50"/>
        <v>30.865560000000002</v>
      </c>
      <c r="J726" s="68">
        <f t="shared" si="51"/>
        <v>0.57999999999999996</v>
      </c>
      <c r="M726" s="53">
        <v>38.39</v>
      </c>
    </row>
    <row r="727" spans="1:13" ht="36" customHeight="1" thickBot="1">
      <c r="A727" s="65" t="s">
        <v>1380</v>
      </c>
      <c r="B727" s="66">
        <v>34547</v>
      </c>
      <c r="C727" s="66" t="s">
        <v>1010</v>
      </c>
      <c r="D727" s="65" t="s">
        <v>1580</v>
      </c>
      <c r="E727" s="237" t="s">
        <v>1382</v>
      </c>
      <c r="F727" s="237"/>
      <c r="G727" s="66" t="s">
        <v>538</v>
      </c>
      <c r="H727" s="67">
        <v>0.78500000000000003</v>
      </c>
      <c r="I727" s="68">
        <f t="shared" si="50"/>
        <v>3.8752800000000005</v>
      </c>
      <c r="J727" s="68">
        <f t="shared" si="51"/>
        <v>3.04</v>
      </c>
      <c r="M727" s="53">
        <v>4.82</v>
      </c>
    </row>
    <row r="728" spans="1:13" ht="0.95" customHeight="1" thickTop="1">
      <c r="A728" s="83"/>
      <c r="B728" s="71"/>
      <c r="C728" s="71"/>
      <c r="D728" s="70"/>
      <c r="E728" s="70"/>
      <c r="F728" s="70"/>
      <c r="G728" s="70"/>
      <c r="H728" s="70"/>
      <c r="I728" s="70"/>
      <c r="J728" s="70"/>
      <c r="M728" s="53"/>
    </row>
    <row r="729" spans="1:13" ht="18" customHeight="1">
      <c r="A729" s="57" t="s">
        <v>1712</v>
      </c>
      <c r="B729" s="58" t="s">
        <v>1361</v>
      </c>
      <c r="C729" s="58" t="s">
        <v>1362</v>
      </c>
      <c r="D729" s="57" t="s">
        <v>1363</v>
      </c>
      <c r="E729" s="235" t="s">
        <v>1364</v>
      </c>
      <c r="F729" s="235"/>
      <c r="G729" s="58" t="s">
        <v>1365</v>
      </c>
      <c r="H729" s="59" t="s">
        <v>1366</v>
      </c>
      <c r="I729" s="59" t="s">
        <v>1367</v>
      </c>
      <c r="J729" s="59" t="s">
        <v>1368</v>
      </c>
      <c r="M729" s="53" t="s">
        <v>1367</v>
      </c>
    </row>
    <row r="730" spans="1:13" ht="48" customHeight="1">
      <c r="A730" s="65" t="s">
        <v>1369</v>
      </c>
      <c r="B730" s="61">
        <v>92616</v>
      </c>
      <c r="C730" s="61" t="s">
        <v>1010</v>
      </c>
      <c r="D730" s="60" t="s">
        <v>1713</v>
      </c>
      <c r="E730" s="236" t="s">
        <v>1396</v>
      </c>
      <c r="F730" s="236"/>
      <c r="G730" s="61" t="s">
        <v>535</v>
      </c>
      <c r="H730" s="62">
        <v>1</v>
      </c>
      <c r="I730" s="63">
        <f>SUM(J731:J736)</f>
        <v>1344.46</v>
      </c>
      <c r="J730" s="63">
        <f>H730*I730</f>
        <v>1344.46</v>
      </c>
      <c r="K730" s="64">
        <f>VLOOKUP(B730,[1]PLANILHA!$C$11:$G$435,5,FALSE)</f>
        <v>1344.46488</v>
      </c>
      <c r="L730" s="64">
        <f>K730-J730</f>
        <v>4.8799999999573629E-3</v>
      </c>
      <c r="M730" s="53">
        <v>1672.22</v>
      </c>
    </row>
    <row r="731" spans="1:13" ht="36" customHeight="1">
      <c r="A731" s="65" t="s">
        <v>1372</v>
      </c>
      <c r="B731" s="66">
        <v>92258</v>
      </c>
      <c r="C731" s="66" t="s">
        <v>1010</v>
      </c>
      <c r="D731" s="65" t="s">
        <v>1714</v>
      </c>
      <c r="E731" s="237" t="s">
        <v>1396</v>
      </c>
      <c r="F731" s="237"/>
      <c r="G731" s="66" t="s">
        <v>535</v>
      </c>
      <c r="H731" s="67">
        <v>1</v>
      </c>
      <c r="I731" s="68">
        <f t="shared" ref="I731:I736" si="52">M731*$M$2</f>
        <v>211.85400000000001</v>
      </c>
      <c r="J731" s="68">
        <f t="shared" ref="J731:J736" si="53">TRUNC(H731*I731,2)</f>
        <v>211.85</v>
      </c>
      <c r="M731" s="69">
        <v>263.5</v>
      </c>
    </row>
    <row r="732" spans="1:13" ht="24" customHeight="1">
      <c r="A732" s="65" t="s">
        <v>1372</v>
      </c>
      <c r="B732" s="66">
        <v>88278</v>
      </c>
      <c r="C732" s="66" t="s">
        <v>1010</v>
      </c>
      <c r="D732" s="65" t="s">
        <v>1544</v>
      </c>
      <c r="E732" s="237" t="s">
        <v>1379</v>
      </c>
      <c r="F732" s="237"/>
      <c r="G732" s="66" t="s">
        <v>1016</v>
      </c>
      <c r="H732" s="67">
        <v>2.8439999999999999</v>
      </c>
      <c r="I732" s="68">
        <f t="shared" si="52"/>
        <v>14.841840000000001</v>
      </c>
      <c r="J732" s="68">
        <f t="shared" si="53"/>
        <v>42.21</v>
      </c>
      <c r="M732" s="69">
        <v>18.46</v>
      </c>
    </row>
    <row r="733" spans="1:13" ht="24" customHeight="1">
      <c r="A733" s="65" t="s">
        <v>1372</v>
      </c>
      <c r="B733" s="66">
        <v>88316</v>
      </c>
      <c r="C733" s="66" t="s">
        <v>1010</v>
      </c>
      <c r="D733" s="65" t="s">
        <v>1021</v>
      </c>
      <c r="E733" s="237" t="s">
        <v>1379</v>
      </c>
      <c r="F733" s="237"/>
      <c r="G733" s="66" t="s">
        <v>1016</v>
      </c>
      <c r="H733" s="67">
        <v>0.65600000000000003</v>
      </c>
      <c r="I733" s="68">
        <f t="shared" si="52"/>
        <v>11.159520000000001</v>
      </c>
      <c r="J733" s="68">
        <f t="shared" si="53"/>
        <v>7.32</v>
      </c>
      <c r="M733" s="69">
        <v>13.88</v>
      </c>
    </row>
    <row r="734" spans="1:13" ht="24" customHeight="1">
      <c r="A734" s="65" t="s">
        <v>1380</v>
      </c>
      <c r="B734" s="66">
        <v>4777</v>
      </c>
      <c r="C734" s="66" t="s">
        <v>1010</v>
      </c>
      <c r="D734" s="65" t="s">
        <v>1692</v>
      </c>
      <c r="E734" s="237" t="s">
        <v>1382</v>
      </c>
      <c r="F734" s="237"/>
      <c r="G734" s="66" t="s">
        <v>522</v>
      </c>
      <c r="H734" s="67">
        <v>46.54</v>
      </c>
      <c r="I734" s="68">
        <f t="shared" si="52"/>
        <v>6.4802400000000011</v>
      </c>
      <c r="J734" s="68">
        <f t="shared" si="53"/>
        <v>301.58999999999997</v>
      </c>
      <c r="M734" s="53">
        <v>8.06</v>
      </c>
    </row>
    <row r="735" spans="1:13" ht="24" customHeight="1">
      <c r="A735" s="65" t="s">
        <v>1380</v>
      </c>
      <c r="B735" s="66">
        <v>10997</v>
      </c>
      <c r="C735" s="66" t="s">
        <v>1010</v>
      </c>
      <c r="D735" s="65" t="s">
        <v>1259</v>
      </c>
      <c r="E735" s="237" t="s">
        <v>1382</v>
      </c>
      <c r="F735" s="237"/>
      <c r="G735" s="66" t="s">
        <v>522</v>
      </c>
      <c r="H735" s="67">
        <v>0.52200000000000002</v>
      </c>
      <c r="I735" s="68">
        <f t="shared" si="52"/>
        <v>21.306000000000001</v>
      </c>
      <c r="J735" s="68">
        <f t="shared" si="53"/>
        <v>11.12</v>
      </c>
      <c r="M735" s="53">
        <v>26.5</v>
      </c>
    </row>
    <row r="736" spans="1:13" ht="36" customHeight="1" thickBot="1">
      <c r="A736" s="65" t="s">
        <v>1380</v>
      </c>
      <c r="B736" s="66">
        <v>40598</v>
      </c>
      <c r="C736" s="66" t="s">
        <v>1010</v>
      </c>
      <c r="D736" s="65" t="s">
        <v>1715</v>
      </c>
      <c r="E736" s="237" t="s">
        <v>1382</v>
      </c>
      <c r="F736" s="237"/>
      <c r="G736" s="66" t="s">
        <v>522</v>
      </c>
      <c r="H736" s="67">
        <v>112.86</v>
      </c>
      <c r="I736" s="68">
        <f t="shared" si="52"/>
        <v>6.8259600000000002</v>
      </c>
      <c r="J736" s="68">
        <f t="shared" si="53"/>
        <v>770.37</v>
      </c>
      <c r="M736" s="53">
        <v>8.49</v>
      </c>
    </row>
    <row r="737" spans="1:13" ht="0.95" customHeight="1" thickTop="1">
      <c r="A737" s="83"/>
      <c r="B737" s="71"/>
      <c r="C737" s="71"/>
      <c r="D737" s="70"/>
      <c r="E737" s="70"/>
      <c r="F737" s="70"/>
      <c r="G737" s="70"/>
      <c r="H737" s="70"/>
      <c r="I737" s="70"/>
      <c r="J737" s="70"/>
      <c r="M737" s="53"/>
    </row>
    <row r="738" spans="1:13" ht="18" customHeight="1">
      <c r="A738" s="57" t="s">
        <v>1716</v>
      </c>
      <c r="B738" s="58" t="s">
        <v>1361</v>
      </c>
      <c r="C738" s="58" t="s">
        <v>1362</v>
      </c>
      <c r="D738" s="57" t="s">
        <v>1363</v>
      </c>
      <c r="E738" s="235" t="s">
        <v>1364</v>
      </c>
      <c r="F738" s="235"/>
      <c r="G738" s="58" t="s">
        <v>1365</v>
      </c>
      <c r="H738" s="59" t="s">
        <v>1366</v>
      </c>
      <c r="I738" s="59" t="s">
        <v>1367</v>
      </c>
      <c r="J738" s="59" t="s">
        <v>1368</v>
      </c>
      <c r="M738" s="53" t="s">
        <v>1367</v>
      </c>
    </row>
    <row r="739" spans="1:13" ht="48" customHeight="1">
      <c r="A739" s="65" t="s">
        <v>1369</v>
      </c>
      <c r="B739" s="61">
        <v>92580</v>
      </c>
      <c r="C739" s="61" t="s">
        <v>1010</v>
      </c>
      <c r="D739" s="60" t="s">
        <v>1717</v>
      </c>
      <c r="E739" s="236" t="s">
        <v>1396</v>
      </c>
      <c r="F739" s="236"/>
      <c r="G739" s="61" t="s">
        <v>88</v>
      </c>
      <c r="H739" s="62">
        <v>1</v>
      </c>
      <c r="I739" s="63">
        <f>SUM(J740:J745)</f>
        <v>35.527122504000005</v>
      </c>
      <c r="J739" s="63">
        <f>H739*I739</f>
        <v>35.527122504000005</v>
      </c>
      <c r="K739" s="64">
        <f>VLOOKUP(B739,[1]PLANILHA!$C$11:$G$435,5,FALSE)</f>
        <v>35.528759999999998</v>
      </c>
      <c r="L739" s="64">
        <f>K739-J739</f>
        <v>1.6374959999936323E-3</v>
      </c>
      <c r="M739" s="53">
        <v>44.19</v>
      </c>
    </row>
    <row r="740" spans="1:13" ht="36" customHeight="1">
      <c r="A740" s="65" t="s">
        <v>1372</v>
      </c>
      <c r="B740" s="66">
        <v>93282</v>
      </c>
      <c r="C740" s="66" t="s">
        <v>1010</v>
      </c>
      <c r="D740" s="65" t="s">
        <v>1718</v>
      </c>
      <c r="E740" s="237" t="s">
        <v>1374</v>
      </c>
      <c r="F740" s="237"/>
      <c r="G740" s="66" t="s">
        <v>1375</v>
      </c>
      <c r="H740" s="67">
        <v>9.4000000000000004E-3</v>
      </c>
      <c r="I740" s="68">
        <f t="shared" ref="I740:I745" si="54">M740*$M$2</f>
        <v>16.715160000000001</v>
      </c>
      <c r="J740" s="68">
        <f>(H740*I740)</f>
        <v>0.15712250400000002</v>
      </c>
      <c r="M740" s="69">
        <v>20.79</v>
      </c>
    </row>
    <row r="741" spans="1:13" ht="36" customHeight="1">
      <c r="A741" s="65" t="s">
        <v>1372</v>
      </c>
      <c r="B741" s="66">
        <v>93281</v>
      </c>
      <c r="C741" s="66" t="s">
        <v>1010</v>
      </c>
      <c r="D741" s="65" t="s">
        <v>1719</v>
      </c>
      <c r="E741" s="237" t="s">
        <v>1374</v>
      </c>
      <c r="F741" s="237"/>
      <c r="G741" s="66" t="s">
        <v>1029</v>
      </c>
      <c r="H741" s="67">
        <v>6.7999999999999996E-3</v>
      </c>
      <c r="I741" s="68">
        <f t="shared" si="54"/>
        <v>17.414640000000002</v>
      </c>
      <c r="J741" s="68">
        <f>TRUNC(H741*I741,2)</f>
        <v>0.11</v>
      </c>
      <c r="M741" s="69">
        <v>21.66</v>
      </c>
    </row>
    <row r="742" spans="1:13" ht="24" customHeight="1">
      <c r="A742" s="65" t="s">
        <v>1372</v>
      </c>
      <c r="B742" s="66">
        <v>88278</v>
      </c>
      <c r="C742" s="66" t="s">
        <v>1010</v>
      </c>
      <c r="D742" s="65" t="s">
        <v>1544</v>
      </c>
      <c r="E742" s="237" t="s">
        <v>1379</v>
      </c>
      <c r="F742" s="237"/>
      <c r="G742" s="66" t="s">
        <v>1016</v>
      </c>
      <c r="H742" s="67">
        <v>0.21299999999999999</v>
      </c>
      <c r="I742" s="68">
        <f t="shared" si="54"/>
        <v>14.841840000000001</v>
      </c>
      <c r="J742" s="68">
        <f>TRUNC(H742*I742,2)</f>
        <v>3.16</v>
      </c>
      <c r="M742" s="69">
        <v>18.46</v>
      </c>
    </row>
    <row r="743" spans="1:13" ht="24" customHeight="1">
      <c r="A743" s="65" t="s">
        <v>1372</v>
      </c>
      <c r="B743" s="66">
        <v>88316</v>
      </c>
      <c r="C743" s="66" t="s">
        <v>1010</v>
      </c>
      <c r="D743" s="65" t="s">
        <v>1021</v>
      </c>
      <c r="E743" s="237" t="s">
        <v>1379</v>
      </c>
      <c r="F743" s="237"/>
      <c r="G743" s="66" t="s">
        <v>1016</v>
      </c>
      <c r="H743" s="67">
        <v>0.106</v>
      </c>
      <c r="I743" s="68">
        <f t="shared" si="54"/>
        <v>11.159520000000001</v>
      </c>
      <c r="J743" s="68">
        <f>TRUNC(H743*I743,2)</f>
        <v>1.18</v>
      </c>
      <c r="M743" s="69">
        <v>13.88</v>
      </c>
    </row>
    <row r="744" spans="1:13" ht="24" customHeight="1">
      <c r="A744" s="65" t="s">
        <v>1380</v>
      </c>
      <c r="B744" s="66">
        <v>40549</v>
      </c>
      <c r="C744" s="66" t="s">
        <v>1010</v>
      </c>
      <c r="D744" s="65" t="s">
        <v>1720</v>
      </c>
      <c r="E744" s="237" t="s">
        <v>1382</v>
      </c>
      <c r="F744" s="237"/>
      <c r="G744" s="66" t="s">
        <v>1579</v>
      </c>
      <c r="H744" s="67">
        <v>7.0000000000000001E-3</v>
      </c>
      <c r="I744" s="68">
        <f t="shared" si="54"/>
        <v>89.549520000000001</v>
      </c>
      <c r="J744" s="68">
        <f>TRUNC(H744*I744,2)</f>
        <v>0.62</v>
      </c>
      <c r="M744" s="53">
        <v>111.38</v>
      </c>
    </row>
    <row r="745" spans="1:13" ht="36" customHeight="1" thickBot="1">
      <c r="A745" s="65" t="s">
        <v>1380</v>
      </c>
      <c r="B745" s="66">
        <v>43083</v>
      </c>
      <c r="C745" s="66" t="s">
        <v>1010</v>
      </c>
      <c r="D745" s="65" t="s">
        <v>1721</v>
      </c>
      <c r="E745" s="237" t="s">
        <v>1382</v>
      </c>
      <c r="F745" s="237"/>
      <c r="G745" s="66" t="s">
        <v>522</v>
      </c>
      <c r="H745" s="67">
        <v>4.3330000000000002</v>
      </c>
      <c r="I745" s="68">
        <f t="shared" si="54"/>
        <v>6.9947999999999997</v>
      </c>
      <c r="J745" s="68">
        <f>TRUNC(H745*I745,2)</f>
        <v>30.3</v>
      </c>
      <c r="M745" s="53">
        <v>8.6999999999999993</v>
      </c>
    </row>
    <row r="746" spans="1:13" ht="0.95" customHeight="1" thickTop="1">
      <c r="A746" s="83"/>
      <c r="B746" s="71"/>
      <c r="C746" s="71"/>
      <c r="D746" s="70"/>
      <c r="E746" s="70"/>
      <c r="F746" s="70"/>
      <c r="G746" s="70"/>
      <c r="H746" s="70"/>
      <c r="I746" s="70"/>
      <c r="J746" s="70"/>
      <c r="M746" s="53"/>
    </row>
    <row r="747" spans="1:13" ht="18" customHeight="1">
      <c r="A747" s="57" t="s">
        <v>1722</v>
      </c>
      <c r="B747" s="58" t="s">
        <v>1361</v>
      </c>
      <c r="C747" s="58" t="s">
        <v>1362</v>
      </c>
      <c r="D747" s="57" t="s">
        <v>1363</v>
      </c>
      <c r="E747" s="235" t="s">
        <v>1364</v>
      </c>
      <c r="F747" s="235"/>
      <c r="G747" s="58" t="s">
        <v>1365</v>
      </c>
      <c r="H747" s="59" t="s">
        <v>1366</v>
      </c>
      <c r="I747" s="59" t="s">
        <v>1367</v>
      </c>
      <c r="J747" s="59" t="s">
        <v>1368</v>
      </c>
      <c r="M747" s="53" t="s">
        <v>1367</v>
      </c>
    </row>
    <row r="748" spans="1:13" ht="24" customHeight="1">
      <c r="A748" s="65" t="s">
        <v>1369</v>
      </c>
      <c r="B748" s="61">
        <v>94216</v>
      </c>
      <c r="C748" s="61" t="s">
        <v>1010</v>
      </c>
      <c r="D748" s="60" t="s">
        <v>1723</v>
      </c>
      <c r="E748" s="236" t="s">
        <v>1396</v>
      </c>
      <c r="F748" s="236"/>
      <c r="G748" s="61" t="s">
        <v>88</v>
      </c>
      <c r="H748" s="62">
        <v>1</v>
      </c>
      <c r="I748" s="63">
        <f>SUM(J749:J754)</f>
        <v>177.95000000000002</v>
      </c>
      <c r="J748" s="63">
        <f>H748*I748</f>
        <v>177.95000000000002</v>
      </c>
      <c r="K748" s="64">
        <f>VLOOKUP(B748,[1]PLANILHA!$C$11:$G$435,5,FALSE)</f>
        <v>177.94932000000003</v>
      </c>
      <c r="L748" s="64">
        <f>K748-J748</f>
        <v>-6.7999999998846761E-4</v>
      </c>
      <c r="M748" s="53">
        <v>221.33</v>
      </c>
    </row>
    <row r="749" spans="1:13" ht="36" customHeight="1">
      <c r="A749" s="65" t="s">
        <v>1372</v>
      </c>
      <c r="B749" s="66">
        <v>93282</v>
      </c>
      <c r="C749" s="66" t="s">
        <v>1010</v>
      </c>
      <c r="D749" s="65" t="s">
        <v>1718</v>
      </c>
      <c r="E749" s="237" t="s">
        <v>1374</v>
      </c>
      <c r="F749" s="237"/>
      <c r="G749" s="66" t="s">
        <v>1375</v>
      </c>
      <c r="H749" s="67">
        <v>1.1999999999999999E-3</v>
      </c>
      <c r="I749" s="68">
        <f>M749*$M$2</f>
        <v>16.715160000000001</v>
      </c>
      <c r="J749" s="68">
        <f t="shared" ref="J749:J754" si="55">TRUNC(H749*I749,2)</f>
        <v>0.02</v>
      </c>
      <c r="M749" s="69">
        <v>20.79</v>
      </c>
    </row>
    <row r="750" spans="1:13" ht="36" customHeight="1">
      <c r="A750" s="65" t="s">
        <v>1372</v>
      </c>
      <c r="B750" s="66">
        <v>93281</v>
      </c>
      <c r="C750" s="66" t="s">
        <v>1010</v>
      </c>
      <c r="D750" s="65" t="s">
        <v>1719</v>
      </c>
      <c r="E750" s="237" t="s">
        <v>1374</v>
      </c>
      <c r="F750" s="237"/>
      <c r="G750" s="66" t="s">
        <v>1029</v>
      </c>
      <c r="H750" s="67">
        <v>8.9999999999999998E-4</v>
      </c>
      <c r="I750" s="68">
        <f>M750*$M$2</f>
        <v>17.414640000000002</v>
      </c>
      <c r="J750" s="68">
        <f t="shared" si="55"/>
        <v>0.01</v>
      </c>
      <c r="M750" s="69">
        <v>21.66</v>
      </c>
    </row>
    <row r="751" spans="1:13" ht="24" customHeight="1">
      <c r="A751" s="65" t="s">
        <v>1372</v>
      </c>
      <c r="B751" s="66">
        <v>88323</v>
      </c>
      <c r="C751" s="66" t="s">
        <v>1010</v>
      </c>
      <c r="D751" s="65" t="s">
        <v>1525</v>
      </c>
      <c r="E751" s="237" t="s">
        <v>1379</v>
      </c>
      <c r="F751" s="237"/>
      <c r="G751" s="66" t="s">
        <v>1016</v>
      </c>
      <c r="H751" s="67">
        <v>5.6000000000000001E-2</v>
      </c>
      <c r="I751" s="68">
        <f>M751*$M$2</f>
        <v>16.176480000000002</v>
      </c>
      <c r="J751" s="68">
        <f t="shared" si="55"/>
        <v>0.9</v>
      </c>
      <c r="M751" s="69">
        <v>20.12</v>
      </c>
    </row>
    <row r="752" spans="1:13" ht="24" customHeight="1">
      <c r="A752" s="65" t="s">
        <v>1372</v>
      </c>
      <c r="B752" s="66">
        <v>88316</v>
      </c>
      <c r="C752" s="66" t="s">
        <v>1010</v>
      </c>
      <c r="D752" s="65" t="s">
        <v>1021</v>
      </c>
      <c r="E752" s="237" t="s">
        <v>1379</v>
      </c>
      <c r="F752" s="237"/>
      <c r="G752" s="66" t="s">
        <v>1016</v>
      </c>
      <c r="H752" s="67">
        <v>6.2E-2</v>
      </c>
      <c r="I752" s="68">
        <f>M752*$M$2</f>
        <v>11.159520000000001</v>
      </c>
      <c r="J752" s="68">
        <f t="shared" si="55"/>
        <v>0.69</v>
      </c>
      <c r="M752" s="69">
        <v>13.88</v>
      </c>
    </row>
    <row r="753" spans="1:13" ht="36" customHeight="1">
      <c r="A753" s="65" t="s">
        <v>1380</v>
      </c>
      <c r="B753" s="66">
        <v>11029</v>
      </c>
      <c r="C753" s="66" t="s">
        <v>1010</v>
      </c>
      <c r="D753" s="65" t="s">
        <v>1724</v>
      </c>
      <c r="E753" s="237" t="s">
        <v>1382</v>
      </c>
      <c r="F753" s="237"/>
      <c r="G753" s="66" t="s">
        <v>1142</v>
      </c>
      <c r="H753" s="67">
        <v>4.1500000000000004</v>
      </c>
      <c r="I753" s="68">
        <v>0.84299999999999997</v>
      </c>
      <c r="J753" s="68">
        <f t="shared" si="55"/>
        <v>3.49</v>
      </c>
      <c r="M753" s="53">
        <v>1.05</v>
      </c>
    </row>
    <row r="754" spans="1:13" ht="60" customHeight="1" thickBot="1">
      <c r="A754" s="65" t="s">
        <v>1380</v>
      </c>
      <c r="B754" s="66">
        <v>40740</v>
      </c>
      <c r="C754" s="66" t="s">
        <v>1010</v>
      </c>
      <c r="D754" s="65" t="s">
        <v>1725</v>
      </c>
      <c r="E754" s="237" t="s">
        <v>1382</v>
      </c>
      <c r="F754" s="237"/>
      <c r="G754" s="66" t="s">
        <v>88</v>
      </c>
      <c r="H754" s="67">
        <v>1.1459999999999999</v>
      </c>
      <c r="I754" s="68">
        <f>M754*$M$2</f>
        <v>150.82236</v>
      </c>
      <c r="J754" s="68">
        <f t="shared" si="55"/>
        <v>172.84</v>
      </c>
      <c r="M754" s="53">
        <v>187.59</v>
      </c>
    </row>
    <row r="755" spans="1:13" ht="0.95" customHeight="1" thickTop="1">
      <c r="A755" s="83"/>
      <c r="B755" s="71"/>
      <c r="C755" s="71"/>
      <c r="D755" s="70"/>
      <c r="E755" s="70"/>
      <c r="F755" s="70"/>
      <c r="G755" s="70"/>
      <c r="H755" s="70"/>
      <c r="I755" s="70"/>
      <c r="J755" s="70"/>
      <c r="M755" s="53"/>
    </row>
    <row r="756" spans="1:13" ht="18" customHeight="1">
      <c r="A756" s="57" t="s">
        <v>1726</v>
      </c>
      <c r="B756" s="58" t="s">
        <v>1361</v>
      </c>
      <c r="C756" s="58" t="s">
        <v>1362</v>
      </c>
      <c r="D756" s="57" t="s">
        <v>1363</v>
      </c>
      <c r="E756" s="235" t="s">
        <v>1364</v>
      </c>
      <c r="F756" s="235"/>
      <c r="G756" s="58" t="s">
        <v>1365</v>
      </c>
      <c r="H756" s="59" t="s">
        <v>1366</v>
      </c>
      <c r="I756" s="59" t="s">
        <v>1367</v>
      </c>
      <c r="J756" s="59" t="s">
        <v>1368</v>
      </c>
      <c r="M756" s="53" t="s">
        <v>1367</v>
      </c>
    </row>
    <row r="757" spans="1:13" ht="24" customHeight="1">
      <c r="A757" s="65" t="s">
        <v>1369</v>
      </c>
      <c r="B757" s="61">
        <v>94231</v>
      </c>
      <c r="C757" s="61" t="s">
        <v>1010</v>
      </c>
      <c r="D757" s="60" t="s">
        <v>1727</v>
      </c>
      <c r="E757" s="236" t="s">
        <v>1396</v>
      </c>
      <c r="F757" s="236"/>
      <c r="G757" s="61" t="s">
        <v>538</v>
      </c>
      <c r="H757" s="62">
        <v>1</v>
      </c>
      <c r="I757" s="63">
        <f>SUM(J758:J766)</f>
        <v>37.905887428</v>
      </c>
      <c r="J757" s="63">
        <f>H757*I757</f>
        <v>37.905887428</v>
      </c>
      <c r="K757" s="64">
        <f>VLOOKUP(B757,[1]PLANILHA!$C$11:$G$435,5,FALSE)</f>
        <v>37.9086</v>
      </c>
      <c r="L757" s="64">
        <f>K757-J757</f>
        <v>2.7125720000000797E-3</v>
      </c>
      <c r="M757" s="53">
        <v>47.15</v>
      </c>
    </row>
    <row r="758" spans="1:13" ht="36" customHeight="1">
      <c r="A758" s="65" t="s">
        <v>1372</v>
      </c>
      <c r="B758" s="66">
        <v>93282</v>
      </c>
      <c r="C758" s="66" t="s">
        <v>1010</v>
      </c>
      <c r="D758" s="65" t="s">
        <v>1718</v>
      </c>
      <c r="E758" s="237" t="s">
        <v>1374</v>
      </c>
      <c r="F758" s="237"/>
      <c r="G758" s="66" t="s">
        <v>1375</v>
      </c>
      <c r="H758" s="67">
        <v>1.83E-2</v>
      </c>
      <c r="I758" s="68">
        <f t="shared" ref="I758:I766" si="56">M758*$M$2</f>
        <v>16.715160000000001</v>
      </c>
      <c r="J758" s="68">
        <f>(H758*I758)</f>
        <v>0.30588742800000002</v>
      </c>
      <c r="M758" s="69">
        <v>20.79</v>
      </c>
    </row>
    <row r="759" spans="1:13" ht="36" customHeight="1">
      <c r="A759" s="65" t="s">
        <v>1372</v>
      </c>
      <c r="B759" s="66">
        <v>93281</v>
      </c>
      <c r="C759" s="66" t="s">
        <v>1010</v>
      </c>
      <c r="D759" s="65" t="s">
        <v>1719</v>
      </c>
      <c r="E759" s="237" t="s">
        <v>1374</v>
      </c>
      <c r="F759" s="237"/>
      <c r="G759" s="66" t="s">
        <v>1029</v>
      </c>
      <c r="H759" s="67">
        <v>1.32E-2</v>
      </c>
      <c r="I759" s="68">
        <f t="shared" si="56"/>
        <v>17.414640000000002</v>
      </c>
      <c r="J759" s="68">
        <f t="shared" ref="J759:J766" si="57">TRUNC(H759*I759,2)</f>
        <v>0.22</v>
      </c>
      <c r="M759" s="69">
        <v>21.66</v>
      </c>
    </row>
    <row r="760" spans="1:13" ht="24" customHeight="1">
      <c r="A760" s="65" t="s">
        <v>1372</v>
      </c>
      <c r="B760" s="66">
        <v>88316</v>
      </c>
      <c r="C760" s="66" t="s">
        <v>1010</v>
      </c>
      <c r="D760" s="65" t="s">
        <v>1021</v>
      </c>
      <c r="E760" s="237" t="s">
        <v>1379</v>
      </c>
      <c r="F760" s="237"/>
      <c r="G760" s="66" t="s">
        <v>1016</v>
      </c>
      <c r="H760" s="67">
        <v>0.20699999999999999</v>
      </c>
      <c r="I760" s="68">
        <f t="shared" si="56"/>
        <v>11.159520000000001</v>
      </c>
      <c r="J760" s="68">
        <f t="shared" si="57"/>
        <v>2.31</v>
      </c>
      <c r="M760" s="69">
        <v>13.88</v>
      </c>
    </row>
    <row r="761" spans="1:13" ht="24" customHeight="1">
      <c r="A761" s="65" t="s">
        <v>1372</v>
      </c>
      <c r="B761" s="66">
        <v>88323</v>
      </c>
      <c r="C761" s="66" t="s">
        <v>1010</v>
      </c>
      <c r="D761" s="65" t="s">
        <v>1525</v>
      </c>
      <c r="E761" s="237" t="s">
        <v>1379</v>
      </c>
      <c r="F761" s="237"/>
      <c r="G761" s="66" t="s">
        <v>1016</v>
      </c>
      <c r="H761" s="67">
        <v>0.112</v>
      </c>
      <c r="I761" s="68">
        <f t="shared" si="56"/>
        <v>16.176480000000002</v>
      </c>
      <c r="J761" s="68">
        <f t="shared" si="57"/>
        <v>1.81</v>
      </c>
      <c r="M761" s="69">
        <v>20.12</v>
      </c>
    </row>
    <row r="762" spans="1:13" ht="24" customHeight="1">
      <c r="A762" s="65" t="s">
        <v>1380</v>
      </c>
      <c r="B762" s="66">
        <v>5061</v>
      </c>
      <c r="C762" s="66" t="s">
        <v>1010</v>
      </c>
      <c r="D762" s="65" t="s">
        <v>1076</v>
      </c>
      <c r="E762" s="237" t="s">
        <v>1382</v>
      </c>
      <c r="F762" s="237"/>
      <c r="G762" s="66" t="s">
        <v>522</v>
      </c>
      <c r="H762" s="67">
        <v>6.0000000000000001E-3</v>
      </c>
      <c r="I762" s="68">
        <f t="shared" si="56"/>
        <v>15.276000000000002</v>
      </c>
      <c r="J762" s="68">
        <f t="shared" si="57"/>
        <v>0.09</v>
      </c>
      <c r="M762" s="53">
        <v>19</v>
      </c>
    </row>
    <row r="763" spans="1:13" ht="24" customHeight="1">
      <c r="A763" s="65" t="s">
        <v>1380</v>
      </c>
      <c r="B763" s="66">
        <v>5104</v>
      </c>
      <c r="C763" s="66" t="s">
        <v>1010</v>
      </c>
      <c r="D763" s="65" t="s">
        <v>1728</v>
      </c>
      <c r="E763" s="237" t="s">
        <v>1382</v>
      </c>
      <c r="F763" s="237"/>
      <c r="G763" s="66" t="s">
        <v>522</v>
      </c>
      <c r="H763" s="67">
        <v>1.1999999999999999E-3</v>
      </c>
      <c r="I763" s="68">
        <f t="shared" si="56"/>
        <v>54.744360000000007</v>
      </c>
      <c r="J763" s="68">
        <f t="shared" si="57"/>
        <v>0.06</v>
      </c>
      <c r="M763" s="53">
        <v>68.09</v>
      </c>
    </row>
    <row r="764" spans="1:13" ht="24" customHeight="1">
      <c r="A764" s="65" t="s">
        <v>1380</v>
      </c>
      <c r="B764" s="66">
        <v>142</v>
      </c>
      <c r="C764" s="66" t="s">
        <v>1010</v>
      </c>
      <c r="D764" s="65" t="s">
        <v>1699</v>
      </c>
      <c r="E764" s="237" t="s">
        <v>1382</v>
      </c>
      <c r="F764" s="237"/>
      <c r="G764" s="66" t="s">
        <v>1700</v>
      </c>
      <c r="H764" s="67">
        <v>0.19800000000000001</v>
      </c>
      <c r="I764" s="68">
        <f t="shared" si="56"/>
        <v>27.834479999999999</v>
      </c>
      <c r="J764" s="68">
        <f t="shared" si="57"/>
        <v>5.51</v>
      </c>
      <c r="M764" s="53">
        <v>34.619999999999997</v>
      </c>
    </row>
    <row r="765" spans="1:13" ht="24" customHeight="1">
      <c r="A765" s="65" t="s">
        <v>1380</v>
      </c>
      <c r="B765" s="66">
        <v>40873</v>
      </c>
      <c r="C765" s="66" t="s">
        <v>1010</v>
      </c>
      <c r="D765" s="65" t="s">
        <v>1729</v>
      </c>
      <c r="E765" s="237" t="s">
        <v>1382</v>
      </c>
      <c r="F765" s="237"/>
      <c r="G765" s="66" t="s">
        <v>538</v>
      </c>
      <c r="H765" s="67">
        <v>1.05</v>
      </c>
      <c r="I765" s="68">
        <f t="shared" si="56"/>
        <v>21.852720000000001</v>
      </c>
      <c r="J765" s="68">
        <f t="shared" si="57"/>
        <v>22.94</v>
      </c>
      <c r="M765" s="53">
        <v>27.18</v>
      </c>
    </row>
    <row r="766" spans="1:13" ht="24" customHeight="1" thickBot="1">
      <c r="A766" s="65" t="s">
        <v>1380</v>
      </c>
      <c r="B766" s="66">
        <v>13388</v>
      </c>
      <c r="C766" s="66" t="s">
        <v>1010</v>
      </c>
      <c r="D766" s="65" t="s">
        <v>1730</v>
      </c>
      <c r="E766" s="237" t="s">
        <v>1382</v>
      </c>
      <c r="F766" s="237"/>
      <c r="G766" s="66" t="s">
        <v>522</v>
      </c>
      <c r="H766" s="67">
        <v>4.4999999999999998E-2</v>
      </c>
      <c r="I766" s="68">
        <f t="shared" si="56"/>
        <v>103.68384000000002</v>
      </c>
      <c r="J766" s="68">
        <f t="shared" si="57"/>
        <v>4.66</v>
      </c>
      <c r="M766" s="53">
        <v>128.96</v>
      </c>
    </row>
    <row r="767" spans="1:13" ht="0.95" customHeight="1" thickTop="1">
      <c r="A767" s="83"/>
      <c r="B767" s="71"/>
      <c r="C767" s="71"/>
      <c r="D767" s="70"/>
      <c r="E767" s="70"/>
      <c r="F767" s="70"/>
      <c r="G767" s="70"/>
      <c r="H767" s="70"/>
      <c r="I767" s="70"/>
      <c r="J767" s="70"/>
      <c r="M767" s="53"/>
    </row>
    <row r="768" spans="1:13" ht="18" customHeight="1">
      <c r="A768" s="57" t="s">
        <v>1731</v>
      </c>
      <c r="B768" s="58" t="s">
        <v>1361</v>
      </c>
      <c r="C768" s="58" t="s">
        <v>1362</v>
      </c>
      <c r="D768" s="57" t="s">
        <v>1363</v>
      </c>
      <c r="E768" s="235" t="s">
        <v>1364</v>
      </c>
      <c r="F768" s="235"/>
      <c r="G768" s="58" t="s">
        <v>1365</v>
      </c>
      <c r="H768" s="59" t="s">
        <v>1366</v>
      </c>
      <c r="I768" s="59" t="s">
        <v>1367</v>
      </c>
      <c r="J768" s="59" t="s">
        <v>1368</v>
      </c>
      <c r="M768" s="53" t="s">
        <v>1367</v>
      </c>
    </row>
    <row r="769" spans="1:13" ht="36" customHeight="1">
      <c r="A769" s="65" t="s">
        <v>1369</v>
      </c>
      <c r="B769" s="61">
        <v>94229</v>
      </c>
      <c r="C769" s="61" t="s">
        <v>1010</v>
      </c>
      <c r="D769" s="60" t="s">
        <v>1732</v>
      </c>
      <c r="E769" s="236" t="s">
        <v>1396</v>
      </c>
      <c r="F769" s="236"/>
      <c r="G769" s="61" t="s">
        <v>538</v>
      </c>
      <c r="H769" s="62">
        <v>1</v>
      </c>
      <c r="I769" s="63">
        <f>SUM(J770:J778)</f>
        <v>120.965760676</v>
      </c>
      <c r="J769" s="63">
        <f>H769*I769</f>
        <v>120.965760676</v>
      </c>
      <c r="K769" s="64">
        <f>VLOOKUP(B769,[1]PLANILHA!$C$11:$G$435,5,FALSE)</f>
        <v>120.96984000000002</v>
      </c>
      <c r="L769" s="64">
        <f>K769-J769</f>
        <v>4.0793240000169817E-3</v>
      </c>
      <c r="M769" s="53">
        <v>150.46</v>
      </c>
    </row>
    <row r="770" spans="1:13" ht="36" customHeight="1">
      <c r="A770" s="65" t="s">
        <v>1372</v>
      </c>
      <c r="B770" s="66">
        <v>93282</v>
      </c>
      <c r="C770" s="66" t="s">
        <v>1010</v>
      </c>
      <c r="D770" s="65" t="s">
        <v>1718</v>
      </c>
      <c r="E770" s="237" t="s">
        <v>1374</v>
      </c>
      <c r="F770" s="237"/>
      <c r="G770" s="66" t="s">
        <v>1375</v>
      </c>
      <c r="H770" s="67">
        <v>1.83E-2</v>
      </c>
      <c r="I770" s="68">
        <f t="shared" ref="I770:I778" si="58">M770*$M$2</f>
        <v>16.715160000000001</v>
      </c>
      <c r="J770" s="68">
        <f>(H770*I770)</f>
        <v>0.30588742800000002</v>
      </c>
      <c r="M770" s="69">
        <v>20.79</v>
      </c>
    </row>
    <row r="771" spans="1:13" ht="36" customHeight="1">
      <c r="A771" s="65" t="s">
        <v>1372</v>
      </c>
      <c r="B771" s="66">
        <v>93281</v>
      </c>
      <c r="C771" s="66" t="s">
        <v>1010</v>
      </c>
      <c r="D771" s="65" t="s">
        <v>1719</v>
      </c>
      <c r="E771" s="237" t="s">
        <v>1374</v>
      </c>
      <c r="F771" s="237"/>
      <c r="G771" s="66" t="s">
        <v>1029</v>
      </c>
      <c r="H771" s="67">
        <v>1.32E-2</v>
      </c>
      <c r="I771" s="68">
        <f t="shared" si="58"/>
        <v>17.414640000000002</v>
      </c>
      <c r="J771" s="68">
        <f>(H771*I771)</f>
        <v>0.22987324800000003</v>
      </c>
      <c r="M771" s="69">
        <v>21.66</v>
      </c>
    </row>
    <row r="772" spans="1:13" ht="24" customHeight="1">
      <c r="A772" s="65" t="s">
        <v>1372</v>
      </c>
      <c r="B772" s="66">
        <v>88323</v>
      </c>
      <c r="C772" s="66" t="s">
        <v>1010</v>
      </c>
      <c r="D772" s="65" t="s">
        <v>1525</v>
      </c>
      <c r="E772" s="237" t="s">
        <v>1379</v>
      </c>
      <c r="F772" s="237"/>
      <c r="G772" s="66" t="s">
        <v>1016</v>
      </c>
      <c r="H772" s="67">
        <v>0.53900000000000003</v>
      </c>
      <c r="I772" s="68">
        <f t="shared" si="58"/>
        <v>16.176480000000002</v>
      </c>
      <c r="J772" s="68">
        <f t="shared" ref="J772:J778" si="59">TRUNC(H772*I772,2)</f>
        <v>8.7100000000000009</v>
      </c>
      <c r="M772" s="69">
        <v>20.12</v>
      </c>
    </row>
    <row r="773" spans="1:13" ht="24" customHeight="1">
      <c r="A773" s="65" t="s">
        <v>1372</v>
      </c>
      <c r="B773" s="66">
        <v>88316</v>
      </c>
      <c r="C773" s="66" t="s">
        <v>1010</v>
      </c>
      <c r="D773" s="65" t="s">
        <v>1021</v>
      </c>
      <c r="E773" s="237" t="s">
        <v>1379</v>
      </c>
      <c r="F773" s="237"/>
      <c r="G773" s="66" t="s">
        <v>1016</v>
      </c>
      <c r="H773" s="67">
        <v>0.63300000000000001</v>
      </c>
      <c r="I773" s="68">
        <f t="shared" si="58"/>
        <v>11.159520000000001</v>
      </c>
      <c r="J773" s="68">
        <f t="shared" si="59"/>
        <v>7.06</v>
      </c>
      <c r="M773" s="69">
        <v>13.88</v>
      </c>
    </row>
    <row r="774" spans="1:13" ht="24" customHeight="1">
      <c r="A774" s="65" t="s">
        <v>1380</v>
      </c>
      <c r="B774" s="66">
        <v>40784</v>
      </c>
      <c r="C774" s="66" t="s">
        <v>1010</v>
      </c>
      <c r="D774" s="65" t="s">
        <v>1733</v>
      </c>
      <c r="E774" s="237" t="s">
        <v>1382</v>
      </c>
      <c r="F774" s="237"/>
      <c r="G774" s="66" t="s">
        <v>538</v>
      </c>
      <c r="H774" s="67">
        <v>1.05</v>
      </c>
      <c r="I774" s="68">
        <f t="shared" si="58"/>
        <v>77.031240000000011</v>
      </c>
      <c r="J774" s="68">
        <f t="shared" si="59"/>
        <v>80.88</v>
      </c>
      <c r="M774" s="53">
        <v>95.81</v>
      </c>
    </row>
    <row r="775" spans="1:13" ht="24" customHeight="1">
      <c r="A775" s="65" t="s">
        <v>1380</v>
      </c>
      <c r="B775" s="66">
        <v>5061</v>
      </c>
      <c r="C775" s="66" t="s">
        <v>1010</v>
      </c>
      <c r="D775" s="65" t="s">
        <v>1076</v>
      </c>
      <c r="E775" s="237" t="s">
        <v>1382</v>
      </c>
      <c r="F775" s="237"/>
      <c r="G775" s="66" t="s">
        <v>522</v>
      </c>
      <c r="H775" s="67">
        <v>2.5000000000000001E-2</v>
      </c>
      <c r="I775" s="68">
        <f t="shared" si="58"/>
        <v>15.276000000000002</v>
      </c>
      <c r="J775" s="68">
        <f t="shared" si="59"/>
        <v>0.38</v>
      </c>
      <c r="M775" s="53">
        <v>19</v>
      </c>
    </row>
    <row r="776" spans="1:13" ht="24" customHeight="1">
      <c r="A776" s="65" t="s">
        <v>1380</v>
      </c>
      <c r="B776" s="66">
        <v>5104</v>
      </c>
      <c r="C776" s="66" t="s">
        <v>1010</v>
      </c>
      <c r="D776" s="65" t="s">
        <v>1728</v>
      </c>
      <c r="E776" s="237" t="s">
        <v>1382</v>
      </c>
      <c r="F776" s="237"/>
      <c r="G776" s="66" t="s">
        <v>522</v>
      </c>
      <c r="H776" s="67">
        <v>4.8999999999999998E-3</v>
      </c>
      <c r="I776" s="68">
        <f t="shared" si="58"/>
        <v>54.744360000000007</v>
      </c>
      <c r="J776" s="68">
        <f t="shared" si="59"/>
        <v>0.26</v>
      </c>
      <c r="M776" s="53">
        <v>68.09</v>
      </c>
    </row>
    <row r="777" spans="1:13" ht="24" customHeight="1">
      <c r="A777" s="65" t="s">
        <v>1380</v>
      </c>
      <c r="B777" s="66">
        <v>142</v>
      </c>
      <c r="C777" s="66" t="s">
        <v>1010</v>
      </c>
      <c r="D777" s="65" t="s">
        <v>1699</v>
      </c>
      <c r="E777" s="237" t="s">
        <v>1382</v>
      </c>
      <c r="F777" s="237"/>
      <c r="G777" s="66" t="s">
        <v>1700</v>
      </c>
      <c r="H777" s="67">
        <v>0.161</v>
      </c>
      <c r="I777" s="68">
        <f t="shared" si="58"/>
        <v>27.834479999999999</v>
      </c>
      <c r="J777" s="68">
        <f t="shared" si="59"/>
        <v>4.4800000000000004</v>
      </c>
      <c r="M777" s="53">
        <v>34.619999999999997</v>
      </c>
    </row>
    <row r="778" spans="1:13" ht="24" customHeight="1" thickBot="1">
      <c r="A778" s="65" t="s">
        <v>1380</v>
      </c>
      <c r="B778" s="66">
        <v>13388</v>
      </c>
      <c r="C778" s="66" t="s">
        <v>1010</v>
      </c>
      <c r="D778" s="65" t="s">
        <v>1730</v>
      </c>
      <c r="E778" s="237" t="s">
        <v>1382</v>
      </c>
      <c r="F778" s="237"/>
      <c r="G778" s="66" t="s">
        <v>522</v>
      </c>
      <c r="H778" s="67">
        <v>0.18</v>
      </c>
      <c r="I778" s="68">
        <f t="shared" si="58"/>
        <v>103.68384000000002</v>
      </c>
      <c r="J778" s="68">
        <f t="shared" si="59"/>
        <v>18.66</v>
      </c>
      <c r="M778" s="53">
        <v>128.96</v>
      </c>
    </row>
    <row r="779" spans="1:13" ht="0.95" customHeight="1" thickTop="1">
      <c r="A779" s="83"/>
      <c r="B779" s="71"/>
      <c r="C779" s="71"/>
      <c r="D779" s="70"/>
      <c r="E779" s="70"/>
      <c r="F779" s="70"/>
      <c r="G779" s="70"/>
      <c r="H779" s="70"/>
      <c r="I779" s="70"/>
      <c r="J779" s="70"/>
      <c r="M779" s="53"/>
    </row>
    <row r="780" spans="1:13" ht="18" customHeight="1">
      <c r="A780" s="57" t="s">
        <v>1734</v>
      </c>
      <c r="B780" s="58" t="s">
        <v>1361</v>
      </c>
      <c r="C780" s="58" t="s">
        <v>1362</v>
      </c>
      <c r="D780" s="57" t="s">
        <v>1363</v>
      </c>
      <c r="E780" s="235" t="s">
        <v>1364</v>
      </c>
      <c r="F780" s="235"/>
      <c r="G780" s="58" t="s">
        <v>1365</v>
      </c>
      <c r="H780" s="59" t="s">
        <v>1366</v>
      </c>
      <c r="I780" s="59" t="s">
        <v>1367</v>
      </c>
      <c r="J780" s="59" t="s">
        <v>1368</v>
      </c>
      <c r="M780" s="53" t="s">
        <v>1367</v>
      </c>
    </row>
    <row r="781" spans="1:13" ht="48" customHeight="1">
      <c r="A781" s="65" t="s">
        <v>1369</v>
      </c>
      <c r="B781" s="61">
        <v>87879</v>
      </c>
      <c r="C781" s="61" t="s">
        <v>1010</v>
      </c>
      <c r="D781" s="60" t="s">
        <v>1735</v>
      </c>
      <c r="E781" s="236" t="s">
        <v>1463</v>
      </c>
      <c r="F781" s="236"/>
      <c r="G781" s="61" t="s">
        <v>88</v>
      </c>
      <c r="H781" s="62">
        <v>1</v>
      </c>
      <c r="I781" s="63">
        <f>SUM(J782:J784)</f>
        <v>2.5099999999999998</v>
      </c>
      <c r="J781" s="63">
        <f>H781*I781</f>
        <v>2.5099999999999998</v>
      </c>
      <c r="K781" s="64">
        <f>VLOOKUP(B781,[1]PLANILHA!$C$11:$G$435,5,FALSE)</f>
        <v>2.50848</v>
      </c>
      <c r="L781" s="64">
        <f>K781-J781</f>
        <v>-1.5199999999997438E-3</v>
      </c>
      <c r="M781" s="53">
        <v>3.12</v>
      </c>
    </row>
    <row r="782" spans="1:13" ht="36" customHeight="1">
      <c r="A782" s="65" t="s">
        <v>1372</v>
      </c>
      <c r="B782" s="66">
        <v>87313</v>
      </c>
      <c r="C782" s="66" t="s">
        <v>1010</v>
      </c>
      <c r="D782" s="65" t="s">
        <v>1736</v>
      </c>
      <c r="E782" s="237" t="s">
        <v>1379</v>
      </c>
      <c r="F782" s="237"/>
      <c r="G782" s="66" t="s">
        <v>124</v>
      </c>
      <c r="H782" s="67">
        <v>4.1999999999999997E-3</v>
      </c>
      <c r="I782" s="68">
        <f>M782*$M$2</f>
        <v>344.48988000000003</v>
      </c>
      <c r="J782" s="68">
        <f>TRUNC(H782*I782,2)</f>
        <v>1.44</v>
      </c>
      <c r="M782" s="69">
        <v>428.47</v>
      </c>
    </row>
    <row r="783" spans="1:13" ht="24" customHeight="1">
      <c r="A783" s="65" t="s">
        <v>1372</v>
      </c>
      <c r="B783" s="66">
        <v>88316</v>
      </c>
      <c r="C783" s="66" t="s">
        <v>1010</v>
      </c>
      <c r="D783" s="65" t="s">
        <v>1021</v>
      </c>
      <c r="E783" s="237" t="s">
        <v>1379</v>
      </c>
      <c r="F783" s="237"/>
      <c r="G783" s="66" t="s">
        <v>1016</v>
      </c>
      <c r="H783" s="67">
        <v>7.0000000000000001E-3</v>
      </c>
      <c r="I783" s="68">
        <f>M783*$M$2</f>
        <v>11.159520000000001</v>
      </c>
      <c r="J783" s="68">
        <f>TRUNC(H783*I783,2)</f>
        <v>7.0000000000000007E-2</v>
      </c>
      <c r="M783" s="69">
        <v>13.88</v>
      </c>
    </row>
    <row r="784" spans="1:13" ht="24" customHeight="1" thickBot="1">
      <c r="A784" s="65" t="s">
        <v>1372</v>
      </c>
      <c r="B784" s="66">
        <v>88309</v>
      </c>
      <c r="C784" s="66" t="s">
        <v>1010</v>
      </c>
      <c r="D784" s="65" t="s">
        <v>1023</v>
      </c>
      <c r="E784" s="237" t="s">
        <v>1379</v>
      </c>
      <c r="F784" s="237"/>
      <c r="G784" s="66" t="s">
        <v>1016</v>
      </c>
      <c r="H784" s="67">
        <v>7.0000000000000007E-2</v>
      </c>
      <c r="I784" s="68">
        <f>M784*$M$2</f>
        <v>14.30316</v>
      </c>
      <c r="J784" s="68">
        <f>TRUNC(H784*I784,2)</f>
        <v>1</v>
      </c>
      <c r="M784" s="69">
        <v>17.79</v>
      </c>
    </row>
    <row r="785" spans="1:13" ht="0.95" customHeight="1" thickTop="1">
      <c r="A785" s="83"/>
      <c r="B785" s="71"/>
      <c r="C785" s="71"/>
      <c r="D785" s="70"/>
      <c r="E785" s="70"/>
      <c r="F785" s="70"/>
      <c r="G785" s="70"/>
      <c r="H785" s="70"/>
      <c r="I785" s="70"/>
      <c r="J785" s="70"/>
      <c r="M785" s="53"/>
    </row>
    <row r="786" spans="1:13" ht="18" customHeight="1">
      <c r="A786" s="57" t="s">
        <v>1737</v>
      </c>
      <c r="B786" s="58" t="s">
        <v>1361</v>
      </c>
      <c r="C786" s="58" t="s">
        <v>1362</v>
      </c>
      <c r="D786" s="57" t="s">
        <v>1363</v>
      </c>
      <c r="E786" s="235" t="s">
        <v>1364</v>
      </c>
      <c r="F786" s="235"/>
      <c r="G786" s="58" t="s">
        <v>1365</v>
      </c>
      <c r="H786" s="59" t="s">
        <v>1366</v>
      </c>
      <c r="I786" s="59" t="s">
        <v>1367</v>
      </c>
      <c r="J786" s="59" t="s">
        <v>1368</v>
      </c>
      <c r="M786" s="53" t="s">
        <v>1367</v>
      </c>
    </row>
    <row r="787" spans="1:13" ht="48" customHeight="1">
      <c r="A787" s="65" t="s">
        <v>1369</v>
      </c>
      <c r="B787" s="61">
        <v>87905</v>
      </c>
      <c r="C787" s="61" t="s">
        <v>1010</v>
      </c>
      <c r="D787" s="60" t="s">
        <v>1738</v>
      </c>
      <c r="E787" s="236" t="s">
        <v>1463</v>
      </c>
      <c r="F787" s="236"/>
      <c r="G787" s="61" t="s">
        <v>88</v>
      </c>
      <c r="H787" s="62">
        <v>1</v>
      </c>
      <c r="I787" s="63">
        <f>SUM(J788:J790)</f>
        <v>5.0668574959999999</v>
      </c>
      <c r="J787" s="63">
        <f>H787*I787</f>
        <v>5.0668574959999999</v>
      </c>
      <c r="K787" s="64">
        <f>VLOOKUP(B787,[1]PLANILHA!$C$11:$G$435,5,FALSE)</f>
        <v>5.0651999999999999</v>
      </c>
      <c r="L787" s="64">
        <f>K787-J787</f>
        <v>-1.6574959999999805E-3</v>
      </c>
      <c r="M787" s="53">
        <v>6.3</v>
      </c>
    </row>
    <row r="788" spans="1:13" ht="36" customHeight="1">
      <c r="A788" s="65" t="s">
        <v>1372</v>
      </c>
      <c r="B788" s="66">
        <v>87313</v>
      </c>
      <c r="C788" s="66" t="s">
        <v>1010</v>
      </c>
      <c r="D788" s="65" t="s">
        <v>1736</v>
      </c>
      <c r="E788" s="237" t="s">
        <v>1379</v>
      </c>
      <c r="F788" s="237"/>
      <c r="G788" s="66" t="s">
        <v>124</v>
      </c>
      <c r="H788" s="67">
        <v>4.1999999999999997E-3</v>
      </c>
      <c r="I788" s="68">
        <f>M788*$M$2</f>
        <v>344.48988000000003</v>
      </c>
      <c r="J788" s="68">
        <f>H788*I788</f>
        <v>1.446857496</v>
      </c>
      <c r="M788" s="69">
        <v>428.47</v>
      </c>
    </row>
    <row r="789" spans="1:13" ht="24" customHeight="1">
      <c r="A789" s="65" t="s">
        <v>1372</v>
      </c>
      <c r="B789" s="66">
        <v>88309</v>
      </c>
      <c r="C789" s="66" t="s">
        <v>1010</v>
      </c>
      <c r="D789" s="65" t="s">
        <v>1023</v>
      </c>
      <c r="E789" s="237" t="s">
        <v>1379</v>
      </c>
      <c r="F789" s="237"/>
      <c r="G789" s="66" t="s">
        <v>1016</v>
      </c>
      <c r="H789" s="67">
        <v>0.183</v>
      </c>
      <c r="I789" s="68">
        <f>M789*$M$2</f>
        <v>14.30316</v>
      </c>
      <c r="J789" s="68">
        <f>TRUNC(H789*I789,2)</f>
        <v>2.61</v>
      </c>
      <c r="M789" s="69">
        <v>17.79</v>
      </c>
    </row>
    <row r="790" spans="1:13" ht="24" customHeight="1" thickBot="1">
      <c r="A790" s="65" t="s">
        <v>1372</v>
      </c>
      <c r="B790" s="66">
        <v>88316</v>
      </c>
      <c r="C790" s="66" t="s">
        <v>1010</v>
      </c>
      <c r="D790" s="65" t="s">
        <v>1021</v>
      </c>
      <c r="E790" s="237" t="s">
        <v>1379</v>
      </c>
      <c r="F790" s="237"/>
      <c r="G790" s="66" t="s">
        <v>1016</v>
      </c>
      <c r="H790" s="67">
        <v>9.0999999999999998E-2</v>
      </c>
      <c r="I790" s="68">
        <f>M790*$M$2</f>
        <v>11.159520000000001</v>
      </c>
      <c r="J790" s="68">
        <f>TRUNC(H790*I790,2)</f>
        <v>1.01</v>
      </c>
      <c r="M790" s="69">
        <v>13.88</v>
      </c>
    </row>
    <row r="791" spans="1:13" ht="0.95" customHeight="1" thickTop="1">
      <c r="A791" s="83"/>
      <c r="B791" s="71"/>
      <c r="C791" s="71"/>
      <c r="D791" s="70"/>
      <c r="E791" s="70"/>
      <c r="F791" s="70"/>
      <c r="G791" s="70"/>
      <c r="H791" s="70"/>
      <c r="I791" s="70"/>
      <c r="J791" s="70"/>
      <c r="M791" s="53"/>
    </row>
    <row r="792" spans="1:13" ht="18" customHeight="1">
      <c r="A792" s="57" t="s">
        <v>1739</v>
      </c>
      <c r="B792" s="58" t="s">
        <v>1361</v>
      </c>
      <c r="C792" s="58" t="s">
        <v>1362</v>
      </c>
      <c r="D792" s="57" t="s">
        <v>1363</v>
      </c>
      <c r="E792" s="235" t="s">
        <v>1364</v>
      </c>
      <c r="F792" s="235"/>
      <c r="G792" s="58" t="s">
        <v>1365</v>
      </c>
      <c r="H792" s="59" t="s">
        <v>1366</v>
      </c>
      <c r="I792" s="59" t="s">
        <v>1367</v>
      </c>
      <c r="J792" s="59" t="s">
        <v>1368</v>
      </c>
      <c r="M792" s="53" t="s">
        <v>1367</v>
      </c>
    </row>
    <row r="793" spans="1:13" ht="60" customHeight="1">
      <c r="A793" s="65" t="s">
        <v>1369</v>
      </c>
      <c r="B793" s="61">
        <v>87529</v>
      </c>
      <c r="C793" s="61" t="s">
        <v>1010</v>
      </c>
      <c r="D793" s="60" t="s">
        <v>1740</v>
      </c>
      <c r="E793" s="236" t="s">
        <v>1463</v>
      </c>
      <c r="F793" s="236"/>
      <c r="G793" s="61" t="s">
        <v>88</v>
      </c>
      <c r="H793" s="62">
        <v>1</v>
      </c>
      <c r="I793" s="63">
        <f>SUM(J794:J796)</f>
        <v>22.530936575999998</v>
      </c>
      <c r="J793" s="63">
        <f>H793*I793</f>
        <v>22.530936575999998</v>
      </c>
      <c r="K793" s="64">
        <f>VLOOKUP(B793,[1]PLANILHA!$C$11:$G$435,5,FALSE)</f>
        <v>22.528080000000003</v>
      </c>
      <c r="L793" s="64">
        <f>K793-J793</f>
        <v>-2.8565759999956697E-3</v>
      </c>
      <c r="M793" s="53">
        <v>28.02</v>
      </c>
    </row>
    <row r="794" spans="1:13" ht="48" customHeight="1">
      <c r="A794" s="65" t="s">
        <v>1372</v>
      </c>
      <c r="B794" s="66">
        <v>87292</v>
      </c>
      <c r="C794" s="66" t="s">
        <v>1010</v>
      </c>
      <c r="D794" s="65" t="s">
        <v>1576</v>
      </c>
      <c r="E794" s="237" t="s">
        <v>1379</v>
      </c>
      <c r="F794" s="237"/>
      <c r="G794" s="66" t="s">
        <v>124</v>
      </c>
      <c r="H794" s="67">
        <v>3.7600000000000001E-2</v>
      </c>
      <c r="I794" s="68">
        <f>M794*$M$2</f>
        <v>369.75155999999998</v>
      </c>
      <c r="J794" s="68">
        <f>H794*I794</f>
        <v>13.902658656</v>
      </c>
      <c r="M794" s="69">
        <v>459.89</v>
      </c>
    </row>
    <row r="795" spans="1:13" ht="24" customHeight="1">
      <c r="A795" s="65" t="s">
        <v>1372</v>
      </c>
      <c r="B795" s="66">
        <v>88316</v>
      </c>
      <c r="C795" s="66" t="s">
        <v>1010</v>
      </c>
      <c r="D795" s="65" t="s">
        <v>1021</v>
      </c>
      <c r="E795" s="237" t="s">
        <v>1379</v>
      </c>
      <c r="F795" s="237"/>
      <c r="G795" s="66" t="s">
        <v>1016</v>
      </c>
      <c r="H795" s="67">
        <v>0.17100000000000001</v>
      </c>
      <c r="I795" s="68">
        <f>M795*$M$2</f>
        <v>11.159520000000001</v>
      </c>
      <c r="J795" s="68">
        <f>H795*I795</f>
        <v>1.9082779200000002</v>
      </c>
      <c r="M795" s="69">
        <v>13.88</v>
      </c>
    </row>
    <row r="796" spans="1:13" ht="24" customHeight="1" thickBot="1">
      <c r="A796" s="65" t="s">
        <v>1372</v>
      </c>
      <c r="B796" s="66">
        <v>88309</v>
      </c>
      <c r="C796" s="66" t="s">
        <v>1010</v>
      </c>
      <c r="D796" s="65" t="s">
        <v>1023</v>
      </c>
      <c r="E796" s="237" t="s">
        <v>1379</v>
      </c>
      <c r="F796" s="237"/>
      <c r="G796" s="66" t="s">
        <v>1016</v>
      </c>
      <c r="H796" s="67">
        <v>0.47</v>
      </c>
      <c r="I796" s="68">
        <f>M796*$M$2</f>
        <v>14.30316</v>
      </c>
      <c r="J796" s="68">
        <f>TRUNC(H796*I796,2)</f>
        <v>6.72</v>
      </c>
      <c r="M796" s="69">
        <v>17.79</v>
      </c>
    </row>
    <row r="797" spans="1:13" ht="0.95" customHeight="1" thickTop="1">
      <c r="A797" s="83"/>
      <c r="B797" s="71"/>
      <c r="C797" s="71"/>
      <c r="D797" s="70"/>
      <c r="E797" s="70"/>
      <c r="F797" s="70"/>
      <c r="G797" s="70"/>
      <c r="H797" s="70"/>
      <c r="I797" s="70"/>
      <c r="J797" s="70"/>
      <c r="M797" s="53"/>
    </row>
    <row r="798" spans="1:13" ht="18" customHeight="1">
      <c r="A798" s="57" t="s">
        <v>1741</v>
      </c>
      <c r="B798" s="58" t="s">
        <v>1361</v>
      </c>
      <c r="C798" s="58" t="s">
        <v>1362</v>
      </c>
      <c r="D798" s="57" t="s">
        <v>1363</v>
      </c>
      <c r="E798" s="235" t="s">
        <v>1364</v>
      </c>
      <c r="F798" s="235"/>
      <c r="G798" s="58" t="s">
        <v>1365</v>
      </c>
      <c r="H798" s="59" t="s">
        <v>1366</v>
      </c>
      <c r="I798" s="59" t="s">
        <v>1367</v>
      </c>
      <c r="J798" s="59" t="s">
        <v>1368</v>
      </c>
      <c r="M798" s="53" t="s">
        <v>1367</v>
      </c>
    </row>
    <row r="799" spans="1:13" ht="48" customHeight="1">
      <c r="A799" s="65" t="s">
        <v>1369</v>
      </c>
      <c r="B799" s="61">
        <v>90408</v>
      </c>
      <c r="C799" s="61" t="s">
        <v>1010</v>
      </c>
      <c r="D799" s="60" t="s">
        <v>358</v>
      </c>
      <c r="E799" s="236" t="s">
        <v>1463</v>
      </c>
      <c r="F799" s="236"/>
      <c r="G799" s="61" t="s">
        <v>88</v>
      </c>
      <c r="H799" s="62">
        <v>1</v>
      </c>
      <c r="I799" s="63">
        <f>SUM(J800:J802)</f>
        <v>20.02</v>
      </c>
      <c r="J799" s="63">
        <f>H799*I799</f>
        <v>20.02</v>
      </c>
      <c r="K799" s="64">
        <f>VLOOKUP(B799,[1]PLANILHA!$C$11:$G$435,5,FALSE)</f>
        <v>20.019600000000001</v>
      </c>
      <c r="L799" s="64">
        <f>K799-J799</f>
        <v>-3.9999999999906777E-4</v>
      </c>
      <c r="M799" s="53">
        <v>24.9</v>
      </c>
    </row>
    <row r="800" spans="1:13" ht="48" customHeight="1">
      <c r="A800" s="65" t="s">
        <v>1372</v>
      </c>
      <c r="B800" s="66">
        <v>87292</v>
      </c>
      <c r="C800" s="66" t="s">
        <v>1010</v>
      </c>
      <c r="D800" s="65" t="s">
        <v>1576</v>
      </c>
      <c r="E800" s="237" t="s">
        <v>1379</v>
      </c>
      <c r="F800" s="237"/>
      <c r="G800" s="66" t="s">
        <v>124</v>
      </c>
      <c r="H800" s="67">
        <v>2.1299999999999999E-2</v>
      </c>
      <c r="I800" s="68">
        <f>M800*$M$2</f>
        <v>369.75155999999998</v>
      </c>
      <c r="J800" s="68">
        <f>TRUNC(H800*I800,2)</f>
        <v>7.87</v>
      </c>
      <c r="M800" s="69">
        <v>459.89</v>
      </c>
    </row>
    <row r="801" spans="1:13" ht="24" customHeight="1">
      <c r="A801" s="65" t="s">
        <v>1372</v>
      </c>
      <c r="B801" s="66">
        <v>88309</v>
      </c>
      <c r="C801" s="66" t="s">
        <v>1010</v>
      </c>
      <c r="D801" s="65" t="s">
        <v>1023</v>
      </c>
      <c r="E801" s="237" t="s">
        <v>1379</v>
      </c>
      <c r="F801" s="237"/>
      <c r="G801" s="66" t="s">
        <v>1016</v>
      </c>
      <c r="H801" s="67">
        <v>0.66</v>
      </c>
      <c r="I801" s="68">
        <f>M801*$M$2</f>
        <v>14.30316</v>
      </c>
      <c r="J801" s="68">
        <f>TRUNC(H801*I801,2)</f>
        <v>9.44</v>
      </c>
      <c r="M801" s="69">
        <v>17.79</v>
      </c>
    </row>
    <row r="802" spans="1:13" ht="24" customHeight="1" thickBot="1">
      <c r="A802" s="65" t="s">
        <v>1372</v>
      </c>
      <c r="B802" s="66">
        <v>88316</v>
      </c>
      <c r="C802" s="66" t="s">
        <v>1010</v>
      </c>
      <c r="D802" s="65" t="s">
        <v>1021</v>
      </c>
      <c r="E802" s="237" t="s">
        <v>1379</v>
      </c>
      <c r="F802" s="237"/>
      <c r="G802" s="66" t="s">
        <v>1016</v>
      </c>
      <c r="H802" s="67">
        <v>0.24299999999999999</v>
      </c>
      <c r="I802" s="68">
        <f>M802*$M$2</f>
        <v>11.159520000000001</v>
      </c>
      <c r="J802" s="68">
        <f>TRUNC(H802*I802,2)</f>
        <v>2.71</v>
      </c>
      <c r="M802" s="69">
        <v>13.88</v>
      </c>
    </row>
    <row r="803" spans="1:13" ht="0.95" customHeight="1" thickTop="1">
      <c r="A803" s="83"/>
      <c r="B803" s="71"/>
      <c r="C803" s="71"/>
      <c r="D803" s="70"/>
      <c r="E803" s="70"/>
      <c r="F803" s="70"/>
      <c r="G803" s="70"/>
      <c r="H803" s="70"/>
      <c r="I803" s="70"/>
      <c r="J803" s="70"/>
      <c r="M803" s="53"/>
    </row>
    <row r="804" spans="1:13" ht="18" customHeight="1">
      <c r="A804" s="57" t="s">
        <v>1742</v>
      </c>
      <c r="B804" s="58" t="s">
        <v>1361</v>
      </c>
      <c r="C804" s="58" t="s">
        <v>1362</v>
      </c>
      <c r="D804" s="57" t="s">
        <v>1363</v>
      </c>
      <c r="E804" s="235" t="s">
        <v>1364</v>
      </c>
      <c r="F804" s="235"/>
      <c r="G804" s="58" t="s">
        <v>1365</v>
      </c>
      <c r="H804" s="59" t="s">
        <v>1366</v>
      </c>
      <c r="I804" s="59" t="s">
        <v>1367</v>
      </c>
      <c r="J804" s="59" t="s">
        <v>1368</v>
      </c>
      <c r="M804" s="53" t="s">
        <v>1367</v>
      </c>
    </row>
    <row r="805" spans="1:13" ht="48" customHeight="1">
      <c r="A805" s="65" t="s">
        <v>1369</v>
      </c>
      <c r="B805" s="61">
        <v>87775</v>
      </c>
      <c r="C805" s="61" t="s">
        <v>1010</v>
      </c>
      <c r="D805" s="60" t="s">
        <v>1743</v>
      </c>
      <c r="E805" s="236" t="s">
        <v>1463</v>
      </c>
      <c r="F805" s="236"/>
      <c r="G805" s="61" t="s">
        <v>88</v>
      </c>
      <c r="H805" s="62">
        <v>1</v>
      </c>
      <c r="I805" s="63">
        <f>SUM(J806:J809)</f>
        <v>33.94</v>
      </c>
      <c r="J805" s="63">
        <f>H805*I805</f>
        <v>33.94</v>
      </c>
      <c r="K805" s="64">
        <f>VLOOKUP(B805,[1]PLANILHA!$C$11:$G$435,5,FALSE)</f>
        <v>33.944879999999998</v>
      </c>
      <c r="L805" s="64">
        <f>K805-J805</f>
        <v>4.8799999999999955E-3</v>
      </c>
      <c r="M805" s="53">
        <v>42.22</v>
      </c>
    </row>
    <row r="806" spans="1:13" ht="48" customHeight="1">
      <c r="A806" s="65" t="s">
        <v>1372</v>
      </c>
      <c r="B806" s="66">
        <v>87292</v>
      </c>
      <c r="C806" s="66" t="s">
        <v>1010</v>
      </c>
      <c r="D806" s="65" t="s">
        <v>1576</v>
      </c>
      <c r="E806" s="237" t="s">
        <v>1379</v>
      </c>
      <c r="F806" s="237"/>
      <c r="G806" s="66" t="s">
        <v>124</v>
      </c>
      <c r="H806" s="67">
        <v>3.1399999999999997E-2</v>
      </c>
      <c r="I806" s="68">
        <f>M806*$M$2</f>
        <v>369.75155999999998</v>
      </c>
      <c r="J806" s="68">
        <f>TRUNC(H806*I806,2)</f>
        <v>11.61</v>
      </c>
      <c r="M806" s="69">
        <v>459.89</v>
      </c>
    </row>
    <row r="807" spans="1:13" ht="24" customHeight="1">
      <c r="A807" s="65" t="s">
        <v>1372</v>
      </c>
      <c r="B807" s="66">
        <v>88316</v>
      </c>
      <c r="C807" s="66" t="s">
        <v>1010</v>
      </c>
      <c r="D807" s="65" t="s">
        <v>1021</v>
      </c>
      <c r="E807" s="237" t="s">
        <v>1379</v>
      </c>
      <c r="F807" s="237"/>
      <c r="G807" s="66" t="s">
        <v>1016</v>
      </c>
      <c r="H807" s="67">
        <v>0.78</v>
      </c>
      <c r="I807" s="68">
        <f>M807*$M$2</f>
        <v>11.159520000000001</v>
      </c>
      <c r="J807" s="68">
        <f>TRUNC(H807*I807,2)</f>
        <v>8.6999999999999993</v>
      </c>
      <c r="M807" s="69">
        <v>13.88</v>
      </c>
    </row>
    <row r="808" spans="1:13" ht="24" customHeight="1">
      <c r="A808" s="65" t="s">
        <v>1372</v>
      </c>
      <c r="B808" s="66">
        <v>88309</v>
      </c>
      <c r="C808" s="66" t="s">
        <v>1010</v>
      </c>
      <c r="D808" s="65" t="s">
        <v>1023</v>
      </c>
      <c r="E808" s="237" t="s">
        <v>1379</v>
      </c>
      <c r="F808" s="237"/>
      <c r="G808" s="66" t="s">
        <v>1016</v>
      </c>
      <c r="H808" s="67">
        <v>0.78</v>
      </c>
      <c r="I808" s="68">
        <f>M808*$M$2</f>
        <v>14.30316</v>
      </c>
      <c r="J808" s="68">
        <f>TRUNC(H808*I808,2)</f>
        <v>11.15</v>
      </c>
      <c r="M808" s="69">
        <v>17.79</v>
      </c>
    </row>
    <row r="809" spans="1:13" ht="24" customHeight="1" thickBot="1">
      <c r="A809" s="65" t="s">
        <v>1380</v>
      </c>
      <c r="B809" s="66">
        <v>37411</v>
      </c>
      <c r="C809" s="66" t="s">
        <v>1010</v>
      </c>
      <c r="D809" s="65" t="s">
        <v>1744</v>
      </c>
      <c r="E809" s="237" t="s">
        <v>1382</v>
      </c>
      <c r="F809" s="237"/>
      <c r="G809" s="66" t="s">
        <v>88</v>
      </c>
      <c r="H809" s="67">
        <v>0.13880000000000001</v>
      </c>
      <c r="I809" s="68">
        <f>M809*$M$2</f>
        <v>17.937239999999999</v>
      </c>
      <c r="J809" s="68">
        <f>TRUNC(H809*I809,2)</f>
        <v>2.48</v>
      </c>
      <c r="M809" s="53">
        <v>22.31</v>
      </c>
    </row>
    <row r="810" spans="1:13" ht="0.95" customHeight="1" thickTop="1">
      <c r="A810" s="83"/>
      <c r="B810" s="71"/>
      <c r="C810" s="71"/>
      <c r="D810" s="70"/>
      <c r="E810" s="70"/>
      <c r="F810" s="70"/>
      <c r="G810" s="70"/>
      <c r="H810" s="70"/>
      <c r="I810" s="70"/>
      <c r="J810" s="70"/>
      <c r="M810" s="53"/>
    </row>
    <row r="811" spans="1:13" ht="18" customHeight="1">
      <c r="A811" s="57" t="s">
        <v>1745</v>
      </c>
      <c r="B811" s="58" t="s">
        <v>1361</v>
      </c>
      <c r="C811" s="58" t="s">
        <v>1362</v>
      </c>
      <c r="D811" s="57" t="s">
        <v>1363</v>
      </c>
      <c r="E811" s="235" t="s">
        <v>1364</v>
      </c>
      <c r="F811" s="235"/>
      <c r="G811" s="58" t="s">
        <v>1365</v>
      </c>
      <c r="H811" s="59" t="s">
        <v>1366</v>
      </c>
      <c r="I811" s="59" t="s">
        <v>1367</v>
      </c>
      <c r="J811" s="59" t="s">
        <v>1368</v>
      </c>
      <c r="M811" s="53" t="s">
        <v>1367</v>
      </c>
    </row>
    <row r="812" spans="1:13" ht="63.75">
      <c r="A812" s="65" t="s">
        <v>1369</v>
      </c>
      <c r="B812" s="61">
        <v>87531</v>
      </c>
      <c r="C812" s="61" t="s">
        <v>1010</v>
      </c>
      <c r="D812" s="60" t="s">
        <v>1746</v>
      </c>
      <c r="E812" s="236" t="s">
        <v>1463</v>
      </c>
      <c r="F812" s="236"/>
      <c r="G812" s="61" t="s">
        <v>88</v>
      </c>
      <c r="H812" s="62">
        <v>1</v>
      </c>
      <c r="I812" s="63">
        <f>SUM(J813:J815)</f>
        <v>21.8</v>
      </c>
      <c r="J812" s="63">
        <f>H812*I812</f>
        <v>21.8</v>
      </c>
      <c r="K812" s="64">
        <f>VLOOKUP(B812,[1]PLANILHA!$C$11:$G$435,5,FALSE)</f>
        <v>21.804480000000002</v>
      </c>
      <c r="L812" s="64">
        <f>K812-J812</f>
        <v>4.4800000000009277E-3</v>
      </c>
      <c r="M812" s="53">
        <v>27.12</v>
      </c>
    </row>
    <row r="813" spans="1:13" ht="48" customHeight="1">
      <c r="A813" s="65" t="s">
        <v>1372</v>
      </c>
      <c r="B813" s="66">
        <v>87292</v>
      </c>
      <c r="C813" s="66" t="s">
        <v>1010</v>
      </c>
      <c r="D813" s="65" t="s">
        <v>1576</v>
      </c>
      <c r="E813" s="237" t="s">
        <v>1379</v>
      </c>
      <c r="F813" s="237"/>
      <c r="G813" s="66" t="s">
        <v>124</v>
      </c>
      <c r="H813" s="67">
        <v>3.7600000000000001E-2</v>
      </c>
      <c r="I813" s="68">
        <f>M813*$M$2</f>
        <v>369.75155999999998</v>
      </c>
      <c r="J813" s="68">
        <f>TRUNC(H813*I813,2)</f>
        <v>13.9</v>
      </c>
      <c r="M813" s="69">
        <v>459.89</v>
      </c>
    </row>
    <row r="814" spans="1:13" ht="24" customHeight="1">
      <c r="A814" s="65" t="s">
        <v>1372</v>
      </c>
      <c r="B814" s="66">
        <v>88316</v>
      </c>
      <c r="C814" s="66" t="s">
        <v>1010</v>
      </c>
      <c r="D814" s="65" t="s">
        <v>1021</v>
      </c>
      <c r="E814" s="237" t="s">
        <v>1379</v>
      </c>
      <c r="F814" s="237"/>
      <c r="G814" s="66" t="s">
        <v>1016</v>
      </c>
      <c r="H814" s="67">
        <v>0.158</v>
      </c>
      <c r="I814" s="68">
        <v>11.154999999999999</v>
      </c>
      <c r="J814" s="68">
        <f>TRUNC(H814*I814,2)</f>
        <v>1.76</v>
      </c>
      <c r="M814" s="69">
        <v>13.88</v>
      </c>
    </row>
    <row r="815" spans="1:13" ht="24" customHeight="1" thickBot="1">
      <c r="A815" s="65" t="s">
        <v>1372</v>
      </c>
      <c r="B815" s="66">
        <v>88309</v>
      </c>
      <c r="C815" s="66" t="s">
        <v>1010</v>
      </c>
      <c r="D815" s="65" t="s">
        <v>1023</v>
      </c>
      <c r="E815" s="237" t="s">
        <v>1379</v>
      </c>
      <c r="F815" s="237"/>
      <c r="G815" s="66" t="s">
        <v>1016</v>
      </c>
      <c r="H815" s="67">
        <v>0.43</v>
      </c>
      <c r="I815" s="68">
        <v>14.3</v>
      </c>
      <c r="J815" s="68">
        <f>TRUNC(H815*I815,2)</f>
        <v>6.14</v>
      </c>
      <c r="M815" s="69">
        <v>17.79</v>
      </c>
    </row>
    <row r="816" spans="1:13" ht="0.95" customHeight="1" thickTop="1">
      <c r="A816" s="83"/>
      <c r="B816" s="71"/>
      <c r="C816" s="71"/>
      <c r="D816" s="70"/>
      <c r="E816" s="70"/>
      <c r="F816" s="70"/>
      <c r="G816" s="70"/>
      <c r="H816" s="70"/>
      <c r="I816" s="70"/>
      <c r="J816" s="70"/>
      <c r="M816" s="53"/>
    </row>
    <row r="817" spans="1:13" ht="18" customHeight="1">
      <c r="A817" s="57" t="s">
        <v>1747</v>
      </c>
      <c r="B817" s="58" t="s">
        <v>1361</v>
      </c>
      <c r="C817" s="58" t="s">
        <v>1362</v>
      </c>
      <c r="D817" s="57" t="s">
        <v>1363</v>
      </c>
      <c r="E817" s="235" t="s">
        <v>1364</v>
      </c>
      <c r="F817" s="235"/>
      <c r="G817" s="58" t="s">
        <v>1365</v>
      </c>
      <c r="H817" s="59" t="s">
        <v>1366</v>
      </c>
      <c r="I817" s="59" t="s">
        <v>1367</v>
      </c>
      <c r="J817" s="59" t="s">
        <v>1368</v>
      </c>
      <c r="M817" s="53" t="s">
        <v>1367</v>
      </c>
    </row>
    <row r="818" spans="1:13" ht="25.5">
      <c r="A818" s="65" t="s">
        <v>1369</v>
      </c>
      <c r="B818" s="61">
        <v>96620</v>
      </c>
      <c r="C818" s="61" t="s">
        <v>1010</v>
      </c>
      <c r="D818" s="60" t="s">
        <v>1748</v>
      </c>
      <c r="E818" s="236" t="s">
        <v>1378</v>
      </c>
      <c r="F818" s="236"/>
      <c r="G818" s="61" t="s">
        <v>124</v>
      </c>
      <c r="H818" s="62">
        <v>1</v>
      </c>
      <c r="I818" s="63">
        <f>SUM(J819:J821)</f>
        <v>371.48993495999997</v>
      </c>
      <c r="J818" s="63">
        <f>H818*I818</f>
        <v>371.48993495999997</v>
      </c>
      <c r="K818" s="64">
        <f>VLOOKUP(B818,[1]PLANILHA!$C$11:$G$435,5,FALSE)</f>
        <v>371.48820000000001</v>
      </c>
      <c r="L818" s="64">
        <f>K818-J818</f>
        <v>-1.734959999964758E-3</v>
      </c>
      <c r="M818" s="53">
        <v>462.05</v>
      </c>
    </row>
    <row r="819" spans="1:13" ht="36" customHeight="1">
      <c r="A819" s="65" t="s">
        <v>1372</v>
      </c>
      <c r="B819" s="66">
        <v>94968</v>
      </c>
      <c r="C819" s="66" t="s">
        <v>1010</v>
      </c>
      <c r="D819" s="65" t="s">
        <v>1567</v>
      </c>
      <c r="E819" s="237" t="s">
        <v>1378</v>
      </c>
      <c r="F819" s="237"/>
      <c r="G819" s="66" t="s">
        <v>124</v>
      </c>
      <c r="H819" s="67">
        <v>1.1299999999999999</v>
      </c>
      <c r="I819" s="68">
        <f>M819*$M$2</f>
        <v>245.29236</v>
      </c>
      <c r="J819" s="68">
        <f>H819*I819</f>
        <v>277.1803668</v>
      </c>
      <c r="M819" s="69">
        <v>305.08999999999997</v>
      </c>
    </row>
    <row r="820" spans="1:13" ht="24" customHeight="1">
      <c r="A820" s="65" t="s">
        <v>1372</v>
      </c>
      <c r="B820" s="66">
        <v>88316</v>
      </c>
      <c r="C820" s="66" t="s">
        <v>1010</v>
      </c>
      <c r="D820" s="65" t="s">
        <v>1021</v>
      </c>
      <c r="E820" s="237" t="s">
        <v>1379</v>
      </c>
      <c r="F820" s="237"/>
      <c r="G820" s="66" t="s">
        <v>1016</v>
      </c>
      <c r="H820" s="67">
        <v>1.4830000000000001</v>
      </c>
      <c r="I820" s="68">
        <f>M820*$M$2</f>
        <v>11.159520000000001</v>
      </c>
      <c r="J820" s="68">
        <f>H820*I820</f>
        <v>16.549568160000003</v>
      </c>
      <c r="M820" s="69">
        <v>13.88</v>
      </c>
    </row>
    <row r="821" spans="1:13" ht="24" customHeight="1" thickBot="1">
      <c r="A821" s="65" t="s">
        <v>1372</v>
      </c>
      <c r="B821" s="66">
        <v>88309</v>
      </c>
      <c r="C821" s="66" t="s">
        <v>1010</v>
      </c>
      <c r="D821" s="65" t="s">
        <v>1023</v>
      </c>
      <c r="E821" s="237" t="s">
        <v>1379</v>
      </c>
      <c r="F821" s="237"/>
      <c r="G821" s="66" t="s">
        <v>1016</v>
      </c>
      <c r="H821" s="67">
        <v>5.4370000000000003</v>
      </c>
      <c r="I821" s="68">
        <f>M821*$M$2</f>
        <v>14.30316</v>
      </c>
      <c r="J821" s="68">
        <f>TRUNC(H821*I821,2)</f>
        <v>77.760000000000005</v>
      </c>
      <c r="M821" s="69">
        <v>17.79</v>
      </c>
    </row>
    <row r="822" spans="1:13" ht="0.95" customHeight="1" thickTop="1">
      <c r="A822" s="83"/>
      <c r="B822" s="71"/>
      <c r="C822" s="71"/>
      <c r="D822" s="70"/>
      <c r="E822" s="70"/>
      <c r="F822" s="70"/>
      <c r="G822" s="70"/>
      <c r="H822" s="70"/>
      <c r="I822" s="70"/>
      <c r="J822" s="70"/>
      <c r="M822" s="53"/>
    </row>
    <row r="823" spans="1:13" ht="18" customHeight="1">
      <c r="A823" s="57" t="s">
        <v>1749</v>
      </c>
      <c r="B823" s="58" t="s">
        <v>1361</v>
      </c>
      <c r="C823" s="58" t="s">
        <v>1362</v>
      </c>
      <c r="D823" s="57" t="s">
        <v>1363</v>
      </c>
      <c r="E823" s="235" t="s">
        <v>1364</v>
      </c>
      <c r="F823" s="235"/>
      <c r="G823" s="58" t="s">
        <v>1365</v>
      </c>
      <c r="H823" s="59" t="s">
        <v>1366</v>
      </c>
      <c r="I823" s="59" t="s">
        <v>1367</v>
      </c>
      <c r="J823" s="59" t="s">
        <v>1368</v>
      </c>
      <c r="M823" s="53" t="s">
        <v>1367</v>
      </c>
    </row>
    <row r="824" spans="1:13" ht="48" customHeight="1">
      <c r="A824" s="65" t="s">
        <v>1369</v>
      </c>
      <c r="B824" s="61">
        <v>87630</v>
      </c>
      <c r="C824" s="61" t="s">
        <v>1010</v>
      </c>
      <c r="D824" s="60" t="s">
        <v>1750</v>
      </c>
      <c r="E824" s="236" t="s">
        <v>1461</v>
      </c>
      <c r="F824" s="236"/>
      <c r="G824" s="61" t="s">
        <v>88</v>
      </c>
      <c r="H824" s="62">
        <v>1</v>
      </c>
      <c r="I824" s="63">
        <f>SUM(J825:J829)</f>
        <v>29.330000000000002</v>
      </c>
      <c r="J824" s="63">
        <f>H824*I824</f>
        <v>29.330000000000002</v>
      </c>
      <c r="K824" s="64">
        <f>VLOOKUP(B824,[1]PLANILHA!$C$11:$G$435,5,FALSE)</f>
        <v>29.329919999999998</v>
      </c>
      <c r="L824" s="64">
        <f>K824-J824</f>
        <v>-8.000000000407681E-5</v>
      </c>
      <c r="M824" s="53">
        <v>36.479999999999997</v>
      </c>
    </row>
    <row r="825" spans="1:13" ht="36" customHeight="1">
      <c r="A825" s="65" t="s">
        <v>1372</v>
      </c>
      <c r="B825" s="66">
        <v>87301</v>
      </c>
      <c r="C825" s="66" t="s">
        <v>1010</v>
      </c>
      <c r="D825" s="65" t="s">
        <v>1751</v>
      </c>
      <c r="E825" s="237" t="s">
        <v>1379</v>
      </c>
      <c r="F825" s="237"/>
      <c r="G825" s="66" t="s">
        <v>124</v>
      </c>
      <c r="H825" s="67">
        <v>4.3099999999999999E-2</v>
      </c>
      <c r="I825" s="68">
        <f>M825*$M$2</f>
        <v>389.39328</v>
      </c>
      <c r="J825" s="68">
        <f>TRUNC(H825*I825,2)</f>
        <v>16.78</v>
      </c>
      <c r="M825" s="69">
        <v>484.32</v>
      </c>
    </row>
    <row r="826" spans="1:13" ht="24" customHeight="1">
      <c r="A826" s="65" t="s">
        <v>1372</v>
      </c>
      <c r="B826" s="66">
        <v>88309</v>
      </c>
      <c r="C826" s="66" t="s">
        <v>1010</v>
      </c>
      <c r="D826" s="65" t="s">
        <v>1023</v>
      </c>
      <c r="E826" s="237" t="s">
        <v>1379</v>
      </c>
      <c r="F826" s="237"/>
      <c r="G826" s="66" t="s">
        <v>1016</v>
      </c>
      <c r="H826" s="67">
        <v>0.33</v>
      </c>
      <c r="I826" s="68">
        <f>M826*$M$2</f>
        <v>14.30316</v>
      </c>
      <c r="J826" s="68">
        <f>TRUNC(H826*I826,2)</f>
        <v>4.72</v>
      </c>
      <c r="M826" s="69">
        <v>17.79</v>
      </c>
    </row>
    <row r="827" spans="1:13" ht="24" customHeight="1">
      <c r="A827" s="65" t="s">
        <v>1372</v>
      </c>
      <c r="B827" s="66">
        <v>88316</v>
      </c>
      <c r="C827" s="66" t="s">
        <v>1010</v>
      </c>
      <c r="D827" s="65" t="s">
        <v>1021</v>
      </c>
      <c r="E827" s="237" t="s">
        <v>1379</v>
      </c>
      <c r="F827" s="237"/>
      <c r="G827" s="66" t="s">
        <v>1016</v>
      </c>
      <c r="H827" s="67">
        <v>0.16500000000000001</v>
      </c>
      <c r="I827" s="68">
        <f>M827*$M$2</f>
        <v>11.159520000000001</v>
      </c>
      <c r="J827" s="68">
        <f>TRUNC(H827*I827,2)</f>
        <v>1.84</v>
      </c>
      <c r="M827" s="69">
        <v>13.88</v>
      </c>
    </row>
    <row r="828" spans="1:13" ht="24" customHeight="1">
      <c r="A828" s="65" t="s">
        <v>1380</v>
      </c>
      <c r="B828" s="66">
        <v>7334</v>
      </c>
      <c r="C828" s="66" t="s">
        <v>1010</v>
      </c>
      <c r="D828" s="65" t="s">
        <v>1752</v>
      </c>
      <c r="E828" s="237" t="s">
        <v>1382</v>
      </c>
      <c r="F828" s="237"/>
      <c r="G828" s="66" t="s">
        <v>1028</v>
      </c>
      <c r="H828" s="67">
        <v>0.435</v>
      </c>
      <c r="I828" s="68">
        <f>M828*$M$2</f>
        <v>13.137360000000001</v>
      </c>
      <c r="J828" s="68">
        <f>TRUNC(H828*I828,2)</f>
        <v>5.71</v>
      </c>
      <c r="M828" s="53">
        <v>16.34</v>
      </c>
    </row>
    <row r="829" spans="1:13" ht="24" customHeight="1" thickBot="1">
      <c r="A829" s="65" t="s">
        <v>1380</v>
      </c>
      <c r="B829" s="66">
        <v>1379</v>
      </c>
      <c r="C829" s="66" t="s">
        <v>1010</v>
      </c>
      <c r="D829" s="65" t="s">
        <v>1120</v>
      </c>
      <c r="E829" s="237" t="s">
        <v>1382</v>
      </c>
      <c r="F829" s="237"/>
      <c r="G829" s="66" t="s">
        <v>522</v>
      </c>
      <c r="H829" s="67">
        <v>0.5</v>
      </c>
      <c r="I829" s="68">
        <f>M829*$M$2</f>
        <v>0.56279999999999997</v>
      </c>
      <c r="J829" s="68">
        <f>TRUNC(H829*I829,2)</f>
        <v>0.28000000000000003</v>
      </c>
      <c r="M829" s="53">
        <v>0.7</v>
      </c>
    </row>
    <row r="830" spans="1:13" ht="0.95" customHeight="1" thickTop="1">
      <c r="A830" s="83"/>
      <c r="B830" s="71"/>
      <c r="C830" s="71"/>
      <c r="D830" s="70"/>
      <c r="E830" s="70"/>
      <c r="F830" s="70"/>
      <c r="G830" s="70"/>
      <c r="H830" s="70"/>
      <c r="I830" s="70"/>
      <c r="J830" s="70"/>
      <c r="M830" s="53"/>
    </row>
    <row r="831" spans="1:13" ht="18" customHeight="1">
      <c r="A831" s="57" t="s">
        <v>1753</v>
      </c>
      <c r="B831" s="58" t="s">
        <v>1361</v>
      </c>
      <c r="C831" s="58" t="s">
        <v>1362</v>
      </c>
      <c r="D831" s="57" t="s">
        <v>1363</v>
      </c>
      <c r="E831" s="235" t="s">
        <v>1364</v>
      </c>
      <c r="F831" s="235"/>
      <c r="G831" s="58" t="s">
        <v>1365</v>
      </c>
      <c r="H831" s="59" t="s">
        <v>1366</v>
      </c>
      <c r="I831" s="59" t="s">
        <v>1367</v>
      </c>
      <c r="J831" s="59" t="s">
        <v>1368</v>
      </c>
      <c r="M831" s="53" t="s">
        <v>1367</v>
      </c>
    </row>
    <row r="832" spans="1:13" ht="36" customHeight="1">
      <c r="A832" s="65" t="s">
        <v>1369</v>
      </c>
      <c r="B832" s="61">
        <v>87263</v>
      </c>
      <c r="C832" s="61" t="s">
        <v>1010</v>
      </c>
      <c r="D832" s="60" t="s">
        <v>1754</v>
      </c>
      <c r="E832" s="236" t="s">
        <v>1461</v>
      </c>
      <c r="F832" s="236"/>
      <c r="G832" s="61" t="s">
        <v>88</v>
      </c>
      <c r="H832" s="62">
        <v>1</v>
      </c>
      <c r="I832" s="63">
        <f>SUM(J833:J837)</f>
        <v>118.42368880000001</v>
      </c>
      <c r="J832" s="63">
        <f>H832*I832</f>
        <v>118.42368880000001</v>
      </c>
      <c r="K832" s="64">
        <f>VLOOKUP(B832,[1]PLANILHA!$C$11:$G$435,5,FALSE)</f>
        <v>118.42116</v>
      </c>
      <c r="L832" s="64">
        <f>K832-J832</f>
        <v>-2.5288000000074362E-3</v>
      </c>
      <c r="M832" s="53">
        <v>147.29</v>
      </c>
    </row>
    <row r="833" spans="1:13" ht="24" customHeight="1">
      <c r="A833" s="65" t="s">
        <v>1372</v>
      </c>
      <c r="B833" s="66">
        <v>88256</v>
      </c>
      <c r="C833" s="66" t="s">
        <v>1010</v>
      </c>
      <c r="D833" s="65" t="s">
        <v>1190</v>
      </c>
      <c r="E833" s="237" t="s">
        <v>1379</v>
      </c>
      <c r="F833" s="237"/>
      <c r="G833" s="66" t="s">
        <v>1016</v>
      </c>
      <c r="H833" s="67">
        <v>0.44</v>
      </c>
      <c r="I833" s="68">
        <f>M833*$M$2</f>
        <v>16.666920000000001</v>
      </c>
      <c r="J833" s="68">
        <f>H833*I833</f>
        <v>7.3334448000000005</v>
      </c>
      <c r="M833" s="69">
        <v>20.73</v>
      </c>
    </row>
    <row r="834" spans="1:13" ht="24" customHeight="1">
      <c r="A834" s="65" t="s">
        <v>1372</v>
      </c>
      <c r="B834" s="66">
        <v>88316</v>
      </c>
      <c r="C834" s="66" t="s">
        <v>1010</v>
      </c>
      <c r="D834" s="65" t="s">
        <v>1021</v>
      </c>
      <c r="E834" s="237" t="s">
        <v>1379</v>
      </c>
      <c r="F834" s="237"/>
      <c r="G834" s="66" t="s">
        <v>1016</v>
      </c>
      <c r="H834" s="67">
        <v>0.2</v>
      </c>
      <c r="I834" s="68">
        <f>M834*$M$2</f>
        <v>11.159520000000001</v>
      </c>
      <c r="J834" s="68">
        <f>H834*I834</f>
        <v>2.2319040000000001</v>
      </c>
      <c r="M834" s="69">
        <v>13.88</v>
      </c>
    </row>
    <row r="835" spans="1:13" ht="24" customHeight="1">
      <c r="A835" s="65" t="s">
        <v>1380</v>
      </c>
      <c r="B835" s="66">
        <v>37595</v>
      </c>
      <c r="C835" s="66" t="s">
        <v>1010</v>
      </c>
      <c r="D835" s="65" t="s">
        <v>1755</v>
      </c>
      <c r="E835" s="237" t="s">
        <v>1382</v>
      </c>
      <c r="F835" s="237"/>
      <c r="G835" s="66" t="s">
        <v>522</v>
      </c>
      <c r="H835" s="67">
        <v>8.6199999999999992</v>
      </c>
      <c r="I835" s="68">
        <f>M835*$M$2</f>
        <v>1.407</v>
      </c>
      <c r="J835" s="68">
        <f>H835*I835</f>
        <v>12.12834</v>
      </c>
      <c r="M835" s="53">
        <v>1.75</v>
      </c>
    </row>
    <row r="836" spans="1:13" ht="24" customHeight="1">
      <c r="A836" s="65" t="s">
        <v>1380</v>
      </c>
      <c r="B836" s="66">
        <v>34357</v>
      </c>
      <c r="C836" s="66" t="s">
        <v>1010</v>
      </c>
      <c r="D836" s="65" t="s">
        <v>1225</v>
      </c>
      <c r="E836" s="237" t="s">
        <v>1382</v>
      </c>
      <c r="F836" s="237"/>
      <c r="G836" s="66" t="s">
        <v>522</v>
      </c>
      <c r="H836" s="67">
        <v>0.14000000000000001</v>
      </c>
      <c r="I836" s="68">
        <f>M836*$M$2</f>
        <v>2.6853600000000002</v>
      </c>
      <c r="J836" s="68">
        <f>TRUNC(H836*I836,2)</f>
        <v>0.37</v>
      </c>
      <c r="M836" s="53">
        <v>3.34</v>
      </c>
    </row>
    <row r="837" spans="1:13" ht="24" customHeight="1" thickBot="1">
      <c r="A837" s="65" t="s">
        <v>1380</v>
      </c>
      <c r="B837" s="66">
        <v>38195</v>
      </c>
      <c r="C837" s="66" t="s">
        <v>1010</v>
      </c>
      <c r="D837" s="65" t="s">
        <v>1756</v>
      </c>
      <c r="E837" s="237" t="s">
        <v>1382</v>
      </c>
      <c r="F837" s="237"/>
      <c r="G837" s="66" t="s">
        <v>88</v>
      </c>
      <c r="H837" s="67">
        <v>1.07</v>
      </c>
      <c r="I837" s="68">
        <f>M837*$M$2</f>
        <v>90.064080000000004</v>
      </c>
      <c r="J837" s="68">
        <f>TRUNC(H837*I837,2)</f>
        <v>96.36</v>
      </c>
      <c r="M837" s="53">
        <v>112.02</v>
      </c>
    </row>
    <row r="838" spans="1:13" ht="0.95" customHeight="1" thickTop="1">
      <c r="A838" s="83"/>
      <c r="B838" s="71"/>
      <c r="C838" s="71"/>
      <c r="D838" s="70"/>
      <c r="E838" s="70"/>
      <c r="F838" s="70"/>
      <c r="G838" s="70"/>
      <c r="H838" s="70"/>
      <c r="I838" s="70"/>
      <c r="J838" s="70"/>
      <c r="M838" s="53"/>
    </row>
    <row r="839" spans="1:13" ht="18" customHeight="1">
      <c r="A839" s="57" t="s">
        <v>1757</v>
      </c>
      <c r="B839" s="58" t="s">
        <v>1361</v>
      </c>
      <c r="C839" s="58" t="s">
        <v>1362</v>
      </c>
      <c r="D839" s="57" t="s">
        <v>1363</v>
      </c>
      <c r="E839" s="235" t="s">
        <v>1364</v>
      </c>
      <c r="F839" s="235"/>
      <c r="G839" s="58" t="s">
        <v>1365</v>
      </c>
      <c r="H839" s="59" t="s">
        <v>1366</v>
      </c>
      <c r="I839" s="59" t="s">
        <v>1367</v>
      </c>
      <c r="J839" s="59" t="s">
        <v>1368</v>
      </c>
      <c r="M839" s="53" t="s">
        <v>1367</v>
      </c>
    </row>
    <row r="840" spans="1:13" ht="24" customHeight="1">
      <c r="A840" s="65" t="s">
        <v>1369</v>
      </c>
      <c r="B840" s="61">
        <v>98688</v>
      </c>
      <c r="C840" s="61" t="s">
        <v>1010</v>
      </c>
      <c r="D840" s="60" t="s">
        <v>1758</v>
      </c>
      <c r="E840" s="236" t="s">
        <v>1461</v>
      </c>
      <c r="F840" s="236"/>
      <c r="G840" s="61" t="s">
        <v>538</v>
      </c>
      <c r="H840" s="62">
        <v>1</v>
      </c>
      <c r="I840" s="63">
        <f>SUM(J841:J844)</f>
        <v>36.65</v>
      </c>
      <c r="J840" s="63">
        <f>H840*I840</f>
        <v>36.65</v>
      </c>
      <c r="K840" s="64">
        <f>VLOOKUP(B840,[1]PLANILHA!$C$11:$G$435,5,FALSE)</f>
        <v>36.646320000000003</v>
      </c>
      <c r="L840" s="64">
        <f>K840-J840</f>
        <v>-3.6799999999956867E-3</v>
      </c>
      <c r="M840" s="53">
        <v>45.58</v>
      </c>
    </row>
    <row r="841" spans="1:13" ht="24" customHeight="1">
      <c r="A841" s="65" t="s">
        <v>1372</v>
      </c>
      <c r="B841" s="66">
        <v>88316</v>
      </c>
      <c r="C841" s="66" t="s">
        <v>1010</v>
      </c>
      <c r="D841" s="65" t="s">
        <v>1021</v>
      </c>
      <c r="E841" s="237" t="s">
        <v>1379</v>
      </c>
      <c r="F841" s="237"/>
      <c r="G841" s="66" t="s">
        <v>1016</v>
      </c>
      <c r="H841" s="67">
        <v>5.1999999999999998E-2</v>
      </c>
      <c r="I841" s="68">
        <f>M841*$M$2</f>
        <v>11.159520000000001</v>
      </c>
      <c r="J841" s="68">
        <f>TRUNC(H841*I841,2)</f>
        <v>0.57999999999999996</v>
      </c>
      <c r="M841" s="69">
        <v>13.88</v>
      </c>
    </row>
    <row r="842" spans="1:13" ht="24" customHeight="1">
      <c r="A842" s="65" t="s">
        <v>1372</v>
      </c>
      <c r="B842" s="66">
        <v>88309</v>
      </c>
      <c r="C842" s="66" t="s">
        <v>1010</v>
      </c>
      <c r="D842" s="65" t="s">
        <v>1023</v>
      </c>
      <c r="E842" s="237" t="s">
        <v>1379</v>
      </c>
      <c r="F842" s="237"/>
      <c r="G842" s="66" t="s">
        <v>1016</v>
      </c>
      <c r="H842" s="67">
        <v>0.10299999999999999</v>
      </c>
      <c r="I842" s="68">
        <f>M842*$M$2</f>
        <v>14.30316</v>
      </c>
      <c r="J842" s="68">
        <f>TRUNC(H842*I842,2)</f>
        <v>1.47</v>
      </c>
      <c r="M842" s="69">
        <v>17.79</v>
      </c>
    </row>
    <row r="843" spans="1:13" ht="24" customHeight="1">
      <c r="A843" s="65" t="s">
        <v>1380</v>
      </c>
      <c r="B843" s="66">
        <v>4791</v>
      </c>
      <c r="C843" s="66" t="s">
        <v>1010</v>
      </c>
      <c r="D843" s="65" t="s">
        <v>1759</v>
      </c>
      <c r="E843" s="237" t="s">
        <v>1382</v>
      </c>
      <c r="F843" s="237"/>
      <c r="G843" s="66" t="s">
        <v>522</v>
      </c>
      <c r="H843" s="67">
        <v>0.33</v>
      </c>
      <c r="I843" s="68">
        <f>M843*$M$2</f>
        <v>15.219720000000001</v>
      </c>
      <c r="J843" s="68">
        <f>TRUNC(H843*I843,2)</f>
        <v>5.0199999999999996</v>
      </c>
      <c r="M843" s="53">
        <v>18.93</v>
      </c>
    </row>
    <row r="844" spans="1:13" ht="24" customHeight="1" thickBot="1">
      <c r="A844" s="65" t="s">
        <v>1380</v>
      </c>
      <c r="B844" s="66">
        <v>39829</v>
      </c>
      <c r="C844" s="66" t="s">
        <v>1010</v>
      </c>
      <c r="D844" s="65" t="s">
        <v>1760</v>
      </c>
      <c r="E844" s="237" t="s">
        <v>1382</v>
      </c>
      <c r="F844" s="237"/>
      <c r="G844" s="66" t="s">
        <v>538</v>
      </c>
      <c r="H844" s="67">
        <v>1.34</v>
      </c>
      <c r="I844" s="68">
        <f>M844*$M$2</f>
        <v>22.077840000000002</v>
      </c>
      <c r="J844" s="68">
        <f>TRUNC(H844*I844,2)</f>
        <v>29.58</v>
      </c>
      <c r="M844" s="53">
        <v>27.46</v>
      </c>
    </row>
    <row r="845" spans="1:13" ht="0.95" customHeight="1" thickTop="1">
      <c r="A845" s="83"/>
      <c r="B845" s="71"/>
      <c r="C845" s="71"/>
      <c r="D845" s="70"/>
      <c r="E845" s="70"/>
      <c r="F845" s="70"/>
      <c r="G845" s="70"/>
      <c r="H845" s="70"/>
      <c r="I845" s="70"/>
      <c r="J845" s="70"/>
      <c r="M845" s="53"/>
    </row>
    <row r="846" spans="1:13" ht="18" customHeight="1">
      <c r="A846" s="57" t="s">
        <v>1761</v>
      </c>
      <c r="B846" s="58" t="s">
        <v>1361</v>
      </c>
      <c r="C846" s="58" t="s">
        <v>1362</v>
      </c>
      <c r="D846" s="57" t="s">
        <v>1363</v>
      </c>
      <c r="E846" s="235" t="s">
        <v>1364</v>
      </c>
      <c r="F846" s="235"/>
      <c r="G846" s="58" t="s">
        <v>1365</v>
      </c>
      <c r="H846" s="59" t="s">
        <v>1366</v>
      </c>
      <c r="I846" s="59" t="s">
        <v>1367</v>
      </c>
      <c r="J846" s="59" t="s">
        <v>1368</v>
      </c>
      <c r="M846" s="53" t="s">
        <v>1367</v>
      </c>
    </row>
    <row r="847" spans="1:13" ht="24" customHeight="1">
      <c r="A847" s="65" t="s">
        <v>1369</v>
      </c>
      <c r="B847" s="61">
        <v>98673</v>
      </c>
      <c r="C847" s="61" t="s">
        <v>1010</v>
      </c>
      <c r="D847" s="60" t="s">
        <v>1762</v>
      </c>
      <c r="E847" s="236" t="s">
        <v>1461</v>
      </c>
      <c r="F847" s="236"/>
      <c r="G847" s="61" t="s">
        <v>88</v>
      </c>
      <c r="H847" s="62">
        <v>1</v>
      </c>
      <c r="I847" s="63">
        <f>SUM(J848:J853)</f>
        <v>125.49</v>
      </c>
      <c r="J847" s="63">
        <f>H847*I847</f>
        <v>125.49</v>
      </c>
      <c r="K847" s="64">
        <f>VLOOKUP(B847,[1]PLANILHA!$C$11:$G$435,5,FALSE)</f>
        <v>125.48832000000002</v>
      </c>
      <c r="L847" s="64">
        <f>K847-J847</f>
        <v>-1.6799999999790316E-3</v>
      </c>
      <c r="M847" s="53">
        <v>156.08000000000001</v>
      </c>
    </row>
    <row r="848" spans="1:13" ht="36" customHeight="1">
      <c r="A848" s="65" t="s">
        <v>1372</v>
      </c>
      <c r="B848" s="66">
        <v>95277</v>
      </c>
      <c r="C848" s="66" t="s">
        <v>1010</v>
      </c>
      <c r="D848" s="65" t="s">
        <v>1763</v>
      </c>
      <c r="E848" s="237" t="s">
        <v>1374</v>
      </c>
      <c r="F848" s="237"/>
      <c r="G848" s="66" t="s">
        <v>1375</v>
      </c>
      <c r="H848" s="67">
        <v>0.23599999999999999</v>
      </c>
      <c r="I848" s="68">
        <f t="shared" ref="I848:I853" si="60">M848*$M$2</f>
        <v>0.36180000000000001</v>
      </c>
      <c r="J848" s="68">
        <f t="shared" ref="J848:J853" si="61">TRUNC(H848*I848,2)</f>
        <v>0.08</v>
      </c>
      <c r="M848" s="69">
        <v>0.45</v>
      </c>
    </row>
    <row r="849" spans="1:13" ht="36" customHeight="1">
      <c r="A849" s="65" t="s">
        <v>1372</v>
      </c>
      <c r="B849" s="66">
        <v>95276</v>
      </c>
      <c r="C849" s="66" t="s">
        <v>1010</v>
      </c>
      <c r="D849" s="65" t="s">
        <v>1764</v>
      </c>
      <c r="E849" s="237" t="s">
        <v>1374</v>
      </c>
      <c r="F849" s="237"/>
      <c r="G849" s="66" t="s">
        <v>1029</v>
      </c>
      <c r="H849" s="67">
        <v>2.5000000000000001E-2</v>
      </c>
      <c r="I849" s="68">
        <f t="shared" si="60"/>
        <v>2.1708000000000003</v>
      </c>
      <c r="J849" s="68">
        <f t="shared" si="61"/>
        <v>0.05</v>
      </c>
      <c r="M849" s="69">
        <v>2.7</v>
      </c>
    </row>
    <row r="850" spans="1:13" ht="24" customHeight="1">
      <c r="A850" s="65" t="s">
        <v>1372</v>
      </c>
      <c r="B850" s="66">
        <v>88316</v>
      </c>
      <c r="C850" s="66" t="s">
        <v>1010</v>
      </c>
      <c r="D850" s="65" t="s">
        <v>1021</v>
      </c>
      <c r="E850" s="237" t="s">
        <v>1379</v>
      </c>
      <c r="F850" s="237"/>
      <c r="G850" s="66" t="s">
        <v>1016</v>
      </c>
      <c r="H850" s="67">
        <v>0.13</v>
      </c>
      <c r="I850" s="68">
        <f t="shared" si="60"/>
        <v>11.159520000000001</v>
      </c>
      <c r="J850" s="68">
        <f t="shared" si="61"/>
        <v>1.45</v>
      </c>
      <c r="M850" s="69">
        <v>13.88</v>
      </c>
    </row>
    <row r="851" spans="1:13" ht="24" customHeight="1">
      <c r="A851" s="65" t="s">
        <v>1372</v>
      </c>
      <c r="B851" s="66">
        <v>88309</v>
      </c>
      <c r="C851" s="66" t="s">
        <v>1010</v>
      </c>
      <c r="D851" s="65" t="s">
        <v>1023</v>
      </c>
      <c r="E851" s="237" t="s">
        <v>1379</v>
      </c>
      <c r="F851" s="237"/>
      <c r="G851" s="66" t="s">
        <v>1016</v>
      </c>
      <c r="H851" s="67">
        <v>0.26100000000000001</v>
      </c>
      <c r="I851" s="68">
        <f t="shared" si="60"/>
        <v>14.30316</v>
      </c>
      <c r="J851" s="68">
        <f t="shared" si="61"/>
        <v>3.73</v>
      </c>
      <c r="M851" s="69">
        <v>17.79</v>
      </c>
    </row>
    <row r="852" spans="1:13" ht="24" customHeight="1">
      <c r="A852" s="65" t="s">
        <v>1380</v>
      </c>
      <c r="B852" s="66">
        <v>4791</v>
      </c>
      <c r="C852" s="66" t="s">
        <v>1010</v>
      </c>
      <c r="D852" s="65" t="s">
        <v>1759</v>
      </c>
      <c r="E852" s="237" t="s">
        <v>1382</v>
      </c>
      <c r="F852" s="237"/>
      <c r="G852" s="66" t="s">
        <v>522</v>
      </c>
      <c r="H852" s="67">
        <v>9.5000000000000001E-2</v>
      </c>
      <c r="I852" s="68">
        <f t="shared" si="60"/>
        <v>15.219720000000001</v>
      </c>
      <c r="J852" s="68">
        <f t="shared" si="61"/>
        <v>1.44</v>
      </c>
      <c r="M852" s="53">
        <v>18.93</v>
      </c>
    </row>
    <row r="853" spans="1:13" ht="24" customHeight="1" thickBot="1">
      <c r="A853" s="65" t="s">
        <v>1380</v>
      </c>
      <c r="B853" s="66">
        <v>4792</v>
      </c>
      <c r="C853" s="66" t="s">
        <v>1010</v>
      </c>
      <c r="D853" s="65" t="s">
        <v>1765</v>
      </c>
      <c r="E853" s="237" t="s">
        <v>1382</v>
      </c>
      <c r="F853" s="237"/>
      <c r="G853" s="66" t="s">
        <v>88</v>
      </c>
      <c r="H853" s="67">
        <v>1.1100000000000001</v>
      </c>
      <c r="I853" s="68">
        <f t="shared" si="60"/>
        <v>106.98024000000001</v>
      </c>
      <c r="J853" s="68">
        <f t="shared" si="61"/>
        <v>118.74</v>
      </c>
      <c r="M853" s="53">
        <v>133.06</v>
      </c>
    </row>
    <row r="854" spans="1:13" ht="0.95" customHeight="1" thickTop="1">
      <c r="A854" s="83"/>
      <c r="B854" s="71"/>
      <c r="C854" s="71"/>
      <c r="D854" s="70"/>
      <c r="E854" s="70"/>
      <c r="F854" s="70"/>
      <c r="G854" s="70"/>
      <c r="H854" s="70"/>
      <c r="I854" s="70"/>
      <c r="J854" s="70"/>
      <c r="M854" s="53"/>
    </row>
    <row r="855" spans="1:13" ht="18" customHeight="1">
      <c r="A855" s="57" t="s">
        <v>1766</v>
      </c>
      <c r="B855" s="58" t="s">
        <v>1361</v>
      </c>
      <c r="C855" s="58" t="s">
        <v>1362</v>
      </c>
      <c r="D855" s="57" t="s">
        <v>1363</v>
      </c>
      <c r="E855" s="235" t="s">
        <v>1364</v>
      </c>
      <c r="F855" s="235"/>
      <c r="G855" s="58" t="s">
        <v>1365</v>
      </c>
      <c r="H855" s="59" t="s">
        <v>1366</v>
      </c>
      <c r="I855" s="59" t="s">
        <v>1367</v>
      </c>
      <c r="J855" s="59" t="s">
        <v>1368</v>
      </c>
      <c r="M855" s="53" t="s">
        <v>1367</v>
      </c>
    </row>
    <row r="856" spans="1:13" ht="36" customHeight="1">
      <c r="A856" s="65" t="s">
        <v>1369</v>
      </c>
      <c r="B856" s="61">
        <v>92398</v>
      </c>
      <c r="C856" s="61" t="s">
        <v>1010</v>
      </c>
      <c r="D856" s="60" t="s">
        <v>1767</v>
      </c>
      <c r="E856" s="236" t="s">
        <v>1768</v>
      </c>
      <c r="F856" s="236"/>
      <c r="G856" s="61" t="s">
        <v>88</v>
      </c>
      <c r="H856" s="62">
        <v>1</v>
      </c>
      <c r="I856" s="63">
        <f>SUM(J857:J865)</f>
        <v>44.320413840000008</v>
      </c>
      <c r="J856" s="63">
        <f>H856*I856</f>
        <v>44.320413840000008</v>
      </c>
      <c r="K856" s="64">
        <f>VLOOKUP(B856,[1]PLANILHA!$C$11:$G$435,5,FALSE)</f>
        <v>44.316479999999999</v>
      </c>
      <c r="L856" s="64">
        <f>K856-J856</f>
        <v>-3.9338400000090701E-3</v>
      </c>
      <c r="M856" s="53">
        <v>55.12</v>
      </c>
    </row>
    <row r="857" spans="1:13" ht="48" customHeight="1">
      <c r="A857" s="65" t="s">
        <v>1372</v>
      </c>
      <c r="B857" s="66">
        <v>91285</v>
      </c>
      <c r="C857" s="66" t="s">
        <v>1010</v>
      </c>
      <c r="D857" s="65" t="s">
        <v>1769</v>
      </c>
      <c r="E857" s="237" t="s">
        <v>1374</v>
      </c>
      <c r="F857" s="237"/>
      <c r="G857" s="66" t="s">
        <v>1375</v>
      </c>
      <c r="H857" s="67">
        <v>0.12280000000000001</v>
      </c>
      <c r="I857" s="68">
        <f t="shared" ref="I857:I865" si="62">M857*$M$2</f>
        <v>0.74772000000000005</v>
      </c>
      <c r="J857" s="68">
        <f>H857*I857</f>
        <v>9.1820016000000004E-2</v>
      </c>
      <c r="M857" s="69">
        <v>0.93</v>
      </c>
    </row>
    <row r="858" spans="1:13" ht="36" customHeight="1">
      <c r="A858" s="65" t="s">
        <v>1372</v>
      </c>
      <c r="B858" s="66">
        <v>91277</v>
      </c>
      <c r="C858" s="66" t="s">
        <v>1010</v>
      </c>
      <c r="D858" s="65" t="s">
        <v>1770</v>
      </c>
      <c r="E858" s="237" t="s">
        <v>1374</v>
      </c>
      <c r="F858" s="237"/>
      <c r="G858" s="66" t="s">
        <v>1029</v>
      </c>
      <c r="H858" s="67">
        <v>5.4999999999999997E-3</v>
      </c>
      <c r="I858" s="68">
        <f t="shared" si="62"/>
        <v>7.7183999999999999</v>
      </c>
      <c r="J858" s="68">
        <f>H858*I858</f>
        <v>4.2451199999999994E-2</v>
      </c>
      <c r="M858" s="69">
        <v>9.6</v>
      </c>
    </row>
    <row r="859" spans="1:13" ht="36" customHeight="1">
      <c r="A859" s="65" t="s">
        <v>1372</v>
      </c>
      <c r="B859" s="66">
        <v>91278</v>
      </c>
      <c r="C859" s="66" t="s">
        <v>1010</v>
      </c>
      <c r="D859" s="65" t="s">
        <v>1771</v>
      </c>
      <c r="E859" s="237" t="s">
        <v>1374</v>
      </c>
      <c r="F859" s="237"/>
      <c r="G859" s="66" t="s">
        <v>1375</v>
      </c>
      <c r="H859" s="67">
        <v>0.1211</v>
      </c>
      <c r="I859" s="68">
        <f t="shared" si="62"/>
        <v>0.41004000000000002</v>
      </c>
      <c r="J859" s="68">
        <f>H859*I859</f>
        <v>4.9655844000000005E-2</v>
      </c>
      <c r="M859" s="69">
        <v>0.51</v>
      </c>
    </row>
    <row r="860" spans="1:13" ht="48" customHeight="1">
      <c r="A860" s="65" t="s">
        <v>1372</v>
      </c>
      <c r="B860" s="66">
        <v>91283</v>
      </c>
      <c r="C860" s="66" t="s">
        <v>1010</v>
      </c>
      <c r="D860" s="65" t="s">
        <v>1772</v>
      </c>
      <c r="E860" s="237" t="s">
        <v>1374</v>
      </c>
      <c r="F860" s="237"/>
      <c r="G860" s="66" t="s">
        <v>1029</v>
      </c>
      <c r="H860" s="67">
        <v>3.7000000000000002E-3</v>
      </c>
      <c r="I860" s="68">
        <f t="shared" si="62"/>
        <v>17.969400000000004</v>
      </c>
      <c r="J860" s="68">
        <f>H860*I860</f>
        <v>6.6486780000000023E-2</v>
      </c>
      <c r="M860" s="69">
        <v>22.35</v>
      </c>
    </row>
    <row r="861" spans="1:13" ht="24" customHeight="1">
      <c r="A861" s="65" t="s">
        <v>1372</v>
      </c>
      <c r="B861" s="66">
        <v>88260</v>
      </c>
      <c r="C861" s="66" t="s">
        <v>1010</v>
      </c>
      <c r="D861" s="65" t="s">
        <v>1773</v>
      </c>
      <c r="E861" s="237" t="s">
        <v>1379</v>
      </c>
      <c r="F861" s="237"/>
      <c r="G861" s="66" t="s">
        <v>1016</v>
      </c>
      <c r="H861" s="67">
        <v>0.25309999999999999</v>
      </c>
      <c r="I861" s="68">
        <f t="shared" si="62"/>
        <v>14.2308</v>
      </c>
      <c r="J861" s="68">
        <f>TRUNC(H861*I861,2)</f>
        <v>3.6</v>
      </c>
      <c r="M861" s="69">
        <v>17.7</v>
      </c>
    </row>
    <row r="862" spans="1:13" ht="24" customHeight="1">
      <c r="A862" s="65" t="s">
        <v>1372</v>
      </c>
      <c r="B862" s="66">
        <v>88316</v>
      </c>
      <c r="C862" s="66" t="s">
        <v>1010</v>
      </c>
      <c r="D862" s="65" t="s">
        <v>1021</v>
      </c>
      <c r="E862" s="237" t="s">
        <v>1379</v>
      </c>
      <c r="F862" s="237"/>
      <c r="G862" s="66" t="s">
        <v>1016</v>
      </c>
      <c r="H862" s="67">
        <v>0.25309999999999999</v>
      </c>
      <c r="I862" s="68">
        <f t="shared" si="62"/>
        <v>11.159520000000001</v>
      </c>
      <c r="J862" s="68">
        <f>TRUNC(H862*I862,2)</f>
        <v>2.82</v>
      </c>
      <c r="M862" s="69">
        <v>13.88</v>
      </c>
    </row>
    <row r="863" spans="1:13" ht="48" customHeight="1">
      <c r="A863" s="65" t="s">
        <v>1380</v>
      </c>
      <c r="B863" s="66">
        <v>36170</v>
      </c>
      <c r="C863" s="66" t="s">
        <v>1010</v>
      </c>
      <c r="D863" s="65" t="s">
        <v>1774</v>
      </c>
      <c r="E863" s="237" t="s">
        <v>1382</v>
      </c>
      <c r="F863" s="237"/>
      <c r="G863" s="66" t="s">
        <v>88</v>
      </c>
      <c r="H863" s="67">
        <v>1.0031000000000001</v>
      </c>
      <c r="I863" s="68">
        <f t="shared" si="62"/>
        <v>34.491599999999998</v>
      </c>
      <c r="J863" s="68">
        <f>TRUNC(H863*I863,2)</f>
        <v>34.590000000000003</v>
      </c>
      <c r="M863" s="53">
        <v>42.9</v>
      </c>
    </row>
    <row r="864" spans="1:13" ht="24" customHeight="1">
      <c r="A864" s="65" t="s">
        <v>1380</v>
      </c>
      <c r="B864" s="66">
        <v>370</v>
      </c>
      <c r="C864" s="66" t="s">
        <v>1010</v>
      </c>
      <c r="D864" s="65" t="s">
        <v>1119</v>
      </c>
      <c r="E864" s="237" t="s">
        <v>1382</v>
      </c>
      <c r="F864" s="237"/>
      <c r="G864" s="66" t="s">
        <v>124</v>
      </c>
      <c r="H864" s="67">
        <v>5.6800000000000003E-2</v>
      </c>
      <c r="I864" s="68">
        <f t="shared" si="62"/>
        <v>43.416000000000004</v>
      </c>
      <c r="J864" s="68">
        <f>TRUNC(H864*I864,2)</f>
        <v>2.46</v>
      </c>
      <c r="M864" s="53">
        <v>54</v>
      </c>
    </row>
    <row r="865" spans="1:13" ht="24" customHeight="1" thickBot="1">
      <c r="A865" s="65" t="s">
        <v>1380</v>
      </c>
      <c r="B865" s="66">
        <v>4741</v>
      </c>
      <c r="C865" s="66" t="s">
        <v>1010</v>
      </c>
      <c r="D865" s="65" t="s">
        <v>1775</v>
      </c>
      <c r="E865" s="237" t="s">
        <v>1382</v>
      </c>
      <c r="F865" s="237"/>
      <c r="G865" s="66" t="s">
        <v>124</v>
      </c>
      <c r="H865" s="67">
        <v>8.6999999999999994E-3</v>
      </c>
      <c r="I865" s="68">
        <f t="shared" si="62"/>
        <v>69.875640000000004</v>
      </c>
      <c r="J865" s="68">
        <f>TRUNC(H865*I865,2)</f>
        <v>0.6</v>
      </c>
      <c r="M865" s="53">
        <v>86.91</v>
      </c>
    </row>
    <row r="866" spans="1:13" ht="0.95" customHeight="1" thickTop="1">
      <c r="A866" s="83"/>
      <c r="B866" s="71"/>
      <c r="C866" s="71"/>
      <c r="D866" s="70"/>
      <c r="E866" s="70"/>
      <c r="F866" s="70"/>
      <c r="G866" s="70"/>
      <c r="H866" s="70"/>
      <c r="I866" s="70"/>
      <c r="J866" s="70"/>
      <c r="M866" s="53"/>
    </row>
    <row r="867" spans="1:13" ht="18" customHeight="1">
      <c r="A867" s="57" t="s">
        <v>1776</v>
      </c>
      <c r="B867" s="58" t="s">
        <v>1361</v>
      </c>
      <c r="C867" s="58" t="s">
        <v>1362</v>
      </c>
      <c r="D867" s="57" t="s">
        <v>1363</v>
      </c>
      <c r="E867" s="235" t="s">
        <v>1364</v>
      </c>
      <c r="F867" s="235"/>
      <c r="G867" s="58" t="s">
        <v>1365</v>
      </c>
      <c r="H867" s="59" t="s">
        <v>1366</v>
      </c>
      <c r="I867" s="59" t="s">
        <v>1367</v>
      </c>
      <c r="J867" s="59" t="s">
        <v>1368</v>
      </c>
      <c r="M867" s="53" t="s">
        <v>1367</v>
      </c>
    </row>
    <row r="868" spans="1:13" ht="24" customHeight="1">
      <c r="A868" s="65" t="s">
        <v>1369</v>
      </c>
      <c r="B868" s="61">
        <v>88485</v>
      </c>
      <c r="C868" s="61" t="s">
        <v>1010</v>
      </c>
      <c r="D868" s="60" t="s">
        <v>1777</v>
      </c>
      <c r="E868" s="236" t="s">
        <v>1459</v>
      </c>
      <c r="F868" s="236"/>
      <c r="G868" s="61" t="s">
        <v>88</v>
      </c>
      <c r="H868" s="62">
        <v>1</v>
      </c>
      <c r="I868" s="63">
        <f>SUM(J869:J871)</f>
        <v>1.4957260800000001</v>
      </c>
      <c r="J868" s="63">
        <f>H868*I868</f>
        <v>1.4957260800000001</v>
      </c>
      <c r="K868" s="64">
        <f>VLOOKUP(B868,[1]PLANILHA!$C$11:$G$435,5,FALSE)</f>
        <v>1.4954400000000001</v>
      </c>
      <c r="L868" s="64">
        <f>K868-J868</f>
        <v>-2.8607999999996636E-4</v>
      </c>
      <c r="M868" s="53">
        <v>1.86</v>
      </c>
    </row>
    <row r="869" spans="1:13" ht="24" customHeight="1">
      <c r="A869" s="65" t="s">
        <v>1372</v>
      </c>
      <c r="B869" s="66">
        <v>88316</v>
      </c>
      <c r="C869" s="66" t="s">
        <v>1010</v>
      </c>
      <c r="D869" s="65" t="s">
        <v>1021</v>
      </c>
      <c r="E869" s="237" t="s">
        <v>1379</v>
      </c>
      <c r="F869" s="237"/>
      <c r="G869" s="66" t="s">
        <v>1016</v>
      </c>
      <c r="H869" s="67">
        <v>1.4E-2</v>
      </c>
      <c r="I869" s="68">
        <f>M869*$M$2</f>
        <v>11.159520000000001</v>
      </c>
      <c r="J869" s="68">
        <f>H869*I869</f>
        <v>0.15623328</v>
      </c>
      <c r="M869" s="69">
        <v>13.88</v>
      </c>
    </row>
    <row r="870" spans="1:13" ht="24" customHeight="1">
      <c r="A870" s="65" t="s">
        <v>1372</v>
      </c>
      <c r="B870" s="66">
        <v>88310</v>
      </c>
      <c r="C870" s="66" t="s">
        <v>1010</v>
      </c>
      <c r="D870" s="65" t="s">
        <v>1115</v>
      </c>
      <c r="E870" s="237" t="s">
        <v>1379</v>
      </c>
      <c r="F870" s="237"/>
      <c r="G870" s="66" t="s">
        <v>1016</v>
      </c>
      <c r="H870" s="67">
        <v>3.9E-2</v>
      </c>
      <c r="I870" s="68">
        <f>M870*$M$2</f>
        <v>15.115200000000002</v>
      </c>
      <c r="J870" s="68">
        <f>H870*I870</f>
        <v>0.58949280000000004</v>
      </c>
      <c r="M870" s="69">
        <v>18.8</v>
      </c>
    </row>
    <row r="871" spans="1:13" ht="24" customHeight="1" thickBot="1">
      <c r="A871" s="65" t="s">
        <v>1380</v>
      </c>
      <c r="B871" s="66">
        <v>6085</v>
      </c>
      <c r="C871" s="66" t="s">
        <v>1010</v>
      </c>
      <c r="D871" s="65" t="s">
        <v>1778</v>
      </c>
      <c r="E871" s="237" t="s">
        <v>1382</v>
      </c>
      <c r="F871" s="237"/>
      <c r="G871" s="66" t="s">
        <v>1028</v>
      </c>
      <c r="H871" s="67">
        <v>0.16</v>
      </c>
      <c r="I871" s="68">
        <f>M871*$M$2</f>
        <v>4.7275200000000002</v>
      </c>
      <c r="J871" s="68">
        <f>TRUNC(H871*I871,2)</f>
        <v>0.75</v>
      </c>
      <c r="M871" s="53">
        <v>5.88</v>
      </c>
    </row>
    <row r="872" spans="1:13" ht="0.95" customHeight="1" thickTop="1">
      <c r="A872" s="83"/>
      <c r="B872" s="71"/>
      <c r="C872" s="71"/>
      <c r="D872" s="70"/>
      <c r="E872" s="70"/>
      <c r="F872" s="70"/>
      <c r="G872" s="70"/>
      <c r="H872" s="70"/>
      <c r="I872" s="70"/>
      <c r="J872" s="70"/>
      <c r="M872" s="53"/>
    </row>
    <row r="873" spans="1:13" ht="18" customHeight="1">
      <c r="A873" s="57" t="s">
        <v>1779</v>
      </c>
      <c r="B873" s="58" t="s">
        <v>1361</v>
      </c>
      <c r="C873" s="58" t="s">
        <v>1362</v>
      </c>
      <c r="D873" s="57" t="s">
        <v>1363</v>
      </c>
      <c r="E873" s="235" t="s">
        <v>1364</v>
      </c>
      <c r="F873" s="235"/>
      <c r="G873" s="58" t="s">
        <v>1365</v>
      </c>
      <c r="H873" s="59" t="s">
        <v>1366</v>
      </c>
      <c r="I873" s="59" t="s">
        <v>1367</v>
      </c>
      <c r="J873" s="59" t="s">
        <v>1368</v>
      </c>
      <c r="M873" s="53" t="s">
        <v>1367</v>
      </c>
    </row>
    <row r="874" spans="1:13" ht="24" customHeight="1">
      <c r="A874" s="65" t="s">
        <v>1369</v>
      </c>
      <c r="B874" s="61">
        <v>88484</v>
      </c>
      <c r="C874" s="61" t="s">
        <v>1010</v>
      </c>
      <c r="D874" s="60" t="s">
        <v>1780</v>
      </c>
      <c r="E874" s="236" t="s">
        <v>1459</v>
      </c>
      <c r="F874" s="236"/>
      <c r="G874" s="61" t="s">
        <v>88</v>
      </c>
      <c r="H874" s="62">
        <v>1</v>
      </c>
      <c r="I874" s="63">
        <f>SUM(J875:J877)</f>
        <v>1.73</v>
      </c>
      <c r="J874" s="63">
        <f>H874*I874</f>
        <v>1.73</v>
      </c>
      <c r="K874" s="64">
        <f>VLOOKUP(B874,[1]PLANILHA!$C$11:$G$435,5,FALSE)</f>
        <v>1.7286000000000001</v>
      </c>
      <c r="L874" s="64">
        <f>K874-J874</f>
        <v>-1.3999999999998458E-3</v>
      </c>
      <c r="M874" s="53">
        <v>2.15</v>
      </c>
    </row>
    <row r="875" spans="1:13" ht="24" customHeight="1">
      <c r="A875" s="65" t="s">
        <v>1372</v>
      </c>
      <c r="B875" s="66">
        <v>88316</v>
      </c>
      <c r="C875" s="66" t="s">
        <v>1010</v>
      </c>
      <c r="D875" s="65" t="s">
        <v>1021</v>
      </c>
      <c r="E875" s="237" t="s">
        <v>1379</v>
      </c>
      <c r="F875" s="237"/>
      <c r="G875" s="66" t="s">
        <v>1016</v>
      </c>
      <c r="H875" s="67">
        <v>1.9E-2</v>
      </c>
      <c r="I875" s="68">
        <f>M875*$M$2</f>
        <v>11.159520000000001</v>
      </c>
      <c r="J875" s="68">
        <f>TRUNC(H875*I875,2)</f>
        <v>0.21</v>
      </c>
      <c r="M875" s="69">
        <v>13.88</v>
      </c>
    </row>
    <row r="876" spans="1:13" ht="24" customHeight="1">
      <c r="A876" s="65" t="s">
        <v>1372</v>
      </c>
      <c r="B876" s="66">
        <v>88310</v>
      </c>
      <c r="C876" s="66" t="s">
        <v>1010</v>
      </c>
      <c r="D876" s="65" t="s">
        <v>1115</v>
      </c>
      <c r="E876" s="237" t="s">
        <v>1379</v>
      </c>
      <c r="F876" s="237"/>
      <c r="G876" s="66" t="s">
        <v>1016</v>
      </c>
      <c r="H876" s="67">
        <v>5.0999999999999997E-2</v>
      </c>
      <c r="I876" s="68">
        <f>M876*$M$2</f>
        <v>15.115200000000002</v>
      </c>
      <c r="J876" s="68">
        <f>TRUNC(H876*I876,2)</f>
        <v>0.77</v>
      </c>
      <c r="M876" s="69">
        <v>18.8</v>
      </c>
    </row>
    <row r="877" spans="1:13" ht="24" customHeight="1" thickBot="1">
      <c r="A877" s="65" t="s">
        <v>1380</v>
      </c>
      <c r="B877" s="66">
        <v>6085</v>
      </c>
      <c r="C877" s="66" t="s">
        <v>1010</v>
      </c>
      <c r="D877" s="65" t="s">
        <v>1778</v>
      </c>
      <c r="E877" s="237" t="s">
        <v>1382</v>
      </c>
      <c r="F877" s="237"/>
      <c r="G877" s="66" t="s">
        <v>1028</v>
      </c>
      <c r="H877" s="67">
        <v>0.16</v>
      </c>
      <c r="I877" s="68">
        <f>M877*$M$2</f>
        <v>4.7275200000000002</v>
      </c>
      <c r="J877" s="68">
        <f>TRUNC(H877*I877,2)</f>
        <v>0.75</v>
      </c>
      <c r="M877" s="53">
        <v>5.88</v>
      </c>
    </row>
    <row r="878" spans="1:13" ht="0.95" customHeight="1" thickTop="1">
      <c r="A878" s="83"/>
      <c r="B878" s="71"/>
      <c r="C878" s="71"/>
      <c r="D878" s="70"/>
      <c r="E878" s="70"/>
      <c r="F878" s="70"/>
      <c r="G878" s="70"/>
      <c r="H878" s="70"/>
      <c r="I878" s="70"/>
      <c r="J878" s="70"/>
      <c r="M878" s="53"/>
    </row>
    <row r="879" spans="1:13" ht="18" customHeight="1">
      <c r="A879" s="57" t="s">
        <v>1781</v>
      </c>
      <c r="B879" s="58" t="s">
        <v>1361</v>
      </c>
      <c r="C879" s="58" t="s">
        <v>1362</v>
      </c>
      <c r="D879" s="57" t="s">
        <v>1363</v>
      </c>
      <c r="E879" s="235" t="s">
        <v>1364</v>
      </c>
      <c r="F879" s="235"/>
      <c r="G879" s="58" t="s">
        <v>1365</v>
      </c>
      <c r="H879" s="59" t="s">
        <v>1366</v>
      </c>
      <c r="I879" s="59" t="s">
        <v>1367</v>
      </c>
      <c r="J879" s="59" t="s">
        <v>1368</v>
      </c>
      <c r="M879" s="53" t="s">
        <v>1367</v>
      </c>
    </row>
    <row r="880" spans="1:13" ht="24" customHeight="1">
      <c r="A880" s="65" t="s">
        <v>1369</v>
      </c>
      <c r="B880" s="61">
        <v>88497</v>
      </c>
      <c r="C880" s="61" t="s">
        <v>1010</v>
      </c>
      <c r="D880" s="60" t="s">
        <v>1782</v>
      </c>
      <c r="E880" s="236" t="s">
        <v>1459</v>
      </c>
      <c r="F880" s="236"/>
      <c r="G880" s="61" t="s">
        <v>88</v>
      </c>
      <c r="H880" s="62">
        <v>1</v>
      </c>
      <c r="I880" s="63">
        <f>SUM(J881:J884)</f>
        <v>8.9700000000000006</v>
      </c>
      <c r="J880" s="63">
        <f>H880*I880</f>
        <v>8.9700000000000006</v>
      </c>
      <c r="K880" s="64">
        <f>VLOOKUP(B880,[1]PLANILHA!$C$11:$G$435,5,FALSE)</f>
        <v>8.9726400000000002</v>
      </c>
      <c r="L880" s="64">
        <f>K880-J880</f>
        <v>2.6399999999995316E-3</v>
      </c>
      <c r="M880" s="53">
        <v>11.16</v>
      </c>
    </row>
    <row r="881" spans="1:13" ht="24" customHeight="1">
      <c r="A881" s="65" t="s">
        <v>1372</v>
      </c>
      <c r="B881" s="66">
        <v>88316</v>
      </c>
      <c r="C881" s="66" t="s">
        <v>1010</v>
      </c>
      <c r="D881" s="65" t="s">
        <v>1021</v>
      </c>
      <c r="E881" s="237" t="s">
        <v>1379</v>
      </c>
      <c r="F881" s="237"/>
      <c r="G881" s="66" t="s">
        <v>1016</v>
      </c>
      <c r="H881" s="67">
        <v>0.114</v>
      </c>
      <c r="I881" s="68">
        <f>M881*$M$2</f>
        <v>11.159520000000001</v>
      </c>
      <c r="J881" s="68">
        <f>TRUNC(H881*I881,2)</f>
        <v>1.27</v>
      </c>
      <c r="M881" s="69">
        <v>13.88</v>
      </c>
    </row>
    <row r="882" spans="1:13" ht="24" customHeight="1">
      <c r="A882" s="65" t="s">
        <v>1372</v>
      </c>
      <c r="B882" s="66">
        <v>88310</v>
      </c>
      <c r="C882" s="66" t="s">
        <v>1010</v>
      </c>
      <c r="D882" s="65" t="s">
        <v>1115</v>
      </c>
      <c r="E882" s="237" t="s">
        <v>1379</v>
      </c>
      <c r="F882" s="237"/>
      <c r="G882" s="66" t="s">
        <v>1016</v>
      </c>
      <c r="H882" s="67">
        <v>0.312</v>
      </c>
      <c r="I882" s="68">
        <f>M882*$M$2</f>
        <v>15.115200000000002</v>
      </c>
      <c r="J882" s="68">
        <f>TRUNC(H882*I882,2)</f>
        <v>4.71</v>
      </c>
      <c r="M882" s="69">
        <v>18.8</v>
      </c>
    </row>
    <row r="883" spans="1:13" ht="24" customHeight="1">
      <c r="A883" s="65" t="s">
        <v>1380</v>
      </c>
      <c r="B883" s="66">
        <v>4047</v>
      </c>
      <c r="C883" s="66" t="s">
        <v>1010</v>
      </c>
      <c r="D883" s="65" t="s">
        <v>1783</v>
      </c>
      <c r="E883" s="237" t="s">
        <v>1382</v>
      </c>
      <c r="F883" s="237"/>
      <c r="G883" s="66" t="s">
        <v>1784</v>
      </c>
      <c r="H883" s="67">
        <v>0.2445</v>
      </c>
      <c r="I883" s="68">
        <f>M883*$M$2</f>
        <v>12.06</v>
      </c>
      <c r="J883" s="68">
        <f>TRUNC(H883*I883,2)</f>
        <v>2.94</v>
      </c>
      <c r="M883" s="53">
        <v>15</v>
      </c>
    </row>
    <row r="884" spans="1:13" ht="24" customHeight="1" thickBot="1">
      <c r="A884" s="65" t="s">
        <v>1380</v>
      </c>
      <c r="B884" s="66">
        <v>3767</v>
      </c>
      <c r="C884" s="66" t="s">
        <v>1010</v>
      </c>
      <c r="D884" s="65" t="s">
        <v>1785</v>
      </c>
      <c r="E884" s="237" t="s">
        <v>1382</v>
      </c>
      <c r="F884" s="237"/>
      <c r="G884" s="66" t="s">
        <v>535</v>
      </c>
      <c r="H884" s="67">
        <v>0.1</v>
      </c>
      <c r="I884" s="68">
        <f>M884*$M$2</f>
        <v>0.52260000000000006</v>
      </c>
      <c r="J884" s="68">
        <f>TRUNC(H884*I884,2)</f>
        <v>0.05</v>
      </c>
      <c r="M884" s="53">
        <v>0.65</v>
      </c>
    </row>
    <row r="885" spans="1:13" ht="0.95" customHeight="1" thickTop="1">
      <c r="A885" s="83"/>
      <c r="B885" s="71"/>
      <c r="C885" s="71"/>
      <c r="D885" s="70"/>
      <c r="E885" s="70"/>
      <c r="F885" s="70"/>
      <c r="G885" s="70"/>
      <c r="H885" s="70"/>
      <c r="I885" s="70"/>
      <c r="J885" s="70"/>
      <c r="M885" s="53"/>
    </row>
    <row r="886" spans="1:13" ht="18" customHeight="1">
      <c r="A886" s="57" t="s">
        <v>1786</v>
      </c>
      <c r="B886" s="58" t="s">
        <v>1361</v>
      </c>
      <c r="C886" s="58" t="s">
        <v>1362</v>
      </c>
      <c r="D886" s="57" t="s">
        <v>1363</v>
      </c>
      <c r="E886" s="235" t="s">
        <v>1364</v>
      </c>
      <c r="F886" s="235"/>
      <c r="G886" s="58" t="s">
        <v>1365</v>
      </c>
      <c r="H886" s="59" t="s">
        <v>1366</v>
      </c>
      <c r="I886" s="59" t="s">
        <v>1367</v>
      </c>
      <c r="J886" s="59" t="s">
        <v>1368</v>
      </c>
      <c r="M886" s="53" t="s">
        <v>1367</v>
      </c>
    </row>
    <row r="887" spans="1:13" ht="24" customHeight="1">
      <c r="A887" s="65" t="s">
        <v>1369</v>
      </c>
      <c r="B887" s="61">
        <v>88496</v>
      </c>
      <c r="C887" s="61" t="s">
        <v>1010</v>
      </c>
      <c r="D887" s="60" t="s">
        <v>1787</v>
      </c>
      <c r="E887" s="236" t="s">
        <v>1459</v>
      </c>
      <c r="F887" s="236"/>
      <c r="G887" s="61" t="s">
        <v>88</v>
      </c>
      <c r="H887" s="62">
        <v>1</v>
      </c>
      <c r="I887" s="63">
        <f>SUM(J888:J891)</f>
        <v>15.89640144</v>
      </c>
      <c r="J887" s="63">
        <f>H887*I887</f>
        <v>15.89640144</v>
      </c>
      <c r="K887" s="64">
        <f>VLOOKUP(B887,[1]PLANILHA!$C$11:$G$435,5,FALSE)</f>
        <v>15.89508</v>
      </c>
      <c r="L887" s="64">
        <f>K887-J887</f>
        <v>-1.321439999999896E-3</v>
      </c>
      <c r="M887" s="53">
        <v>19.77</v>
      </c>
    </row>
    <row r="888" spans="1:13" ht="24" customHeight="1">
      <c r="A888" s="65" t="s">
        <v>1372</v>
      </c>
      <c r="B888" s="66">
        <v>88316</v>
      </c>
      <c r="C888" s="66" t="s">
        <v>1010</v>
      </c>
      <c r="D888" s="65" t="s">
        <v>1021</v>
      </c>
      <c r="E888" s="237" t="s">
        <v>1379</v>
      </c>
      <c r="F888" s="237"/>
      <c r="G888" s="66" t="s">
        <v>1016</v>
      </c>
      <c r="H888" s="67">
        <v>0.247</v>
      </c>
      <c r="I888" s="68">
        <f>M888*$M$2</f>
        <v>11.159520000000001</v>
      </c>
      <c r="J888" s="68">
        <f>H888*I888</f>
        <v>2.7564014400000003</v>
      </c>
      <c r="M888" s="69">
        <v>13.88</v>
      </c>
    </row>
    <row r="889" spans="1:13" ht="24" customHeight="1">
      <c r="A889" s="65" t="s">
        <v>1372</v>
      </c>
      <c r="B889" s="66">
        <v>88310</v>
      </c>
      <c r="C889" s="66" t="s">
        <v>1010</v>
      </c>
      <c r="D889" s="65" t="s">
        <v>1115</v>
      </c>
      <c r="E889" s="237" t="s">
        <v>1379</v>
      </c>
      <c r="F889" s="237"/>
      <c r="G889" s="66" t="s">
        <v>1016</v>
      </c>
      <c r="H889" s="67">
        <v>0.67200000000000004</v>
      </c>
      <c r="I889" s="68">
        <f>M889*$M$2</f>
        <v>15.115200000000002</v>
      </c>
      <c r="J889" s="68">
        <f>TRUNC(H889*I889,2)</f>
        <v>10.15</v>
      </c>
      <c r="M889" s="69">
        <v>18.8</v>
      </c>
    </row>
    <row r="890" spans="1:13" ht="24" customHeight="1">
      <c r="A890" s="65" t="s">
        <v>1380</v>
      </c>
      <c r="B890" s="66">
        <v>4047</v>
      </c>
      <c r="C890" s="66" t="s">
        <v>1010</v>
      </c>
      <c r="D890" s="65" t="s">
        <v>1783</v>
      </c>
      <c r="E890" s="237" t="s">
        <v>1382</v>
      </c>
      <c r="F890" s="237"/>
      <c r="G890" s="66" t="s">
        <v>1784</v>
      </c>
      <c r="H890" s="67">
        <v>0.2445</v>
      </c>
      <c r="I890" s="68">
        <f>M890*$M$2</f>
        <v>12.06</v>
      </c>
      <c r="J890" s="68">
        <f>TRUNC(H890*I890,2)</f>
        <v>2.94</v>
      </c>
      <c r="M890" s="53">
        <v>15</v>
      </c>
    </row>
    <row r="891" spans="1:13" ht="24" customHeight="1" thickBot="1">
      <c r="A891" s="65" t="s">
        <v>1380</v>
      </c>
      <c r="B891" s="66">
        <v>3767</v>
      </c>
      <c r="C891" s="66" t="s">
        <v>1010</v>
      </c>
      <c r="D891" s="65" t="s">
        <v>1785</v>
      </c>
      <c r="E891" s="237" t="s">
        <v>1382</v>
      </c>
      <c r="F891" s="237"/>
      <c r="G891" s="66" t="s">
        <v>535</v>
      </c>
      <c r="H891" s="67">
        <v>0.1</v>
      </c>
      <c r="I891" s="68">
        <f>M891*$M$2</f>
        <v>0.52260000000000006</v>
      </c>
      <c r="J891" s="68">
        <f>TRUNC(H891*I891,2)</f>
        <v>0.05</v>
      </c>
      <c r="M891" s="53">
        <v>0.65</v>
      </c>
    </row>
    <row r="892" spans="1:13" ht="0.95" customHeight="1" thickTop="1">
      <c r="A892" s="83"/>
      <c r="B892" s="71"/>
      <c r="C892" s="71"/>
      <c r="D892" s="70"/>
      <c r="E892" s="70"/>
      <c r="F892" s="70"/>
      <c r="G892" s="70"/>
      <c r="H892" s="70"/>
      <c r="I892" s="70"/>
      <c r="J892" s="70"/>
      <c r="M892" s="53"/>
    </row>
    <row r="893" spans="1:13" ht="18" customHeight="1">
      <c r="A893" s="57" t="s">
        <v>1788</v>
      </c>
      <c r="B893" s="58" t="s">
        <v>1361</v>
      </c>
      <c r="C893" s="58" t="s">
        <v>1362</v>
      </c>
      <c r="D893" s="57" t="s">
        <v>1363</v>
      </c>
      <c r="E893" s="235" t="s">
        <v>1364</v>
      </c>
      <c r="F893" s="235"/>
      <c r="G893" s="58" t="s">
        <v>1365</v>
      </c>
      <c r="H893" s="59" t="s">
        <v>1366</v>
      </c>
      <c r="I893" s="59" t="s">
        <v>1367</v>
      </c>
      <c r="J893" s="59" t="s">
        <v>1368</v>
      </c>
      <c r="M893" s="53" t="s">
        <v>1367</v>
      </c>
    </row>
    <row r="894" spans="1:13" ht="24" customHeight="1">
      <c r="A894" s="65" t="s">
        <v>1369</v>
      </c>
      <c r="B894" s="61">
        <v>88489</v>
      </c>
      <c r="C894" s="61" t="s">
        <v>1010</v>
      </c>
      <c r="D894" s="60" t="s">
        <v>1458</v>
      </c>
      <c r="E894" s="236" t="s">
        <v>1459</v>
      </c>
      <c r="F894" s="236"/>
      <c r="G894" s="61" t="s">
        <v>88</v>
      </c>
      <c r="H894" s="62">
        <v>1</v>
      </c>
      <c r="I894" s="63">
        <f>SUM(J895:J897)</f>
        <v>8.34</v>
      </c>
      <c r="J894" s="63">
        <f>H894*I894</f>
        <v>8.34</v>
      </c>
      <c r="K894" s="64">
        <f>VLOOKUP(B894,[1]PLANILHA!$C$11:$G$435,5,FALSE)</f>
        <v>8.3374799999999993</v>
      </c>
      <c r="L894" s="64">
        <f>K894-J894</f>
        <v>-2.5200000000005218E-3</v>
      </c>
      <c r="M894" s="53">
        <v>10.37</v>
      </c>
    </row>
    <row r="895" spans="1:13" ht="24" customHeight="1">
      <c r="A895" s="65" t="s">
        <v>1372</v>
      </c>
      <c r="B895" s="66">
        <v>88316</v>
      </c>
      <c r="C895" s="66" t="s">
        <v>1010</v>
      </c>
      <c r="D895" s="65" t="s">
        <v>1021</v>
      </c>
      <c r="E895" s="237" t="s">
        <v>1379</v>
      </c>
      <c r="F895" s="237"/>
      <c r="G895" s="66" t="s">
        <v>1016</v>
      </c>
      <c r="H895" s="67">
        <v>6.9000000000000006E-2</v>
      </c>
      <c r="I895" s="68">
        <f>M895*$M$2</f>
        <v>11.159520000000001</v>
      </c>
      <c r="J895" s="68">
        <f>TRUNC(H895*I895,2)</f>
        <v>0.77</v>
      </c>
      <c r="M895" s="69">
        <v>13.88</v>
      </c>
    </row>
    <row r="896" spans="1:13" ht="24" customHeight="1">
      <c r="A896" s="65" t="s">
        <v>1372</v>
      </c>
      <c r="B896" s="66">
        <v>88310</v>
      </c>
      <c r="C896" s="66" t="s">
        <v>1010</v>
      </c>
      <c r="D896" s="65" t="s">
        <v>1115</v>
      </c>
      <c r="E896" s="237" t="s">
        <v>1379</v>
      </c>
      <c r="F896" s="237"/>
      <c r="G896" s="66" t="s">
        <v>1016</v>
      </c>
      <c r="H896" s="67">
        <v>0.187</v>
      </c>
      <c r="I896" s="68">
        <f>M896*$M$2</f>
        <v>15.115200000000002</v>
      </c>
      <c r="J896" s="68">
        <f>TRUNC(H896*I896,2)</f>
        <v>2.82</v>
      </c>
      <c r="M896" s="69">
        <v>18.8</v>
      </c>
    </row>
    <row r="897" spans="1:13" ht="24" customHeight="1" thickBot="1">
      <c r="A897" s="65" t="s">
        <v>1380</v>
      </c>
      <c r="B897" s="66">
        <v>7356</v>
      </c>
      <c r="C897" s="66" t="s">
        <v>1010</v>
      </c>
      <c r="D897" s="65" t="s">
        <v>1511</v>
      </c>
      <c r="E897" s="237" t="s">
        <v>1382</v>
      </c>
      <c r="F897" s="237"/>
      <c r="G897" s="66" t="s">
        <v>1028</v>
      </c>
      <c r="H897" s="67">
        <v>0.33</v>
      </c>
      <c r="I897" s="68">
        <f>M897*$M$2</f>
        <v>14.41572</v>
      </c>
      <c r="J897" s="68">
        <f>TRUNC(H897*I897,2)</f>
        <v>4.75</v>
      </c>
      <c r="M897" s="53">
        <v>17.93</v>
      </c>
    </row>
    <row r="898" spans="1:13" ht="0.95" customHeight="1" thickTop="1">
      <c r="A898" s="83"/>
      <c r="B898" s="71"/>
      <c r="C898" s="71"/>
      <c r="D898" s="70"/>
      <c r="E898" s="70"/>
      <c r="F898" s="70"/>
      <c r="G898" s="70"/>
      <c r="H898" s="70"/>
      <c r="I898" s="70"/>
      <c r="J898" s="70"/>
      <c r="M898" s="53"/>
    </row>
    <row r="899" spans="1:13" ht="18" customHeight="1">
      <c r="A899" s="57" t="s">
        <v>1789</v>
      </c>
      <c r="B899" s="58" t="s">
        <v>1361</v>
      </c>
      <c r="C899" s="58" t="s">
        <v>1362</v>
      </c>
      <c r="D899" s="57" t="s">
        <v>1363</v>
      </c>
      <c r="E899" s="235" t="s">
        <v>1364</v>
      </c>
      <c r="F899" s="235"/>
      <c r="G899" s="58" t="s">
        <v>1365</v>
      </c>
      <c r="H899" s="59" t="s">
        <v>1366</v>
      </c>
      <c r="I899" s="59" t="s">
        <v>1367</v>
      </c>
      <c r="J899" s="59" t="s">
        <v>1368</v>
      </c>
      <c r="M899" s="53" t="s">
        <v>1367</v>
      </c>
    </row>
    <row r="900" spans="1:13" ht="24" customHeight="1">
      <c r="A900" s="65" t="s">
        <v>1369</v>
      </c>
      <c r="B900" s="61">
        <v>88488</v>
      </c>
      <c r="C900" s="61" t="s">
        <v>1010</v>
      </c>
      <c r="D900" s="60" t="s">
        <v>1790</v>
      </c>
      <c r="E900" s="236" t="s">
        <v>1459</v>
      </c>
      <c r="F900" s="236"/>
      <c r="G900" s="61" t="s">
        <v>88</v>
      </c>
      <c r="H900" s="62">
        <v>1</v>
      </c>
      <c r="I900" s="63">
        <f>SUM(J901:J903)</f>
        <v>9.42</v>
      </c>
      <c r="J900" s="63">
        <f>H900*I900</f>
        <v>9.42</v>
      </c>
      <c r="K900" s="64">
        <f>VLOOKUP(B900,[1]PLANILHA!$C$11:$G$435,5,FALSE)</f>
        <v>9.422880000000001</v>
      </c>
      <c r="L900" s="64">
        <f>K900-J900</f>
        <v>2.8800000000011039E-3</v>
      </c>
      <c r="M900" s="53">
        <v>11.72</v>
      </c>
    </row>
    <row r="901" spans="1:13" ht="24" customHeight="1">
      <c r="A901" s="65" t="s">
        <v>1372</v>
      </c>
      <c r="B901" s="66">
        <v>88316</v>
      </c>
      <c r="C901" s="66" t="s">
        <v>1010</v>
      </c>
      <c r="D901" s="65" t="s">
        <v>1021</v>
      </c>
      <c r="E901" s="237" t="s">
        <v>1379</v>
      </c>
      <c r="F901" s="237"/>
      <c r="G901" s="66" t="s">
        <v>1016</v>
      </c>
      <c r="H901" s="67">
        <v>8.8999999999999996E-2</v>
      </c>
      <c r="I901" s="68">
        <f>M901*$M$2</f>
        <v>11.159520000000001</v>
      </c>
      <c r="J901" s="68">
        <f>TRUNC(H901*I901,2)</f>
        <v>0.99</v>
      </c>
      <c r="M901" s="69">
        <v>13.88</v>
      </c>
    </row>
    <row r="902" spans="1:13" ht="24" customHeight="1">
      <c r="A902" s="65" t="s">
        <v>1372</v>
      </c>
      <c r="B902" s="66">
        <v>88310</v>
      </c>
      <c r="C902" s="66" t="s">
        <v>1010</v>
      </c>
      <c r="D902" s="65" t="s">
        <v>1115</v>
      </c>
      <c r="E902" s="237" t="s">
        <v>1379</v>
      </c>
      <c r="F902" s="237"/>
      <c r="G902" s="66" t="s">
        <v>1016</v>
      </c>
      <c r="H902" s="67">
        <v>0.24399999999999999</v>
      </c>
      <c r="I902" s="68">
        <f>M902*$M$2</f>
        <v>15.115200000000002</v>
      </c>
      <c r="J902" s="68">
        <f>TRUNC(H902*I902,2)</f>
        <v>3.68</v>
      </c>
      <c r="M902" s="69">
        <v>18.8</v>
      </c>
    </row>
    <row r="903" spans="1:13" ht="24" customHeight="1" thickBot="1">
      <c r="A903" s="65" t="s">
        <v>1380</v>
      </c>
      <c r="B903" s="66">
        <v>7356</v>
      </c>
      <c r="C903" s="66" t="s">
        <v>1010</v>
      </c>
      <c r="D903" s="65" t="s">
        <v>1511</v>
      </c>
      <c r="E903" s="237" t="s">
        <v>1382</v>
      </c>
      <c r="F903" s="237"/>
      <c r="G903" s="66" t="s">
        <v>1028</v>
      </c>
      <c r="H903" s="67">
        <v>0.33</v>
      </c>
      <c r="I903" s="68">
        <f>M903*$M$2</f>
        <v>14.41572</v>
      </c>
      <c r="J903" s="68">
        <f>TRUNC(H903*I903,2)</f>
        <v>4.75</v>
      </c>
      <c r="M903" s="53">
        <v>17.93</v>
      </c>
    </row>
    <row r="904" spans="1:13" ht="0.95" customHeight="1" thickTop="1">
      <c r="A904" s="83"/>
      <c r="B904" s="71"/>
      <c r="C904" s="71"/>
      <c r="D904" s="70"/>
      <c r="E904" s="70"/>
      <c r="F904" s="70"/>
      <c r="G904" s="70"/>
      <c r="H904" s="70"/>
      <c r="I904" s="70"/>
      <c r="J904" s="70"/>
      <c r="M904" s="53"/>
    </row>
    <row r="905" spans="1:13" ht="18" customHeight="1">
      <c r="A905" s="57" t="s">
        <v>1791</v>
      </c>
      <c r="B905" s="58" t="s">
        <v>1361</v>
      </c>
      <c r="C905" s="58" t="s">
        <v>1362</v>
      </c>
      <c r="D905" s="57" t="s">
        <v>1363</v>
      </c>
      <c r="E905" s="235" t="s">
        <v>1364</v>
      </c>
      <c r="F905" s="235"/>
      <c r="G905" s="58" t="s">
        <v>1365</v>
      </c>
      <c r="H905" s="59" t="s">
        <v>1366</v>
      </c>
      <c r="I905" s="59" t="s">
        <v>1367</v>
      </c>
      <c r="J905" s="59" t="s">
        <v>1368</v>
      </c>
      <c r="M905" s="53" t="s">
        <v>1367</v>
      </c>
    </row>
    <row r="906" spans="1:13" ht="36" customHeight="1">
      <c r="A906" s="65" t="s">
        <v>1369</v>
      </c>
      <c r="B906" s="61">
        <v>88416</v>
      </c>
      <c r="C906" s="61" t="s">
        <v>1010</v>
      </c>
      <c r="D906" s="60" t="s">
        <v>1792</v>
      </c>
      <c r="E906" s="236" t="s">
        <v>1459</v>
      </c>
      <c r="F906" s="236"/>
      <c r="G906" s="61" t="s">
        <v>88</v>
      </c>
      <c r="H906" s="62">
        <v>1</v>
      </c>
      <c r="I906" s="63">
        <f>SUM(J907:J909)</f>
        <v>11.29</v>
      </c>
      <c r="J906" s="63">
        <f>H906*I906</f>
        <v>11.29</v>
      </c>
      <c r="K906" s="64">
        <f>VLOOKUP(B906,[1]PLANILHA!$C$11:$G$435,5,FALSE)</f>
        <v>11.28816</v>
      </c>
      <c r="L906" s="64">
        <f>K906-J906</f>
        <v>-1.8399999999996197E-3</v>
      </c>
      <c r="M906" s="53">
        <v>14.04</v>
      </c>
    </row>
    <row r="907" spans="1:13" ht="24" customHeight="1">
      <c r="A907" s="65" t="s">
        <v>1372</v>
      </c>
      <c r="B907" s="66">
        <v>88316</v>
      </c>
      <c r="C907" s="66" t="s">
        <v>1010</v>
      </c>
      <c r="D907" s="65" t="s">
        <v>1021</v>
      </c>
      <c r="E907" s="237" t="s">
        <v>1379</v>
      </c>
      <c r="F907" s="237"/>
      <c r="G907" s="66" t="s">
        <v>1016</v>
      </c>
      <c r="H907" s="67">
        <v>3.7999999999999999E-2</v>
      </c>
      <c r="I907" s="68">
        <f>M907*$M$2</f>
        <v>11.159520000000001</v>
      </c>
      <c r="J907" s="68">
        <f>TRUNC(H907*I907,2)</f>
        <v>0.42</v>
      </c>
      <c r="M907" s="69">
        <v>13.88</v>
      </c>
    </row>
    <row r="908" spans="1:13" ht="24" customHeight="1">
      <c r="A908" s="65" t="s">
        <v>1372</v>
      </c>
      <c r="B908" s="66">
        <v>88310</v>
      </c>
      <c r="C908" s="66" t="s">
        <v>1010</v>
      </c>
      <c r="D908" s="65" t="s">
        <v>1115</v>
      </c>
      <c r="E908" s="237" t="s">
        <v>1379</v>
      </c>
      <c r="F908" s="237"/>
      <c r="G908" s="66" t="s">
        <v>1016</v>
      </c>
      <c r="H908" s="67">
        <v>0.151</v>
      </c>
      <c r="I908" s="68">
        <f>M908*$M$2</f>
        <v>15.115200000000002</v>
      </c>
      <c r="J908" s="68">
        <f>TRUNC(H908*I908,2)</f>
        <v>2.2799999999999998</v>
      </c>
      <c r="M908" s="69">
        <v>18.8</v>
      </c>
    </row>
    <row r="909" spans="1:13" ht="24" customHeight="1" thickBot="1">
      <c r="A909" s="65" t="s">
        <v>1380</v>
      </c>
      <c r="B909" s="66">
        <v>38877</v>
      </c>
      <c r="C909" s="66" t="s">
        <v>1010</v>
      </c>
      <c r="D909" s="65" t="s">
        <v>1793</v>
      </c>
      <c r="E909" s="237" t="s">
        <v>1382</v>
      </c>
      <c r="F909" s="237"/>
      <c r="G909" s="66" t="s">
        <v>522</v>
      </c>
      <c r="H909" s="67">
        <v>1.9379999999999999</v>
      </c>
      <c r="I909" s="68">
        <v>4.4349999999999996</v>
      </c>
      <c r="J909" s="68">
        <f>TRUNC(H909*I909,2)</f>
        <v>8.59</v>
      </c>
      <c r="M909" s="53">
        <v>5.52</v>
      </c>
    </row>
    <row r="910" spans="1:13" ht="0.95" customHeight="1" thickTop="1">
      <c r="A910" s="83"/>
      <c r="B910" s="71"/>
      <c r="C910" s="71"/>
      <c r="D910" s="70"/>
      <c r="E910" s="70"/>
      <c r="F910" s="70"/>
      <c r="G910" s="70"/>
      <c r="H910" s="70"/>
      <c r="I910" s="70"/>
      <c r="J910" s="70"/>
      <c r="M910" s="53"/>
    </row>
    <row r="911" spans="1:13" ht="18" customHeight="1">
      <c r="A911" s="57" t="s">
        <v>1794</v>
      </c>
      <c r="B911" s="58" t="s">
        <v>1361</v>
      </c>
      <c r="C911" s="58" t="s">
        <v>1362</v>
      </c>
      <c r="D911" s="57" t="s">
        <v>1363</v>
      </c>
      <c r="E911" s="235" t="s">
        <v>1364</v>
      </c>
      <c r="F911" s="235"/>
      <c r="G911" s="58" t="s">
        <v>1365</v>
      </c>
      <c r="H911" s="59" t="s">
        <v>1366</v>
      </c>
      <c r="I911" s="59" t="s">
        <v>1367</v>
      </c>
      <c r="J911" s="59" t="s">
        <v>1368</v>
      </c>
      <c r="M911" s="53" t="s">
        <v>1367</v>
      </c>
    </row>
    <row r="912" spans="1:13" ht="36" customHeight="1">
      <c r="A912" s="65" t="s">
        <v>1369</v>
      </c>
      <c r="B912" s="61" t="s">
        <v>1795</v>
      </c>
      <c r="C912" s="61" t="s">
        <v>1010</v>
      </c>
      <c r="D912" s="60" t="s">
        <v>429</v>
      </c>
      <c r="E912" s="236" t="s">
        <v>1459</v>
      </c>
      <c r="F912" s="236"/>
      <c r="G912" s="61" t="s">
        <v>88</v>
      </c>
      <c r="H912" s="62">
        <v>1</v>
      </c>
      <c r="I912" s="63">
        <f>SUM(J913:J917)</f>
        <v>18.996912000000002</v>
      </c>
      <c r="J912" s="63">
        <f t="shared" ref="J912:J917" si="63">H912*I912</f>
        <v>18.996912000000002</v>
      </c>
      <c r="K912" s="64">
        <f>[1]PLANILHA!G153</f>
        <v>18.998519999999999</v>
      </c>
      <c r="L912" s="64">
        <f>K912-J912</f>
        <v>1.6079999999973893E-3</v>
      </c>
      <c r="M912" s="53">
        <v>23.62</v>
      </c>
    </row>
    <row r="913" spans="1:13" ht="24" customHeight="1">
      <c r="A913" s="65" t="s">
        <v>1372</v>
      </c>
      <c r="B913" s="66">
        <v>88316</v>
      </c>
      <c r="C913" s="66" t="s">
        <v>1010</v>
      </c>
      <c r="D913" s="65" t="s">
        <v>1021</v>
      </c>
      <c r="E913" s="237" t="s">
        <v>1379</v>
      </c>
      <c r="F913" s="237"/>
      <c r="G913" s="66" t="s">
        <v>1016</v>
      </c>
      <c r="H913" s="67">
        <v>0.5</v>
      </c>
      <c r="I913" s="68">
        <f>M913*$M$2</f>
        <v>11.159520000000001</v>
      </c>
      <c r="J913" s="68">
        <f t="shared" si="63"/>
        <v>5.5797600000000003</v>
      </c>
      <c r="M913" s="69">
        <v>13.88</v>
      </c>
    </row>
    <row r="914" spans="1:13" ht="24" customHeight="1">
      <c r="A914" s="65" t="s">
        <v>1372</v>
      </c>
      <c r="B914" s="66">
        <v>88310</v>
      </c>
      <c r="C914" s="66" t="s">
        <v>1010</v>
      </c>
      <c r="D914" s="65" t="s">
        <v>1115</v>
      </c>
      <c r="E914" s="237" t="s">
        <v>1379</v>
      </c>
      <c r="F914" s="237"/>
      <c r="G914" s="66" t="s">
        <v>1016</v>
      </c>
      <c r="H914" s="67">
        <v>0.5</v>
      </c>
      <c r="I914" s="68">
        <f>M914*$M$2</f>
        <v>15.115200000000002</v>
      </c>
      <c r="J914" s="68">
        <f t="shared" si="63"/>
        <v>7.5576000000000008</v>
      </c>
      <c r="M914" s="69">
        <v>18.8</v>
      </c>
    </row>
    <row r="915" spans="1:13" ht="24" customHeight="1">
      <c r="A915" s="65" t="s">
        <v>1380</v>
      </c>
      <c r="B915" s="66">
        <v>3768</v>
      </c>
      <c r="C915" s="66" t="s">
        <v>1010</v>
      </c>
      <c r="D915" s="65" t="s">
        <v>1112</v>
      </c>
      <c r="E915" s="237" t="s">
        <v>1382</v>
      </c>
      <c r="F915" s="237"/>
      <c r="G915" s="66" t="s">
        <v>535</v>
      </c>
      <c r="H915" s="67">
        <v>0.6</v>
      </c>
      <c r="I915" s="68">
        <f>M915*$M$2</f>
        <v>2.2110000000000003</v>
      </c>
      <c r="J915" s="68">
        <f t="shared" si="63"/>
        <v>1.3266000000000002</v>
      </c>
      <c r="M915" s="53">
        <v>2.75</v>
      </c>
    </row>
    <row r="916" spans="1:13" ht="24" customHeight="1">
      <c r="A916" s="65" t="s">
        <v>1380</v>
      </c>
      <c r="B916" s="66">
        <v>5318</v>
      </c>
      <c r="C916" s="66" t="s">
        <v>1010</v>
      </c>
      <c r="D916" s="65" t="s">
        <v>1113</v>
      </c>
      <c r="E916" s="237" t="s">
        <v>1382</v>
      </c>
      <c r="F916" s="237"/>
      <c r="G916" s="66" t="s">
        <v>1028</v>
      </c>
      <c r="H916" s="67">
        <v>7.0000000000000007E-2</v>
      </c>
      <c r="I916" s="68">
        <f>M916*$M$2</f>
        <v>14.954400000000001</v>
      </c>
      <c r="J916" s="68">
        <f t="shared" si="63"/>
        <v>1.0468080000000002</v>
      </c>
      <c r="M916" s="53">
        <v>18.600000000000001</v>
      </c>
    </row>
    <row r="917" spans="1:13" ht="24" customHeight="1" thickBot="1">
      <c r="A917" s="65" t="s">
        <v>1380</v>
      </c>
      <c r="B917" s="66">
        <v>7311</v>
      </c>
      <c r="C917" s="66" t="s">
        <v>1010</v>
      </c>
      <c r="D917" s="65" t="s">
        <v>1114</v>
      </c>
      <c r="E917" s="237" t="s">
        <v>1382</v>
      </c>
      <c r="F917" s="237"/>
      <c r="G917" s="66" t="s">
        <v>1028</v>
      </c>
      <c r="H917" s="67">
        <v>0.16</v>
      </c>
      <c r="I917" s="68">
        <f>M917*$M$2</f>
        <v>21.788400000000003</v>
      </c>
      <c r="J917" s="68">
        <f t="shared" si="63"/>
        <v>3.4861440000000004</v>
      </c>
      <c r="M917" s="53">
        <v>27.1</v>
      </c>
    </row>
    <row r="918" spans="1:13" ht="0.95" customHeight="1" thickTop="1">
      <c r="A918" s="83"/>
      <c r="B918" s="71"/>
      <c r="C918" s="71"/>
      <c r="D918" s="70"/>
      <c r="E918" s="70"/>
      <c r="F918" s="70"/>
      <c r="G918" s="70"/>
      <c r="H918" s="70"/>
      <c r="I918" s="70"/>
      <c r="J918" s="70"/>
      <c r="M918" s="53"/>
    </row>
    <row r="919" spans="1:13" ht="18" customHeight="1">
      <c r="A919" s="57" t="s">
        <v>1796</v>
      </c>
      <c r="B919" s="58" t="s">
        <v>1361</v>
      </c>
      <c r="C919" s="58" t="s">
        <v>1362</v>
      </c>
      <c r="D919" s="57" t="s">
        <v>1363</v>
      </c>
      <c r="E919" s="235" t="s">
        <v>1364</v>
      </c>
      <c r="F919" s="235"/>
      <c r="G919" s="58" t="s">
        <v>1365</v>
      </c>
      <c r="H919" s="59" t="s">
        <v>1366</v>
      </c>
      <c r="I919" s="59" t="s">
        <v>1367</v>
      </c>
      <c r="J919" s="59" t="s">
        <v>1368</v>
      </c>
      <c r="M919" s="53" t="s">
        <v>1367</v>
      </c>
    </row>
    <row r="920" spans="1:13" ht="36" customHeight="1">
      <c r="A920" s="65" t="s">
        <v>1369</v>
      </c>
      <c r="B920" s="61">
        <v>102491</v>
      </c>
      <c r="C920" s="61" t="s">
        <v>1010</v>
      </c>
      <c r="D920" s="60" t="s">
        <v>1797</v>
      </c>
      <c r="E920" s="236" t="s">
        <v>1459</v>
      </c>
      <c r="F920" s="236"/>
      <c r="G920" s="61" t="s">
        <v>88</v>
      </c>
      <c r="H920" s="62">
        <v>1</v>
      </c>
      <c r="I920" s="63">
        <f>SUM(J921:J925)</f>
        <v>10.358043200000001</v>
      </c>
      <c r="J920" s="63">
        <f>H920*I920</f>
        <v>10.358043200000001</v>
      </c>
      <c r="K920" s="64">
        <f>VLOOKUP(B920,[1]PLANILHA!$C$11:$G$435,5,FALSE)</f>
        <v>10.355520000000002</v>
      </c>
      <c r="L920" s="64">
        <f>K920-J920</f>
        <v>-2.5231999999988375E-3</v>
      </c>
      <c r="M920" s="53">
        <v>12.88</v>
      </c>
    </row>
    <row r="921" spans="1:13" ht="24" customHeight="1">
      <c r="A921" s="65" t="s">
        <v>1372</v>
      </c>
      <c r="B921" s="66">
        <v>88316</v>
      </c>
      <c r="C921" s="66" t="s">
        <v>1010</v>
      </c>
      <c r="D921" s="65" t="s">
        <v>1021</v>
      </c>
      <c r="E921" s="237" t="s">
        <v>1379</v>
      </c>
      <c r="F921" s="237"/>
      <c r="G921" s="66" t="s">
        <v>1016</v>
      </c>
      <c r="H921" s="67">
        <v>0.115</v>
      </c>
      <c r="I921" s="68">
        <f>M921*$M$2</f>
        <v>11.159520000000001</v>
      </c>
      <c r="J921" s="68">
        <f>H921*I921</f>
        <v>1.2833448000000001</v>
      </c>
      <c r="M921" s="69">
        <v>13.88</v>
      </c>
    </row>
    <row r="922" spans="1:13" ht="24" customHeight="1">
      <c r="A922" s="65" t="s">
        <v>1372</v>
      </c>
      <c r="B922" s="66">
        <v>88310</v>
      </c>
      <c r="C922" s="66" t="s">
        <v>1010</v>
      </c>
      <c r="D922" s="65" t="s">
        <v>1115</v>
      </c>
      <c r="E922" s="237" t="s">
        <v>1379</v>
      </c>
      <c r="F922" s="237"/>
      <c r="G922" s="66" t="s">
        <v>1016</v>
      </c>
      <c r="H922" s="67">
        <v>0.27500000000000002</v>
      </c>
      <c r="I922" s="68">
        <f>M922*$M$2</f>
        <v>15.115200000000002</v>
      </c>
      <c r="J922" s="68">
        <f>H922*I922</f>
        <v>4.1566800000000006</v>
      </c>
      <c r="M922" s="69">
        <v>18.8</v>
      </c>
    </row>
    <row r="923" spans="1:13" ht="24" customHeight="1">
      <c r="A923" s="65" t="s">
        <v>1380</v>
      </c>
      <c r="B923" s="66">
        <v>12815</v>
      </c>
      <c r="C923" s="66" t="s">
        <v>1010</v>
      </c>
      <c r="D923" s="65" t="s">
        <v>1798</v>
      </c>
      <c r="E923" s="237" t="s">
        <v>1382</v>
      </c>
      <c r="F923" s="237"/>
      <c r="G923" s="66" t="s">
        <v>535</v>
      </c>
      <c r="H923" s="67">
        <v>0.01</v>
      </c>
      <c r="I923" s="68">
        <f>M923*$M$2</f>
        <v>6.8018400000000012</v>
      </c>
      <c r="J923" s="68">
        <f>H923*I923</f>
        <v>6.8018400000000021E-2</v>
      </c>
      <c r="M923" s="53">
        <v>8.4600000000000009</v>
      </c>
    </row>
    <row r="924" spans="1:13" ht="24" customHeight="1">
      <c r="A924" s="65" t="s">
        <v>1380</v>
      </c>
      <c r="B924" s="66">
        <v>6085</v>
      </c>
      <c r="C924" s="66" t="s">
        <v>1010</v>
      </c>
      <c r="D924" s="65" t="s">
        <v>1778</v>
      </c>
      <c r="E924" s="237" t="s">
        <v>1382</v>
      </c>
      <c r="F924" s="237"/>
      <c r="G924" s="66" t="s">
        <v>1028</v>
      </c>
      <c r="H924" s="67">
        <v>0.16</v>
      </c>
      <c r="I924" s="68">
        <f>M924*$M$2</f>
        <v>4.7275200000000002</v>
      </c>
      <c r="J924" s="68">
        <f>TRUNC(H924*I924,2)</f>
        <v>0.75</v>
      </c>
      <c r="M924" s="53">
        <v>5.88</v>
      </c>
    </row>
    <row r="925" spans="1:13" ht="24" customHeight="1" thickBot="1">
      <c r="A925" s="65" t="s">
        <v>1380</v>
      </c>
      <c r="B925" s="66">
        <v>7348</v>
      </c>
      <c r="C925" s="66" t="s">
        <v>1010</v>
      </c>
      <c r="D925" s="65" t="s">
        <v>1799</v>
      </c>
      <c r="E925" s="237" t="s">
        <v>1382</v>
      </c>
      <c r="F925" s="237"/>
      <c r="G925" s="66" t="s">
        <v>1028</v>
      </c>
      <c r="H925" s="67">
        <v>0.42699999999999999</v>
      </c>
      <c r="I925" s="68">
        <f>M925*$M$2</f>
        <v>9.6158400000000004</v>
      </c>
      <c r="J925" s="68">
        <f>TRUNC(H925*I925,2)</f>
        <v>4.0999999999999996</v>
      </c>
      <c r="M925" s="53">
        <v>11.96</v>
      </c>
    </row>
    <row r="926" spans="1:13" ht="0.95" customHeight="1" thickTop="1">
      <c r="A926" s="83"/>
      <c r="B926" s="71"/>
      <c r="C926" s="71"/>
      <c r="D926" s="70"/>
      <c r="E926" s="70"/>
      <c r="F926" s="70"/>
      <c r="G926" s="70"/>
      <c r="H926" s="70"/>
      <c r="I926" s="70"/>
      <c r="J926" s="70"/>
      <c r="M926" s="53"/>
    </row>
    <row r="927" spans="1:13" ht="18" customHeight="1">
      <c r="A927" s="57" t="s">
        <v>1800</v>
      </c>
      <c r="B927" s="58" t="s">
        <v>1361</v>
      </c>
      <c r="C927" s="58" t="s">
        <v>1362</v>
      </c>
      <c r="D927" s="57" t="s">
        <v>1363</v>
      </c>
      <c r="E927" s="235" t="s">
        <v>1364</v>
      </c>
      <c r="F927" s="235"/>
      <c r="G927" s="58" t="s">
        <v>1365</v>
      </c>
      <c r="H927" s="59" t="s">
        <v>1366</v>
      </c>
      <c r="I927" s="59" t="s">
        <v>1367</v>
      </c>
      <c r="J927" s="59" t="s">
        <v>1368</v>
      </c>
      <c r="M927" s="53" t="s">
        <v>1367</v>
      </c>
    </row>
    <row r="928" spans="1:13" ht="36" customHeight="1">
      <c r="A928" s="65" t="s">
        <v>1369</v>
      </c>
      <c r="B928" s="61">
        <v>89356</v>
      </c>
      <c r="C928" s="61" t="s">
        <v>1010</v>
      </c>
      <c r="D928" s="60" t="s">
        <v>1801</v>
      </c>
      <c r="E928" s="236" t="s">
        <v>1434</v>
      </c>
      <c r="F928" s="236"/>
      <c r="G928" s="61" t="s">
        <v>538</v>
      </c>
      <c r="H928" s="62">
        <v>1</v>
      </c>
      <c r="I928" s="63">
        <f>SUM(J929:J932)</f>
        <v>12.828092759999999</v>
      </c>
      <c r="J928" s="63">
        <f>H928*I928</f>
        <v>12.828092759999999</v>
      </c>
      <c r="K928" s="64">
        <f>VLOOKUP(B928,[1]PLANILHA!$C$11:$G$435,5,FALSE)</f>
        <v>12.831840000000001</v>
      </c>
      <c r="L928" s="64">
        <f>K928-J928</f>
        <v>3.7472400000027051E-3</v>
      </c>
      <c r="M928" s="53">
        <v>15.96</v>
      </c>
    </row>
    <row r="929" spans="1:13" ht="24" customHeight="1">
      <c r="A929" s="65" t="s">
        <v>1372</v>
      </c>
      <c r="B929" s="66">
        <v>88248</v>
      </c>
      <c r="C929" s="66" t="s">
        <v>1010</v>
      </c>
      <c r="D929" s="65" t="s">
        <v>1059</v>
      </c>
      <c r="E929" s="237" t="s">
        <v>1379</v>
      </c>
      <c r="F929" s="237"/>
      <c r="G929" s="66" t="s">
        <v>1016</v>
      </c>
      <c r="H929" s="67">
        <v>0.36899999999999999</v>
      </c>
      <c r="I929" s="68">
        <f>M929*$M$2</f>
        <v>10.86204</v>
      </c>
      <c r="J929" s="68">
        <f>H929*I929</f>
        <v>4.0080927600000003</v>
      </c>
      <c r="M929" s="69">
        <v>13.51</v>
      </c>
    </row>
    <row r="930" spans="1:13" ht="24" customHeight="1">
      <c r="A930" s="65" t="s">
        <v>1372</v>
      </c>
      <c r="B930" s="66">
        <v>88267</v>
      </c>
      <c r="C930" s="66" t="s">
        <v>1010</v>
      </c>
      <c r="D930" s="65" t="s">
        <v>1038</v>
      </c>
      <c r="E930" s="237" t="s">
        <v>1379</v>
      </c>
      <c r="F930" s="237"/>
      <c r="G930" s="66" t="s">
        <v>1016</v>
      </c>
      <c r="H930" s="67">
        <v>0.36899999999999999</v>
      </c>
      <c r="I930" s="68">
        <f>M930*$M$2</f>
        <v>13.91724</v>
      </c>
      <c r="J930" s="68">
        <f>TRUNC(H930*I930,2)</f>
        <v>5.13</v>
      </c>
      <c r="M930" s="69">
        <v>17.309999999999999</v>
      </c>
    </row>
    <row r="931" spans="1:13" ht="24" customHeight="1">
      <c r="A931" s="65" t="s">
        <v>1380</v>
      </c>
      <c r="B931" s="66">
        <v>38383</v>
      </c>
      <c r="C931" s="66" t="s">
        <v>1010</v>
      </c>
      <c r="D931" s="65" t="s">
        <v>1802</v>
      </c>
      <c r="E931" s="237" t="s">
        <v>1382</v>
      </c>
      <c r="F931" s="237"/>
      <c r="G931" s="66" t="s">
        <v>535</v>
      </c>
      <c r="H931" s="67">
        <v>0.123</v>
      </c>
      <c r="I931" s="68">
        <f>M931*$M$2</f>
        <v>1.6562400000000002</v>
      </c>
      <c r="J931" s="68">
        <f>TRUNC(H931*I931,2)</f>
        <v>0.2</v>
      </c>
      <c r="M931" s="53">
        <v>2.06</v>
      </c>
    </row>
    <row r="932" spans="1:13" ht="24" customHeight="1" thickBot="1">
      <c r="A932" s="65" t="s">
        <v>1380</v>
      </c>
      <c r="B932" s="66">
        <v>9868</v>
      </c>
      <c r="C932" s="66" t="s">
        <v>1010</v>
      </c>
      <c r="D932" s="65" t="s">
        <v>1803</v>
      </c>
      <c r="E932" s="237" t="s">
        <v>1382</v>
      </c>
      <c r="F932" s="237"/>
      <c r="G932" s="66" t="s">
        <v>538</v>
      </c>
      <c r="H932" s="67">
        <v>1.0609999999999999</v>
      </c>
      <c r="I932" s="68">
        <f>M932*$M$2</f>
        <v>3.2963999999999998</v>
      </c>
      <c r="J932" s="68">
        <f>TRUNC(H932*I932,2)</f>
        <v>3.49</v>
      </c>
      <c r="M932" s="53">
        <v>4.0999999999999996</v>
      </c>
    </row>
    <row r="933" spans="1:13" ht="0.95" customHeight="1" thickTop="1">
      <c r="A933" s="83"/>
      <c r="B933" s="71"/>
      <c r="C933" s="71"/>
      <c r="D933" s="70"/>
      <c r="E933" s="70"/>
      <c r="F933" s="70"/>
      <c r="G933" s="70"/>
      <c r="H933" s="70"/>
      <c r="I933" s="70"/>
      <c r="J933" s="70"/>
      <c r="M933" s="53"/>
    </row>
    <row r="934" spans="1:13" ht="18" customHeight="1">
      <c r="A934" s="57" t="s">
        <v>2228</v>
      </c>
      <c r="B934" s="58" t="s">
        <v>1361</v>
      </c>
      <c r="C934" s="58" t="s">
        <v>1362</v>
      </c>
      <c r="D934" s="57" t="s">
        <v>1363</v>
      </c>
      <c r="E934" s="235" t="s">
        <v>1364</v>
      </c>
      <c r="F934" s="235"/>
      <c r="G934" s="58" t="s">
        <v>1365</v>
      </c>
      <c r="H934" s="59" t="s">
        <v>1366</v>
      </c>
      <c r="I934" s="59" t="s">
        <v>1367</v>
      </c>
      <c r="J934" s="59" t="s">
        <v>1368</v>
      </c>
      <c r="M934" s="53" t="s">
        <v>1367</v>
      </c>
    </row>
    <row r="935" spans="1:13" ht="36" customHeight="1">
      <c r="A935" s="65" t="s">
        <v>1369</v>
      </c>
      <c r="B935" s="61">
        <v>89398</v>
      </c>
      <c r="C935" s="61" t="s">
        <v>1010</v>
      </c>
      <c r="D935" s="60" t="s">
        <v>1804</v>
      </c>
      <c r="E935" s="236" t="s">
        <v>1434</v>
      </c>
      <c r="F935" s="236"/>
      <c r="G935" s="61" t="s">
        <v>535</v>
      </c>
      <c r="H935" s="62">
        <v>1</v>
      </c>
      <c r="I935" s="63">
        <f>SUM(J936:J941)</f>
        <v>11.19516552</v>
      </c>
      <c r="J935" s="63">
        <f>H935*I935</f>
        <v>11.19516552</v>
      </c>
      <c r="K935" s="64">
        <f>VLOOKUP(B935,[1]PLANILHA!$C$11:$G$435,5,FALSE)</f>
        <v>11.199720000000001</v>
      </c>
      <c r="L935" s="64">
        <f>K935-J935</f>
        <v>4.5544800000012486E-3</v>
      </c>
      <c r="M935" s="53">
        <v>13.93</v>
      </c>
    </row>
    <row r="936" spans="1:13" ht="24" customHeight="1">
      <c r="A936" s="65" t="s">
        <v>1372</v>
      </c>
      <c r="B936" s="66">
        <v>88248</v>
      </c>
      <c r="C936" s="66" t="s">
        <v>1010</v>
      </c>
      <c r="D936" s="65" t="s">
        <v>1059</v>
      </c>
      <c r="E936" s="237" t="s">
        <v>1379</v>
      </c>
      <c r="F936" s="237"/>
      <c r="G936" s="66" t="s">
        <v>1016</v>
      </c>
      <c r="H936" s="67">
        <v>0.23799999999999999</v>
      </c>
      <c r="I936" s="68">
        <f t="shared" ref="I936:I941" si="64">M936*$M$2</f>
        <v>10.86204</v>
      </c>
      <c r="J936" s="68">
        <f>H936*I936</f>
        <v>2.5851655199999999</v>
      </c>
      <c r="M936" s="69">
        <v>13.51</v>
      </c>
    </row>
    <row r="937" spans="1:13" ht="24" customHeight="1">
      <c r="A937" s="65" t="s">
        <v>1372</v>
      </c>
      <c r="B937" s="66">
        <v>88267</v>
      </c>
      <c r="C937" s="66" t="s">
        <v>1010</v>
      </c>
      <c r="D937" s="65" t="s">
        <v>1038</v>
      </c>
      <c r="E937" s="237" t="s">
        <v>1379</v>
      </c>
      <c r="F937" s="237"/>
      <c r="G937" s="66" t="s">
        <v>1016</v>
      </c>
      <c r="H937" s="67">
        <v>0.23799999999999999</v>
      </c>
      <c r="I937" s="68">
        <f t="shared" si="64"/>
        <v>13.91724</v>
      </c>
      <c r="J937" s="68">
        <f>TRUNC(H937*I937,2)</f>
        <v>3.31</v>
      </c>
      <c r="M937" s="69">
        <v>17.309999999999999</v>
      </c>
    </row>
    <row r="938" spans="1:13" ht="24" customHeight="1">
      <c r="A938" s="65" t="s">
        <v>1380</v>
      </c>
      <c r="B938" s="66">
        <v>122</v>
      </c>
      <c r="C938" s="66" t="s">
        <v>1010</v>
      </c>
      <c r="D938" s="65" t="s">
        <v>1805</v>
      </c>
      <c r="E938" s="237" t="s">
        <v>1382</v>
      </c>
      <c r="F938" s="237"/>
      <c r="G938" s="66" t="s">
        <v>535</v>
      </c>
      <c r="H938" s="67">
        <v>1.4E-2</v>
      </c>
      <c r="I938" s="68">
        <f t="shared" si="64"/>
        <v>52.653959999999998</v>
      </c>
      <c r="J938" s="68">
        <f>TRUNC(H938*I938,2)</f>
        <v>0.73</v>
      </c>
      <c r="M938" s="53">
        <v>65.489999999999995</v>
      </c>
    </row>
    <row r="939" spans="1:13" ht="24" customHeight="1">
      <c r="A939" s="65" t="s">
        <v>1380</v>
      </c>
      <c r="B939" s="66">
        <v>38383</v>
      </c>
      <c r="C939" s="66" t="s">
        <v>1010</v>
      </c>
      <c r="D939" s="65" t="s">
        <v>1802</v>
      </c>
      <c r="E939" s="237" t="s">
        <v>1382</v>
      </c>
      <c r="F939" s="237"/>
      <c r="G939" s="66" t="s">
        <v>535</v>
      </c>
      <c r="H939" s="67">
        <v>8.8999999999999996E-2</v>
      </c>
      <c r="I939" s="68">
        <f t="shared" si="64"/>
        <v>1.6562400000000002</v>
      </c>
      <c r="J939" s="68">
        <f>TRUNC(H939*I939,2)</f>
        <v>0.14000000000000001</v>
      </c>
      <c r="M939" s="53">
        <v>2.06</v>
      </c>
    </row>
    <row r="940" spans="1:13" ht="24" customHeight="1">
      <c r="A940" s="65" t="s">
        <v>1380</v>
      </c>
      <c r="B940" s="66">
        <v>20083</v>
      </c>
      <c r="C940" s="66" t="s">
        <v>1010</v>
      </c>
      <c r="D940" s="65" t="s">
        <v>1806</v>
      </c>
      <c r="E940" s="237" t="s">
        <v>1382</v>
      </c>
      <c r="F940" s="237"/>
      <c r="G940" s="66" t="s">
        <v>535</v>
      </c>
      <c r="H940" s="67">
        <v>1.7000000000000001E-2</v>
      </c>
      <c r="I940" s="68">
        <f t="shared" si="64"/>
        <v>45.723480000000002</v>
      </c>
      <c r="J940" s="68">
        <f>TRUNC(H940*I940,2)</f>
        <v>0.77</v>
      </c>
      <c r="M940" s="53">
        <v>56.87</v>
      </c>
    </row>
    <row r="941" spans="1:13" ht="24" customHeight="1" thickBot="1">
      <c r="A941" s="65" t="s">
        <v>1380</v>
      </c>
      <c r="B941" s="66">
        <v>7140</v>
      </c>
      <c r="C941" s="66" t="s">
        <v>1010</v>
      </c>
      <c r="D941" s="65" t="s">
        <v>1807</v>
      </c>
      <c r="E941" s="237" t="s">
        <v>1382</v>
      </c>
      <c r="F941" s="237"/>
      <c r="G941" s="66" t="s">
        <v>535</v>
      </c>
      <c r="H941" s="67">
        <v>1</v>
      </c>
      <c r="I941" s="68">
        <f t="shared" si="64"/>
        <v>3.6662399999999997</v>
      </c>
      <c r="J941" s="68">
        <f>TRUNC(H941*I941,2)</f>
        <v>3.66</v>
      </c>
      <c r="M941" s="53">
        <v>4.5599999999999996</v>
      </c>
    </row>
    <row r="942" spans="1:13" ht="0.95" customHeight="1" thickTop="1">
      <c r="A942" s="83"/>
      <c r="B942" s="71"/>
      <c r="C942" s="71"/>
      <c r="D942" s="70"/>
      <c r="E942" s="70"/>
      <c r="F942" s="70"/>
      <c r="G942" s="70"/>
      <c r="H942" s="70"/>
      <c r="I942" s="70"/>
      <c r="J942" s="70"/>
      <c r="M942" s="53"/>
    </row>
    <row r="943" spans="1:13" ht="18" customHeight="1">
      <c r="A943" s="57" t="s">
        <v>1808</v>
      </c>
      <c r="B943" s="58" t="s">
        <v>1361</v>
      </c>
      <c r="C943" s="58" t="s">
        <v>1362</v>
      </c>
      <c r="D943" s="57" t="s">
        <v>1363</v>
      </c>
      <c r="E943" s="235" t="s">
        <v>1364</v>
      </c>
      <c r="F943" s="235"/>
      <c r="G943" s="58" t="s">
        <v>1365</v>
      </c>
      <c r="H943" s="59" t="s">
        <v>1366</v>
      </c>
      <c r="I943" s="59" t="s">
        <v>1367</v>
      </c>
      <c r="J943" s="59" t="s">
        <v>1368</v>
      </c>
      <c r="M943" s="53" t="s">
        <v>1367</v>
      </c>
    </row>
    <row r="944" spans="1:13" ht="36" customHeight="1">
      <c r="A944" s="65" t="s">
        <v>1369</v>
      </c>
      <c r="B944" s="61">
        <v>89357</v>
      </c>
      <c r="C944" s="61" t="s">
        <v>1010</v>
      </c>
      <c r="D944" s="60" t="s">
        <v>1809</v>
      </c>
      <c r="E944" s="236" t="s">
        <v>1434</v>
      </c>
      <c r="F944" s="236"/>
      <c r="G944" s="61" t="s">
        <v>538</v>
      </c>
      <c r="H944" s="62">
        <v>1</v>
      </c>
      <c r="I944" s="63">
        <f>SUM(J945:J948)</f>
        <v>18.981590399999998</v>
      </c>
      <c r="J944" s="63">
        <f>H944*I944</f>
        <v>18.981590399999998</v>
      </c>
      <c r="K944" s="64">
        <f>VLOOKUP(B944,[1]PLANILHA!$C$11:$G$435,5,FALSE)</f>
        <v>18.98244</v>
      </c>
      <c r="L944" s="64">
        <f>K944-J944</f>
        <v>8.4960000000222635E-4</v>
      </c>
      <c r="M944" s="53">
        <v>23.61</v>
      </c>
    </row>
    <row r="945" spans="1:13" ht="24" customHeight="1">
      <c r="A945" s="65" t="s">
        <v>1372</v>
      </c>
      <c r="B945" s="66">
        <v>88248</v>
      </c>
      <c r="C945" s="66" t="s">
        <v>1010</v>
      </c>
      <c r="D945" s="65" t="s">
        <v>1059</v>
      </c>
      <c r="E945" s="237" t="s">
        <v>1379</v>
      </c>
      <c r="F945" s="237"/>
      <c r="G945" s="66" t="s">
        <v>1016</v>
      </c>
      <c r="H945" s="67">
        <v>0.44</v>
      </c>
      <c r="I945" s="68">
        <f>M945*$M$2</f>
        <v>10.86204</v>
      </c>
      <c r="J945" s="68">
        <f>TRUNC(H945*I945,2)</f>
        <v>4.7699999999999996</v>
      </c>
      <c r="M945" s="69">
        <v>13.51</v>
      </c>
    </row>
    <row r="946" spans="1:13" ht="24" customHeight="1">
      <c r="A946" s="65" t="s">
        <v>1372</v>
      </c>
      <c r="B946" s="66">
        <v>88267</v>
      </c>
      <c r="C946" s="66" t="s">
        <v>1010</v>
      </c>
      <c r="D946" s="65" t="s">
        <v>1038</v>
      </c>
      <c r="E946" s="237" t="s">
        <v>1379</v>
      </c>
      <c r="F946" s="237"/>
      <c r="G946" s="66" t="s">
        <v>1016</v>
      </c>
      <c r="H946" s="67">
        <v>0.44</v>
      </c>
      <c r="I946" s="68">
        <f>M946*$M$2</f>
        <v>13.91724</v>
      </c>
      <c r="J946" s="68">
        <f>H946*I946</f>
        <v>6.1235856000000002</v>
      </c>
      <c r="M946" s="69">
        <v>17.309999999999999</v>
      </c>
    </row>
    <row r="947" spans="1:13" ht="24" customHeight="1">
      <c r="A947" s="65" t="s">
        <v>1380</v>
      </c>
      <c r="B947" s="66">
        <v>38383</v>
      </c>
      <c r="C947" s="66" t="s">
        <v>1010</v>
      </c>
      <c r="D947" s="65" t="s">
        <v>1802</v>
      </c>
      <c r="E947" s="237" t="s">
        <v>1382</v>
      </c>
      <c r="F947" s="237"/>
      <c r="G947" s="66" t="s">
        <v>535</v>
      </c>
      <c r="H947" s="67">
        <v>0.14699999999999999</v>
      </c>
      <c r="I947" s="68">
        <f>M947*$M$2</f>
        <v>1.6562400000000002</v>
      </c>
      <c r="J947" s="68">
        <f>TRUNC(H947*I947,2)</f>
        <v>0.24</v>
      </c>
      <c r="M947" s="53">
        <v>2.06</v>
      </c>
    </row>
    <row r="948" spans="1:13" ht="24" customHeight="1" thickBot="1">
      <c r="A948" s="65" t="s">
        <v>1380</v>
      </c>
      <c r="B948" s="66">
        <v>9869</v>
      </c>
      <c r="C948" s="66" t="s">
        <v>1010</v>
      </c>
      <c r="D948" s="65" t="s">
        <v>1810</v>
      </c>
      <c r="E948" s="237" t="s">
        <v>1382</v>
      </c>
      <c r="F948" s="237"/>
      <c r="G948" s="66" t="s">
        <v>538</v>
      </c>
      <c r="H948" s="67">
        <v>1.0609999999999999</v>
      </c>
      <c r="I948" s="68">
        <f>M948*$M$2</f>
        <v>7.3967999999999998</v>
      </c>
      <c r="J948" s="68">
        <f>H948*I948</f>
        <v>7.8480047999999991</v>
      </c>
      <c r="M948" s="53">
        <v>9.1999999999999993</v>
      </c>
    </row>
    <row r="949" spans="1:13" ht="0.95" customHeight="1" thickTop="1">
      <c r="A949" s="83"/>
      <c r="B949" s="71"/>
      <c r="C949" s="71"/>
      <c r="D949" s="70"/>
      <c r="E949" s="70"/>
      <c r="F949" s="70"/>
      <c r="G949" s="70"/>
      <c r="H949" s="70"/>
      <c r="I949" s="70"/>
      <c r="J949" s="70"/>
      <c r="M949" s="53"/>
    </row>
    <row r="950" spans="1:13" ht="18" customHeight="1">
      <c r="A950" s="57" t="s">
        <v>2229</v>
      </c>
      <c r="B950" s="58" t="s">
        <v>1361</v>
      </c>
      <c r="C950" s="58" t="s">
        <v>1362</v>
      </c>
      <c r="D950" s="57" t="s">
        <v>1363</v>
      </c>
      <c r="E950" s="235" t="s">
        <v>1364</v>
      </c>
      <c r="F950" s="235"/>
      <c r="G950" s="58" t="s">
        <v>1365</v>
      </c>
      <c r="H950" s="59" t="s">
        <v>1366</v>
      </c>
      <c r="I950" s="59" t="s">
        <v>1367</v>
      </c>
      <c r="J950" s="59" t="s">
        <v>1368</v>
      </c>
      <c r="M950" s="53" t="s">
        <v>1367</v>
      </c>
    </row>
    <row r="951" spans="1:13" ht="36" customHeight="1">
      <c r="A951" s="65" t="s">
        <v>1369</v>
      </c>
      <c r="B951" s="61">
        <v>90375</v>
      </c>
      <c r="C951" s="61" t="s">
        <v>1010</v>
      </c>
      <c r="D951" s="60" t="s">
        <v>1811</v>
      </c>
      <c r="E951" s="236" t="s">
        <v>1434</v>
      </c>
      <c r="F951" s="236"/>
      <c r="G951" s="61" t="s">
        <v>535</v>
      </c>
      <c r="H951" s="62">
        <v>1</v>
      </c>
      <c r="I951" s="63">
        <f>SUM(J952:J957)</f>
        <v>5.73</v>
      </c>
      <c r="J951" s="63">
        <f>H951*I951</f>
        <v>5.73</v>
      </c>
      <c r="K951" s="64">
        <f>VLOOKUP(B951,[1]PLANILHA!$C$11:$G$435,5,FALSE)</f>
        <v>5.7325200000000001</v>
      </c>
      <c r="L951" s="64">
        <f>K951-J951</f>
        <v>2.5199999999996336E-3</v>
      </c>
      <c r="M951" s="53">
        <v>7.13</v>
      </c>
    </row>
    <row r="952" spans="1:13" ht="24" customHeight="1">
      <c r="A952" s="65" t="s">
        <v>1372</v>
      </c>
      <c r="B952" s="66">
        <v>88248</v>
      </c>
      <c r="C952" s="66" t="s">
        <v>1010</v>
      </c>
      <c r="D952" s="65" t="s">
        <v>1059</v>
      </c>
      <c r="E952" s="237" t="s">
        <v>1379</v>
      </c>
      <c r="F952" s="237"/>
      <c r="G952" s="66" t="s">
        <v>1016</v>
      </c>
      <c r="H952" s="67">
        <v>0.11899999999999999</v>
      </c>
      <c r="I952" s="68">
        <f t="shared" ref="I952:I957" si="65">M952*$M$2</f>
        <v>10.86204</v>
      </c>
      <c r="J952" s="68">
        <f t="shared" ref="J952:J957" si="66">TRUNC(H952*I952,2)</f>
        <v>1.29</v>
      </c>
      <c r="M952" s="69">
        <v>13.51</v>
      </c>
    </row>
    <row r="953" spans="1:13" ht="24" customHeight="1">
      <c r="A953" s="65" t="s">
        <v>1372</v>
      </c>
      <c r="B953" s="66">
        <v>88267</v>
      </c>
      <c r="C953" s="66" t="s">
        <v>1010</v>
      </c>
      <c r="D953" s="65" t="s">
        <v>1038</v>
      </c>
      <c r="E953" s="237" t="s">
        <v>1379</v>
      </c>
      <c r="F953" s="237"/>
      <c r="G953" s="66" t="s">
        <v>1016</v>
      </c>
      <c r="H953" s="67">
        <v>0.11899999999999999</v>
      </c>
      <c r="I953" s="68">
        <f t="shared" si="65"/>
        <v>13.91724</v>
      </c>
      <c r="J953" s="68">
        <f t="shared" si="66"/>
        <v>1.65</v>
      </c>
      <c r="M953" s="69">
        <v>17.309999999999999</v>
      </c>
    </row>
    <row r="954" spans="1:13" ht="24" customHeight="1">
      <c r="A954" s="65" t="s">
        <v>1380</v>
      </c>
      <c r="B954" s="66">
        <v>122</v>
      </c>
      <c r="C954" s="66" t="s">
        <v>1010</v>
      </c>
      <c r="D954" s="65" t="s">
        <v>1805</v>
      </c>
      <c r="E954" s="237" t="s">
        <v>1382</v>
      </c>
      <c r="F954" s="237"/>
      <c r="G954" s="66" t="s">
        <v>535</v>
      </c>
      <c r="H954" s="67">
        <v>8.9999999999999993E-3</v>
      </c>
      <c r="I954" s="68">
        <f t="shared" si="65"/>
        <v>52.653959999999998</v>
      </c>
      <c r="J954" s="68">
        <f t="shared" si="66"/>
        <v>0.47</v>
      </c>
      <c r="M954" s="53">
        <v>65.489999999999995</v>
      </c>
    </row>
    <row r="955" spans="1:13" ht="24" customHeight="1">
      <c r="A955" s="65" t="s">
        <v>1380</v>
      </c>
      <c r="B955" s="66">
        <v>812</v>
      </c>
      <c r="C955" s="66" t="s">
        <v>1010</v>
      </c>
      <c r="D955" s="65" t="s">
        <v>1812</v>
      </c>
      <c r="E955" s="237" t="s">
        <v>1382</v>
      </c>
      <c r="F955" s="237"/>
      <c r="G955" s="66" t="s">
        <v>535</v>
      </c>
      <c r="H955" s="67">
        <v>1</v>
      </c>
      <c r="I955" s="68">
        <f t="shared" si="65"/>
        <v>1.7366400000000002</v>
      </c>
      <c r="J955" s="68">
        <f t="shared" si="66"/>
        <v>1.73</v>
      </c>
      <c r="M955" s="53">
        <v>2.16</v>
      </c>
    </row>
    <row r="956" spans="1:13" ht="24" customHeight="1">
      <c r="A956" s="65" t="s">
        <v>1380</v>
      </c>
      <c r="B956" s="66">
        <v>38383</v>
      </c>
      <c r="C956" s="66" t="s">
        <v>1010</v>
      </c>
      <c r="D956" s="65" t="s">
        <v>1802</v>
      </c>
      <c r="E956" s="237" t="s">
        <v>1382</v>
      </c>
      <c r="F956" s="237"/>
      <c r="G956" s="66" t="s">
        <v>535</v>
      </c>
      <c r="H956" s="67">
        <v>0.06</v>
      </c>
      <c r="I956" s="68">
        <f t="shared" si="65"/>
        <v>1.6562400000000002</v>
      </c>
      <c r="J956" s="68">
        <f t="shared" si="66"/>
        <v>0.09</v>
      </c>
      <c r="M956" s="53">
        <v>2.06</v>
      </c>
    </row>
    <row r="957" spans="1:13" ht="24" customHeight="1" thickBot="1">
      <c r="A957" s="65" t="s">
        <v>1380</v>
      </c>
      <c r="B957" s="66">
        <v>20083</v>
      </c>
      <c r="C957" s="66" t="s">
        <v>1010</v>
      </c>
      <c r="D957" s="65" t="s">
        <v>1806</v>
      </c>
      <c r="E957" s="237" t="s">
        <v>1382</v>
      </c>
      <c r="F957" s="237"/>
      <c r="G957" s="66" t="s">
        <v>535</v>
      </c>
      <c r="H957" s="67">
        <v>1.0999999999999999E-2</v>
      </c>
      <c r="I957" s="68">
        <f t="shared" si="65"/>
        <v>45.723480000000002</v>
      </c>
      <c r="J957" s="68">
        <f t="shared" si="66"/>
        <v>0.5</v>
      </c>
      <c r="M957" s="53">
        <v>56.87</v>
      </c>
    </row>
    <row r="958" spans="1:13" ht="0.95" customHeight="1" thickTop="1">
      <c r="A958" s="83"/>
      <c r="B958" s="71"/>
      <c r="C958" s="71"/>
      <c r="D958" s="70"/>
      <c r="E958" s="70"/>
      <c r="F958" s="70"/>
      <c r="G958" s="70"/>
      <c r="H958" s="70"/>
      <c r="I958" s="70"/>
      <c r="J958" s="70"/>
      <c r="M958" s="53"/>
    </row>
    <row r="959" spans="1:13" ht="18" customHeight="1">
      <c r="A959" s="57" t="s">
        <v>1813</v>
      </c>
      <c r="B959" s="58" t="s">
        <v>1361</v>
      </c>
      <c r="C959" s="58" t="s">
        <v>1362</v>
      </c>
      <c r="D959" s="57" t="s">
        <v>1363</v>
      </c>
      <c r="E959" s="235" t="s">
        <v>1364</v>
      </c>
      <c r="F959" s="235"/>
      <c r="G959" s="58" t="s">
        <v>1365</v>
      </c>
      <c r="H959" s="59" t="s">
        <v>1366</v>
      </c>
      <c r="I959" s="59" t="s">
        <v>1367</v>
      </c>
      <c r="J959" s="59" t="s">
        <v>1368</v>
      </c>
      <c r="M959" s="53" t="s">
        <v>1367</v>
      </c>
    </row>
    <row r="960" spans="1:13" ht="36" customHeight="1">
      <c r="A960" s="65" t="s">
        <v>1369</v>
      </c>
      <c r="B960" s="61">
        <v>92916</v>
      </c>
      <c r="C960" s="61" t="s">
        <v>1010</v>
      </c>
      <c r="D960" s="60" t="s">
        <v>1814</v>
      </c>
      <c r="E960" s="236" t="s">
        <v>1378</v>
      </c>
      <c r="F960" s="236"/>
      <c r="G960" s="61" t="s">
        <v>522</v>
      </c>
      <c r="H960" s="62">
        <v>1</v>
      </c>
      <c r="I960" s="63">
        <f>SUM(J961:J965)</f>
        <v>12.4469764</v>
      </c>
      <c r="J960" s="63">
        <f>H960*I960</f>
        <v>12.4469764</v>
      </c>
      <c r="K960" s="64">
        <f>VLOOKUP(B960,[1]PLANILHA!$C$11:$G$435,5,FALSE)</f>
        <v>12.445920000000001</v>
      </c>
      <c r="L960" s="64">
        <f>K960-J960</f>
        <v>-1.0563999999995133E-3</v>
      </c>
      <c r="M960" s="53">
        <v>15.48</v>
      </c>
    </row>
    <row r="961" spans="1:13" ht="36" customHeight="1">
      <c r="A961" s="65" t="s">
        <v>1372</v>
      </c>
      <c r="B961" s="66">
        <v>92792</v>
      </c>
      <c r="C961" s="66" t="s">
        <v>1010</v>
      </c>
      <c r="D961" s="65" t="s">
        <v>1588</v>
      </c>
      <c r="E961" s="237" t="s">
        <v>1378</v>
      </c>
      <c r="F961" s="237"/>
      <c r="G961" s="66" t="s">
        <v>522</v>
      </c>
      <c r="H961" s="67">
        <v>1</v>
      </c>
      <c r="I961" s="68">
        <f>M961*$M$2</f>
        <v>9.7042800000000007</v>
      </c>
      <c r="J961" s="68">
        <f>H961*I961</f>
        <v>9.7042800000000007</v>
      </c>
      <c r="M961" s="69">
        <v>12.07</v>
      </c>
    </row>
    <row r="962" spans="1:13" ht="24" customHeight="1">
      <c r="A962" s="65" t="s">
        <v>1372</v>
      </c>
      <c r="B962" s="66">
        <v>88245</v>
      </c>
      <c r="C962" s="66" t="s">
        <v>1010</v>
      </c>
      <c r="D962" s="65" t="s">
        <v>1189</v>
      </c>
      <c r="E962" s="237" t="s">
        <v>1379</v>
      </c>
      <c r="F962" s="237"/>
      <c r="G962" s="66" t="s">
        <v>1016</v>
      </c>
      <c r="H962" s="67">
        <v>0.13300000000000001</v>
      </c>
      <c r="I962" s="68">
        <f>M962*$M$2</f>
        <v>14.2308</v>
      </c>
      <c r="J962" s="68">
        <f>H962*I962</f>
        <v>1.8926964000000002</v>
      </c>
      <c r="M962" s="69">
        <v>17.7</v>
      </c>
    </row>
    <row r="963" spans="1:13" ht="24" customHeight="1">
      <c r="A963" s="65" t="s">
        <v>1372</v>
      </c>
      <c r="B963" s="66">
        <v>88238</v>
      </c>
      <c r="C963" s="66" t="s">
        <v>1010</v>
      </c>
      <c r="D963" s="65" t="s">
        <v>1188</v>
      </c>
      <c r="E963" s="237" t="s">
        <v>1379</v>
      </c>
      <c r="F963" s="237"/>
      <c r="G963" s="66" t="s">
        <v>1016</v>
      </c>
      <c r="H963" s="67">
        <v>2.18E-2</v>
      </c>
      <c r="I963" s="68">
        <f>M963*$M$2</f>
        <v>11.07108</v>
      </c>
      <c r="J963" s="68">
        <f>TRUNC(H963*I963,2)</f>
        <v>0.24</v>
      </c>
      <c r="M963" s="69">
        <v>13.77</v>
      </c>
    </row>
    <row r="964" spans="1:13" ht="24" customHeight="1">
      <c r="A964" s="65" t="s">
        <v>1380</v>
      </c>
      <c r="B964" s="66">
        <v>43132</v>
      </c>
      <c r="C964" s="66" t="s">
        <v>1010</v>
      </c>
      <c r="D964" s="65" t="s">
        <v>1589</v>
      </c>
      <c r="E964" s="237" t="s">
        <v>1382</v>
      </c>
      <c r="F964" s="237"/>
      <c r="G964" s="66" t="s">
        <v>522</v>
      </c>
      <c r="H964" s="67">
        <v>2.5000000000000001E-2</v>
      </c>
      <c r="I964" s="68">
        <f>M964*$M$2</f>
        <v>18.291</v>
      </c>
      <c r="J964" s="68">
        <f>TRUNC(H964*I964,2)</f>
        <v>0.45</v>
      </c>
      <c r="M964" s="53">
        <v>22.75</v>
      </c>
    </row>
    <row r="965" spans="1:13" ht="36" customHeight="1" thickBot="1">
      <c r="A965" s="65" t="s">
        <v>1380</v>
      </c>
      <c r="B965" s="66">
        <v>39017</v>
      </c>
      <c r="C965" s="66" t="s">
        <v>1010</v>
      </c>
      <c r="D965" s="65" t="s">
        <v>1590</v>
      </c>
      <c r="E965" s="237" t="s">
        <v>1382</v>
      </c>
      <c r="F965" s="237"/>
      <c r="G965" s="66" t="s">
        <v>535</v>
      </c>
      <c r="H965" s="67">
        <v>0.97</v>
      </c>
      <c r="I965" s="68">
        <f>M965*$M$2</f>
        <v>0.16883999999999999</v>
      </c>
      <c r="J965" s="68">
        <f>TRUNC(H965*I965,2)</f>
        <v>0.16</v>
      </c>
      <c r="M965" s="53">
        <v>0.21</v>
      </c>
    </row>
    <row r="966" spans="1:13" ht="0.95" customHeight="1" thickTop="1">
      <c r="A966" s="83"/>
      <c r="B966" s="71"/>
      <c r="C966" s="71"/>
      <c r="D966" s="70"/>
      <c r="E966" s="70"/>
      <c r="F966" s="70"/>
      <c r="G966" s="70"/>
      <c r="H966" s="70"/>
      <c r="I966" s="70"/>
      <c r="J966" s="70"/>
      <c r="M966" s="53"/>
    </row>
    <row r="967" spans="1:13" ht="18" customHeight="1">
      <c r="A967" s="57" t="s">
        <v>1815</v>
      </c>
      <c r="B967" s="58" t="s">
        <v>1361</v>
      </c>
      <c r="C967" s="58" t="s">
        <v>1362</v>
      </c>
      <c r="D967" s="57" t="s">
        <v>1363</v>
      </c>
      <c r="E967" s="235" t="s">
        <v>1364</v>
      </c>
      <c r="F967" s="235"/>
      <c r="G967" s="58" t="s">
        <v>1365</v>
      </c>
      <c r="H967" s="59" t="s">
        <v>1366</v>
      </c>
      <c r="I967" s="59" t="s">
        <v>1367</v>
      </c>
      <c r="J967" s="59" t="s">
        <v>1368</v>
      </c>
      <c r="M967" s="53" t="s">
        <v>1367</v>
      </c>
    </row>
    <row r="968" spans="1:13" ht="36" customHeight="1">
      <c r="A968" s="65" t="s">
        <v>1369</v>
      </c>
      <c r="B968" s="61">
        <v>92917</v>
      </c>
      <c r="C968" s="61" t="s">
        <v>1010</v>
      </c>
      <c r="D968" s="60" t="s">
        <v>1816</v>
      </c>
      <c r="E968" s="236" t="s">
        <v>1378</v>
      </c>
      <c r="F968" s="236"/>
      <c r="G968" s="61" t="s">
        <v>522</v>
      </c>
      <c r="H968" s="62">
        <v>1</v>
      </c>
      <c r="I968" s="63">
        <f>SUM(J969:J973)</f>
        <v>11.944031495999999</v>
      </c>
      <c r="J968" s="63">
        <f>H968*I968</f>
        <v>11.944031495999999</v>
      </c>
      <c r="K968" s="64">
        <f>VLOOKUP(B968,[1]PLANILHA!$C$11:$G$435,5,FALSE)</f>
        <v>11.939400000000001</v>
      </c>
      <c r="L968" s="64">
        <f>K968-J968</f>
        <v>-4.6314959999982364E-3</v>
      </c>
      <c r="M968" s="53">
        <v>14.85</v>
      </c>
    </row>
    <row r="969" spans="1:13" ht="36" customHeight="1">
      <c r="A969" s="65" t="s">
        <v>1372</v>
      </c>
      <c r="B969" s="66">
        <v>92793</v>
      </c>
      <c r="C969" s="66" t="s">
        <v>1010</v>
      </c>
      <c r="D969" s="65" t="s">
        <v>1593</v>
      </c>
      <c r="E969" s="237" t="s">
        <v>1378</v>
      </c>
      <c r="F969" s="237"/>
      <c r="G969" s="66" t="s">
        <v>522</v>
      </c>
      <c r="H969" s="67">
        <v>1</v>
      </c>
      <c r="I969" s="68">
        <f>M969*$M$2</f>
        <v>9.7846799999999998</v>
      </c>
      <c r="J969" s="68">
        <f>H969*I969</f>
        <v>9.7846799999999998</v>
      </c>
      <c r="M969" s="69">
        <v>12.17</v>
      </c>
    </row>
    <row r="970" spans="1:13" ht="24" customHeight="1">
      <c r="A970" s="65" t="s">
        <v>1372</v>
      </c>
      <c r="B970" s="66">
        <v>88245</v>
      </c>
      <c r="C970" s="66" t="s">
        <v>1010</v>
      </c>
      <c r="D970" s="65" t="s">
        <v>1189</v>
      </c>
      <c r="E970" s="237" t="s">
        <v>1379</v>
      </c>
      <c r="F970" s="237"/>
      <c r="G970" s="66" t="s">
        <v>1016</v>
      </c>
      <c r="H970" s="67">
        <v>9.9299999999999999E-2</v>
      </c>
      <c r="I970" s="68">
        <f>M970*$M$2</f>
        <v>14.2308</v>
      </c>
      <c r="J970" s="68">
        <f>TRUNC(H970*I970,2)</f>
        <v>1.41</v>
      </c>
      <c r="M970" s="69">
        <v>17.7</v>
      </c>
    </row>
    <row r="971" spans="1:13" ht="24" customHeight="1">
      <c r="A971" s="65" t="s">
        <v>1372</v>
      </c>
      <c r="B971" s="66">
        <v>88238</v>
      </c>
      <c r="C971" s="66" t="s">
        <v>1010</v>
      </c>
      <c r="D971" s="65" t="s">
        <v>1188</v>
      </c>
      <c r="E971" s="237" t="s">
        <v>1379</v>
      </c>
      <c r="F971" s="237"/>
      <c r="G971" s="66" t="s">
        <v>1016</v>
      </c>
      <c r="H971" s="67">
        <v>1.6199999999999999E-2</v>
      </c>
      <c r="I971" s="68">
        <f>M971*$M$2</f>
        <v>11.07108</v>
      </c>
      <c r="J971" s="68">
        <f>H971*I971</f>
        <v>0.179351496</v>
      </c>
      <c r="M971" s="69">
        <v>13.77</v>
      </c>
    </row>
    <row r="972" spans="1:13" ht="24" customHeight="1">
      <c r="A972" s="65" t="s">
        <v>1380</v>
      </c>
      <c r="B972" s="66">
        <v>43132</v>
      </c>
      <c r="C972" s="66" t="s">
        <v>1010</v>
      </c>
      <c r="D972" s="65" t="s">
        <v>1589</v>
      </c>
      <c r="E972" s="237" t="s">
        <v>1382</v>
      </c>
      <c r="F972" s="237"/>
      <c r="G972" s="66" t="s">
        <v>522</v>
      </c>
      <c r="H972" s="67">
        <v>2.5000000000000001E-2</v>
      </c>
      <c r="I972" s="68">
        <f>M972*$M$2</f>
        <v>18.291</v>
      </c>
      <c r="J972" s="68">
        <f>TRUNC(H972*I972,2)</f>
        <v>0.45</v>
      </c>
      <c r="M972" s="53">
        <v>22.75</v>
      </c>
    </row>
    <row r="973" spans="1:13" ht="36" customHeight="1" thickBot="1">
      <c r="A973" s="65" t="s">
        <v>1380</v>
      </c>
      <c r="B973" s="66">
        <v>39017</v>
      </c>
      <c r="C973" s="66" t="s">
        <v>1010</v>
      </c>
      <c r="D973" s="65" t="s">
        <v>1590</v>
      </c>
      <c r="E973" s="237" t="s">
        <v>1382</v>
      </c>
      <c r="F973" s="237"/>
      <c r="G973" s="66" t="s">
        <v>535</v>
      </c>
      <c r="H973" s="67">
        <v>0.74299999999999999</v>
      </c>
      <c r="I973" s="68">
        <f>M973*$M$2</f>
        <v>0.16883999999999999</v>
      </c>
      <c r="J973" s="68">
        <f>TRUNC(H973*I973,2)</f>
        <v>0.12</v>
      </c>
      <c r="M973" s="53">
        <v>0.21</v>
      </c>
    </row>
    <row r="974" spans="1:13" ht="0.95" customHeight="1" thickTop="1">
      <c r="A974" s="83"/>
      <c r="B974" s="71"/>
      <c r="C974" s="71"/>
      <c r="D974" s="70"/>
      <c r="E974" s="70"/>
      <c r="F974" s="70"/>
      <c r="G974" s="70"/>
      <c r="H974" s="70"/>
      <c r="I974" s="70"/>
      <c r="J974" s="70"/>
      <c r="M974" s="53"/>
    </row>
    <row r="975" spans="1:13" ht="18" customHeight="1">
      <c r="A975" s="57" t="s">
        <v>1817</v>
      </c>
      <c r="B975" s="58" t="s">
        <v>1361</v>
      </c>
      <c r="C975" s="58" t="s">
        <v>1362</v>
      </c>
      <c r="D975" s="57" t="s">
        <v>1363</v>
      </c>
      <c r="E975" s="235" t="s">
        <v>1364</v>
      </c>
      <c r="F975" s="235"/>
      <c r="G975" s="58" t="s">
        <v>1365</v>
      </c>
      <c r="H975" s="59" t="s">
        <v>1366</v>
      </c>
      <c r="I975" s="59" t="s">
        <v>1367</v>
      </c>
      <c r="J975" s="59" t="s">
        <v>1368</v>
      </c>
      <c r="M975" s="53" t="s">
        <v>1367</v>
      </c>
    </row>
    <row r="976" spans="1:13" ht="36" customHeight="1">
      <c r="A976" s="65" t="s">
        <v>1369</v>
      </c>
      <c r="B976" s="61">
        <v>92919</v>
      </c>
      <c r="C976" s="61" t="s">
        <v>1010</v>
      </c>
      <c r="D976" s="60" t="s">
        <v>1818</v>
      </c>
      <c r="E976" s="236" t="s">
        <v>1378</v>
      </c>
      <c r="F976" s="236"/>
      <c r="G976" s="61" t="s">
        <v>522</v>
      </c>
      <c r="H976" s="62">
        <v>1</v>
      </c>
      <c r="I976" s="63">
        <f>SUM(J977:J981)</f>
        <v>10.805200000000001</v>
      </c>
      <c r="J976" s="63">
        <f>H976*I976</f>
        <v>10.805200000000001</v>
      </c>
      <c r="K976" s="64">
        <f>VLOOKUP(B976,[1]PLANILHA!$C$11:$G$435,5,FALSE)</f>
        <v>10.805759999999999</v>
      </c>
      <c r="L976" s="64">
        <f>K976-J976</f>
        <v>5.599999999983396E-4</v>
      </c>
      <c r="M976" s="53">
        <v>13.44</v>
      </c>
    </row>
    <row r="977" spans="1:13" ht="36" customHeight="1">
      <c r="A977" s="65" t="s">
        <v>1372</v>
      </c>
      <c r="B977" s="66">
        <v>92794</v>
      </c>
      <c r="C977" s="66" t="s">
        <v>1010</v>
      </c>
      <c r="D977" s="65" t="s">
        <v>1596</v>
      </c>
      <c r="E977" s="237" t="s">
        <v>1378</v>
      </c>
      <c r="F977" s="237"/>
      <c r="G977" s="66" t="s">
        <v>522</v>
      </c>
      <c r="H977" s="67">
        <v>1</v>
      </c>
      <c r="I977" s="68">
        <f>M977*$M$2</f>
        <v>9.0852000000000004</v>
      </c>
      <c r="J977" s="68">
        <f>H977*I977</f>
        <v>9.0852000000000004</v>
      </c>
      <c r="M977" s="69">
        <v>11.3</v>
      </c>
    </row>
    <row r="978" spans="1:13" ht="24" customHeight="1">
      <c r="A978" s="65" t="s">
        <v>1372</v>
      </c>
      <c r="B978" s="66">
        <v>88245</v>
      </c>
      <c r="C978" s="66" t="s">
        <v>1010</v>
      </c>
      <c r="D978" s="65" t="s">
        <v>1189</v>
      </c>
      <c r="E978" s="237" t="s">
        <v>1379</v>
      </c>
      <c r="F978" s="237"/>
      <c r="G978" s="66" t="s">
        <v>1016</v>
      </c>
      <c r="H978" s="67">
        <v>7.4300000000000005E-2</v>
      </c>
      <c r="I978" s="68">
        <f>M978*$M$2</f>
        <v>14.2308</v>
      </c>
      <c r="J978" s="68">
        <f>TRUNC(H978*I978,2)</f>
        <v>1.05</v>
      </c>
      <c r="M978" s="69">
        <v>17.7</v>
      </c>
    </row>
    <row r="979" spans="1:13" ht="24" customHeight="1">
      <c r="A979" s="65" t="s">
        <v>1372</v>
      </c>
      <c r="B979" s="66">
        <v>88238</v>
      </c>
      <c r="C979" s="66" t="s">
        <v>1010</v>
      </c>
      <c r="D979" s="65" t="s">
        <v>1188</v>
      </c>
      <c r="E979" s="237" t="s">
        <v>1379</v>
      </c>
      <c r="F979" s="237"/>
      <c r="G979" s="66" t="s">
        <v>1016</v>
      </c>
      <c r="H979" s="67">
        <v>1.21E-2</v>
      </c>
      <c r="I979" s="68">
        <f>M979*$M$2</f>
        <v>11.07108</v>
      </c>
      <c r="J979" s="68">
        <f>TRUNC(H979*I979,2)</f>
        <v>0.13</v>
      </c>
      <c r="M979" s="69">
        <v>13.77</v>
      </c>
    </row>
    <row r="980" spans="1:13" ht="24" customHeight="1">
      <c r="A980" s="65" t="s">
        <v>1380</v>
      </c>
      <c r="B980" s="66">
        <v>43132</v>
      </c>
      <c r="C980" s="66" t="s">
        <v>1010</v>
      </c>
      <c r="D980" s="65" t="s">
        <v>1589</v>
      </c>
      <c r="E980" s="237" t="s">
        <v>1382</v>
      </c>
      <c r="F980" s="237"/>
      <c r="G980" s="66" t="s">
        <v>522</v>
      </c>
      <c r="H980" s="67">
        <v>2.5000000000000001E-2</v>
      </c>
      <c r="I980" s="68">
        <f>M980*$M$2</f>
        <v>18.291</v>
      </c>
      <c r="J980" s="68">
        <f>TRUNC(H980*I980,2)</f>
        <v>0.45</v>
      </c>
      <c r="M980" s="53">
        <v>22.75</v>
      </c>
    </row>
    <row r="981" spans="1:13" ht="36" customHeight="1" thickBot="1">
      <c r="A981" s="65" t="s">
        <v>1380</v>
      </c>
      <c r="B981" s="66">
        <v>39017</v>
      </c>
      <c r="C981" s="66" t="s">
        <v>1010</v>
      </c>
      <c r="D981" s="65" t="s">
        <v>1590</v>
      </c>
      <c r="E981" s="237" t="s">
        <v>1382</v>
      </c>
      <c r="F981" s="237"/>
      <c r="G981" s="66" t="s">
        <v>535</v>
      </c>
      <c r="H981" s="67">
        <v>0.54300000000000004</v>
      </c>
      <c r="I981" s="68">
        <f>M981*$M$2</f>
        <v>0.16883999999999999</v>
      </c>
      <c r="J981" s="68">
        <f>TRUNC(H981*I981,2)</f>
        <v>0.09</v>
      </c>
      <c r="M981" s="53">
        <v>0.21</v>
      </c>
    </row>
    <row r="982" spans="1:13" ht="0.95" customHeight="1" thickTop="1">
      <c r="A982" s="83"/>
      <c r="B982" s="71"/>
      <c r="C982" s="71"/>
      <c r="D982" s="70"/>
      <c r="E982" s="70"/>
      <c r="F982" s="70"/>
      <c r="G982" s="70"/>
      <c r="H982" s="70"/>
      <c r="I982" s="70"/>
      <c r="J982" s="70"/>
      <c r="M982" s="53"/>
    </row>
    <row r="983" spans="1:13" ht="18" customHeight="1">
      <c r="A983" s="57" t="s">
        <v>1819</v>
      </c>
      <c r="B983" s="58" t="s">
        <v>1361</v>
      </c>
      <c r="C983" s="58" t="s">
        <v>1362</v>
      </c>
      <c r="D983" s="57" t="s">
        <v>1363</v>
      </c>
      <c r="E983" s="235" t="s">
        <v>1364</v>
      </c>
      <c r="F983" s="235"/>
      <c r="G983" s="58" t="s">
        <v>1365</v>
      </c>
      <c r="H983" s="59" t="s">
        <v>1366</v>
      </c>
      <c r="I983" s="59" t="s">
        <v>1367</v>
      </c>
      <c r="J983" s="59" t="s">
        <v>1368</v>
      </c>
      <c r="M983" s="53" t="s">
        <v>1367</v>
      </c>
    </row>
    <row r="984" spans="1:13" ht="24" customHeight="1">
      <c r="A984" s="65" t="s">
        <v>1369</v>
      </c>
      <c r="B984" s="61">
        <v>89447</v>
      </c>
      <c r="C984" s="61" t="s">
        <v>1010</v>
      </c>
      <c r="D984" s="60" t="s">
        <v>1820</v>
      </c>
      <c r="E984" s="236" t="s">
        <v>1434</v>
      </c>
      <c r="F984" s="236"/>
      <c r="G984" s="61" t="s">
        <v>538</v>
      </c>
      <c r="H984" s="62">
        <v>1</v>
      </c>
      <c r="I984" s="63">
        <f>SUM(J985:J987)</f>
        <v>8.3363495999999984</v>
      </c>
      <c r="J984" s="63">
        <f>H984*I984</f>
        <v>8.3363495999999984</v>
      </c>
      <c r="K984" s="64">
        <f>VLOOKUP(B984,[1]PLANILHA!$C$11:$G$435,5,FALSE)</f>
        <v>8.3374799999999993</v>
      </c>
      <c r="L984" s="64">
        <f>K984-J984</f>
        <v>1.1304000000009751E-3</v>
      </c>
      <c r="M984" s="53">
        <v>10.37</v>
      </c>
    </row>
    <row r="985" spans="1:13" ht="24" customHeight="1">
      <c r="A985" s="65" t="s">
        <v>1372</v>
      </c>
      <c r="B985" s="66">
        <v>88248</v>
      </c>
      <c r="C985" s="66" t="s">
        <v>1010</v>
      </c>
      <c r="D985" s="65" t="s">
        <v>1059</v>
      </c>
      <c r="E985" s="237" t="s">
        <v>1379</v>
      </c>
      <c r="F985" s="237"/>
      <c r="G985" s="66" t="s">
        <v>1016</v>
      </c>
      <c r="H985" s="67">
        <v>0.02</v>
      </c>
      <c r="I985" s="68">
        <f>M985*$M$2</f>
        <v>10.86204</v>
      </c>
      <c r="J985" s="68">
        <f>TRUNC(H985*I985,2)</f>
        <v>0.21</v>
      </c>
      <c r="M985" s="69">
        <v>13.51</v>
      </c>
    </row>
    <row r="986" spans="1:13" ht="24" customHeight="1">
      <c r="A986" s="65" t="s">
        <v>1372</v>
      </c>
      <c r="B986" s="66">
        <v>88267</v>
      </c>
      <c r="C986" s="66" t="s">
        <v>1010</v>
      </c>
      <c r="D986" s="65" t="s">
        <v>1038</v>
      </c>
      <c r="E986" s="237" t="s">
        <v>1379</v>
      </c>
      <c r="F986" s="237"/>
      <c r="G986" s="66" t="s">
        <v>1016</v>
      </c>
      <c r="H986" s="67">
        <v>0.02</v>
      </c>
      <c r="I986" s="68">
        <f>M986*$M$2</f>
        <v>13.91724</v>
      </c>
      <c r="J986" s="68">
        <f>H986*I986</f>
        <v>0.2783448</v>
      </c>
      <c r="M986" s="69">
        <v>17.309999999999999</v>
      </c>
    </row>
    <row r="987" spans="1:13" ht="24" customHeight="1" thickBot="1">
      <c r="A987" s="65" t="s">
        <v>1380</v>
      </c>
      <c r="B987" s="66">
        <v>9869</v>
      </c>
      <c r="C987" s="66" t="s">
        <v>1010</v>
      </c>
      <c r="D987" s="65" t="s">
        <v>1810</v>
      </c>
      <c r="E987" s="237" t="s">
        <v>1382</v>
      </c>
      <c r="F987" s="237"/>
      <c r="G987" s="66" t="s">
        <v>538</v>
      </c>
      <c r="H987" s="67">
        <v>1.0609999999999999</v>
      </c>
      <c r="I987" s="68">
        <f>M987*$M$2</f>
        <v>7.3967999999999998</v>
      </c>
      <c r="J987" s="68">
        <f>H987*I987</f>
        <v>7.8480047999999991</v>
      </c>
      <c r="M987" s="53">
        <v>9.1999999999999993</v>
      </c>
    </row>
    <row r="988" spans="1:13" ht="0.95" customHeight="1" thickTop="1">
      <c r="A988" s="83"/>
      <c r="B988" s="71"/>
      <c r="C988" s="71"/>
      <c r="D988" s="70"/>
      <c r="E988" s="70"/>
      <c r="F988" s="70"/>
      <c r="G988" s="70"/>
      <c r="H988" s="70"/>
      <c r="I988" s="70"/>
      <c r="J988" s="70"/>
      <c r="M988" s="53"/>
    </row>
    <row r="989" spans="1:13" ht="18" customHeight="1">
      <c r="A989" s="57" t="s">
        <v>1821</v>
      </c>
      <c r="B989" s="58" t="s">
        <v>1361</v>
      </c>
      <c r="C989" s="58" t="s">
        <v>1362</v>
      </c>
      <c r="D989" s="57" t="s">
        <v>1363</v>
      </c>
      <c r="E989" s="235" t="s">
        <v>1364</v>
      </c>
      <c r="F989" s="235"/>
      <c r="G989" s="58" t="s">
        <v>1365</v>
      </c>
      <c r="H989" s="59" t="s">
        <v>1366</v>
      </c>
      <c r="I989" s="59" t="s">
        <v>1367</v>
      </c>
      <c r="J989" s="59" t="s">
        <v>1368</v>
      </c>
      <c r="M989" s="53" t="s">
        <v>1367</v>
      </c>
    </row>
    <row r="990" spans="1:13" ht="36" customHeight="1">
      <c r="A990" s="65" t="s">
        <v>1369</v>
      </c>
      <c r="B990" s="61">
        <v>89367</v>
      </c>
      <c r="C990" s="61" t="s">
        <v>1010</v>
      </c>
      <c r="D990" s="60" t="s">
        <v>1822</v>
      </c>
      <c r="E990" s="236" t="s">
        <v>1434</v>
      </c>
      <c r="F990" s="236"/>
      <c r="G990" s="61" t="s">
        <v>535</v>
      </c>
      <c r="H990" s="62">
        <v>1</v>
      </c>
      <c r="I990" s="63">
        <f>SUM(J991:J996)</f>
        <v>7.419999999999999</v>
      </c>
      <c r="J990" s="63">
        <f>H990*I990</f>
        <v>7.419999999999999</v>
      </c>
      <c r="K990" s="64">
        <f>VLOOKUP(B990,[1]PLANILHA!$C$11:$G$435,5,FALSE)</f>
        <v>7.4209200000000006</v>
      </c>
      <c r="L990" s="64">
        <f>K990-J990</f>
        <v>9.2000000000158622E-4</v>
      </c>
      <c r="M990" s="53">
        <v>9.23</v>
      </c>
    </row>
    <row r="991" spans="1:13" ht="24" customHeight="1">
      <c r="A991" s="65" t="s">
        <v>1372</v>
      </c>
      <c r="B991" s="66">
        <v>88248</v>
      </c>
      <c r="C991" s="66" t="s">
        <v>1010</v>
      </c>
      <c r="D991" s="65" t="s">
        <v>1059</v>
      </c>
      <c r="E991" s="237" t="s">
        <v>1379</v>
      </c>
      <c r="F991" s="237"/>
      <c r="G991" s="66" t="s">
        <v>1016</v>
      </c>
      <c r="H991" s="67">
        <v>0.17899999999999999</v>
      </c>
      <c r="I991" s="68">
        <f t="shared" ref="I991:I996" si="67">M991*$M$2</f>
        <v>10.86204</v>
      </c>
      <c r="J991" s="68">
        <f t="shared" ref="J991:J996" si="68">TRUNC(H991*I991,2)</f>
        <v>1.94</v>
      </c>
      <c r="M991" s="69">
        <v>13.51</v>
      </c>
    </row>
    <row r="992" spans="1:13" ht="24" customHeight="1">
      <c r="A992" s="65" t="s">
        <v>1372</v>
      </c>
      <c r="B992" s="66">
        <v>88267</v>
      </c>
      <c r="C992" s="66" t="s">
        <v>1010</v>
      </c>
      <c r="D992" s="65" t="s">
        <v>1038</v>
      </c>
      <c r="E992" s="237" t="s">
        <v>1379</v>
      </c>
      <c r="F992" s="237"/>
      <c r="G992" s="66" t="s">
        <v>1016</v>
      </c>
      <c r="H992" s="67">
        <v>0.17899999999999999</v>
      </c>
      <c r="I992" s="68">
        <f t="shared" si="67"/>
        <v>13.91724</v>
      </c>
      <c r="J992" s="68">
        <f t="shared" si="68"/>
        <v>2.4900000000000002</v>
      </c>
      <c r="M992" s="69">
        <v>17.309999999999999</v>
      </c>
    </row>
    <row r="993" spans="1:13" ht="24" customHeight="1">
      <c r="A993" s="65" t="s">
        <v>1380</v>
      </c>
      <c r="B993" s="66">
        <v>122</v>
      </c>
      <c r="C993" s="66" t="s">
        <v>1010</v>
      </c>
      <c r="D993" s="65" t="s">
        <v>1805</v>
      </c>
      <c r="E993" s="237" t="s">
        <v>1382</v>
      </c>
      <c r="F993" s="237"/>
      <c r="G993" s="66" t="s">
        <v>535</v>
      </c>
      <c r="H993" s="67">
        <v>8.9999999999999993E-3</v>
      </c>
      <c r="I993" s="68">
        <f t="shared" si="67"/>
        <v>52.653959999999998</v>
      </c>
      <c r="J993" s="68">
        <f t="shared" si="68"/>
        <v>0.47</v>
      </c>
      <c r="M993" s="53">
        <v>65.489999999999995</v>
      </c>
    </row>
    <row r="994" spans="1:13" ht="24" customHeight="1">
      <c r="A994" s="65" t="s">
        <v>1380</v>
      </c>
      <c r="B994" s="66">
        <v>3536</v>
      </c>
      <c r="C994" s="66" t="s">
        <v>1010</v>
      </c>
      <c r="D994" s="65" t="s">
        <v>1823</v>
      </c>
      <c r="E994" s="237" t="s">
        <v>1382</v>
      </c>
      <c r="F994" s="237"/>
      <c r="G994" s="66" t="s">
        <v>535</v>
      </c>
      <c r="H994" s="67">
        <v>1</v>
      </c>
      <c r="I994" s="68">
        <f t="shared" si="67"/>
        <v>1.9376400000000003</v>
      </c>
      <c r="J994" s="68">
        <f t="shared" si="68"/>
        <v>1.93</v>
      </c>
      <c r="M994" s="53">
        <v>2.41</v>
      </c>
    </row>
    <row r="995" spans="1:13" ht="24" customHeight="1">
      <c r="A995" s="65" t="s">
        <v>1380</v>
      </c>
      <c r="B995" s="66">
        <v>38383</v>
      </c>
      <c r="C995" s="66" t="s">
        <v>1010</v>
      </c>
      <c r="D995" s="65" t="s">
        <v>1802</v>
      </c>
      <c r="E995" s="237" t="s">
        <v>1382</v>
      </c>
      <c r="F995" s="237"/>
      <c r="G995" s="66" t="s">
        <v>535</v>
      </c>
      <c r="H995" s="67">
        <v>0.06</v>
      </c>
      <c r="I995" s="68">
        <f t="shared" si="67"/>
        <v>1.6562400000000002</v>
      </c>
      <c r="J995" s="68">
        <f t="shared" si="68"/>
        <v>0.09</v>
      </c>
      <c r="M995" s="53">
        <v>2.06</v>
      </c>
    </row>
    <row r="996" spans="1:13" ht="24" customHeight="1" thickBot="1">
      <c r="A996" s="65" t="s">
        <v>1380</v>
      </c>
      <c r="B996" s="66">
        <v>20083</v>
      </c>
      <c r="C996" s="66" t="s">
        <v>1010</v>
      </c>
      <c r="D996" s="65" t="s">
        <v>1806</v>
      </c>
      <c r="E996" s="237" t="s">
        <v>1382</v>
      </c>
      <c r="F996" s="237"/>
      <c r="G996" s="66" t="s">
        <v>535</v>
      </c>
      <c r="H996" s="67">
        <v>1.0999999999999999E-2</v>
      </c>
      <c r="I996" s="68">
        <f t="shared" si="67"/>
        <v>45.723480000000002</v>
      </c>
      <c r="J996" s="68">
        <f t="shared" si="68"/>
        <v>0.5</v>
      </c>
      <c r="M996" s="53">
        <v>56.87</v>
      </c>
    </row>
    <row r="997" spans="1:13" ht="0.95" customHeight="1" thickTop="1">
      <c r="A997" s="83"/>
      <c r="B997" s="71"/>
      <c r="C997" s="71"/>
      <c r="D997" s="70"/>
      <c r="E997" s="70"/>
      <c r="F997" s="70"/>
      <c r="G997" s="70"/>
      <c r="H997" s="70"/>
      <c r="I997" s="70"/>
      <c r="J997" s="70"/>
      <c r="M997" s="53"/>
    </row>
    <row r="998" spans="1:13" ht="18" customHeight="1">
      <c r="A998" s="57" t="s">
        <v>1824</v>
      </c>
      <c r="B998" s="58" t="s">
        <v>1361</v>
      </c>
      <c r="C998" s="58" t="s">
        <v>1362</v>
      </c>
      <c r="D998" s="57" t="s">
        <v>1363</v>
      </c>
      <c r="E998" s="235" t="s">
        <v>1364</v>
      </c>
      <c r="F998" s="235"/>
      <c r="G998" s="58" t="s">
        <v>1365</v>
      </c>
      <c r="H998" s="59" t="s">
        <v>1366</v>
      </c>
      <c r="I998" s="59" t="s">
        <v>1367</v>
      </c>
      <c r="J998" s="59" t="s">
        <v>1368</v>
      </c>
      <c r="M998" s="53" t="s">
        <v>1367</v>
      </c>
    </row>
    <row r="999" spans="1:13" ht="36" customHeight="1">
      <c r="A999" s="65" t="s">
        <v>1369</v>
      </c>
      <c r="B999" s="61">
        <v>89443</v>
      </c>
      <c r="C999" s="61" t="s">
        <v>1010</v>
      </c>
      <c r="D999" s="60" t="s">
        <v>1825</v>
      </c>
      <c r="E999" s="236" t="s">
        <v>1434</v>
      </c>
      <c r="F999" s="236"/>
      <c r="G999" s="61" t="s">
        <v>535</v>
      </c>
      <c r="H999" s="62">
        <v>1</v>
      </c>
      <c r="I999" s="63">
        <f>SUM(J1000:J1005)</f>
        <v>8.7862399999999994</v>
      </c>
      <c r="J999" s="63">
        <f>H999*I999</f>
        <v>8.7862399999999994</v>
      </c>
      <c r="K999" s="64">
        <f>VLOOKUP(B999,[1]PLANILHA!$C$11:$G$435,5,FALSE)</f>
        <v>8.7877200000000002</v>
      </c>
      <c r="L999" s="64">
        <f>K999-J999</f>
        <v>1.480000000000814E-3</v>
      </c>
      <c r="M999" s="53">
        <v>10.93</v>
      </c>
    </row>
    <row r="1000" spans="1:13" ht="24" customHeight="1">
      <c r="A1000" s="65" t="s">
        <v>1372</v>
      </c>
      <c r="B1000" s="66">
        <v>88248</v>
      </c>
      <c r="C1000" s="66" t="s">
        <v>1010</v>
      </c>
      <c r="D1000" s="65" t="s">
        <v>1059</v>
      </c>
      <c r="E1000" s="237" t="s">
        <v>1379</v>
      </c>
      <c r="F1000" s="237"/>
      <c r="G1000" s="66" t="s">
        <v>1016</v>
      </c>
      <c r="H1000" s="67">
        <v>0.14299999999999999</v>
      </c>
      <c r="I1000" s="68">
        <f t="shared" ref="I1000:I1005" si="69">M1000*$M$2</f>
        <v>10.86204</v>
      </c>
      <c r="J1000" s="68">
        <f>TRUNC(H1000*I1000,2)</f>
        <v>1.55</v>
      </c>
      <c r="M1000" s="69">
        <v>13.51</v>
      </c>
    </row>
    <row r="1001" spans="1:13" ht="24" customHeight="1">
      <c r="A1001" s="65" t="s">
        <v>1372</v>
      </c>
      <c r="B1001" s="66">
        <v>88267</v>
      </c>
      <c r="C1001" s="66" t="s">
        <v>1010</v>
      </c>
      <c r="D1001" s="65" t="s">
        <v>1038</v>
      </c>
      <c r="E1001" s="237" t="s">
        <v>1379</v>
      </c>
      <c r="F1001" s="237"/>
      <c r="G1001" s="66" t="s">
        <v>1016</v>
      </c>
      <c r="H1001" s="67">
        <v>0.14299999999999999</v>
      </c>
      <c r="I1001" s="68">
        <f t="shared" si="69"/>
        <v>13.91724</v>
      </c>
      <c r="J1001" s="68">
        <f>TRUNC(H1001*I1001,2)</f>
        <v>1.99</v>
      </c>
      <c r="M1001" s="69">
        <v>17.309999999999999</v>
      </c>
    </row>
    <row r="1002" spans="1:13" ht="24" customHeight="1">
      <c r="A1002" s="65" t="s">
        <v>1380</v>
      </c>
      <c r="B1002" s="66">
        <v>122</v>
      </c>
      <c r="C1002" s="66" t="s">
        <v>1010</v>
      </c>
      <c r="D1002" s="65" t="s">
        <v>1805</v>
      </c>
      <c r="E1002" s="237" t="s">
        <v>1382</v>
      </c>
      <c r="F1002" s="237"/>
      <c r="G1002" s="66" t="s">
        <v>535</v>
      </c>
      <c r="H1002" s="67">
        <v>1.4E-2</v>
      </c>
      <c r="I1002" s="68">
        <f t="shared" si="69"/>
        <v>52.653959999999998</v>
      </c>
      <c r="J1002" s="68">
        <f>TRUNC(H1002*I1002,2)</f>
        <v>0.73</v>
      </c>
      <c r="M1002" s="53">
        <v>65.489999999999995</v>
      </c>
    </row>
    <row r="1003" spans="1:13" ht="24" customHeight="1">
      <c r="A1003" s="65" t="s">
        <v>1380</v>
      </c>
      <c r="B1003" s="66">
        <v>38383</v>
      </c>
      <c r="C1003" s="66" t="s">
        <v>1010</v>
      </c>
      <c r="D1003" s="65" t="s">
        <v>1802</v>
      </c>
      <c r="E1003" s="237" t="s">
        <v>1382</v>
      </c>
      <c r="F1003" s="237"/>
      <c r="G1003" s="66" t="s">
        <v>535</v>
      </c>
      <c r="H1003" s="67">
        <v>5.2999999999999999E-2</v>
      </c>
      <c r="I1003" s="68">
        <f t="shared" si="69"/>
        <v>1.6562400000000002</v>
      </c>
      <c r="J1003" s="68">
        <f>TRUNC(H1003*I1003,2)</f>
        <v>0.08</v>
      </c>
      <c r="M1003" s="53">
        <v>2.06</v>
      </c>
    </row>
    <row r="1004" spans="1:13" ht="24" customHeight="1">
      <c r="A1004" s="65" t="s">
        <v>1380</v>
      </c>
      <c r="B1004" s="66">
        <v>20083</v>
      </c>
      <c r="C1004" s="66" t="s">
        <v>1010</v>
      </c>
      <c r="D1004" s="65" t="s">
        <v>1806</v>
      </c>
      <c r="E1004" s="237" t="s">
        <v>1382</v>
      </c>
      <c r="F1004" s="237"/>
      <c r="G1004" s="66" t="s">
        <v>535</v>
      </c>
      <c r="H1004" s="67">
        <v>1.7000000000000001E-2</v>
      </c>
      <c r="I1004" s="68">
        <f t="shared" si="69"/>
        <v>45.723480000000002</v>
      </c>
      <c r="J1004" s="68">
        <f>TRUNC(H1004*I1004,2)</f>
        <v>0.77</v>
      </c>
      <c r="M1004" s="53">
        <v>56.87</v>
      </c>
    </row>
    <row r="1005" spans="1:13" ht="24" customHeight="1" thickBot="1">
      <c r="A1005" s="65" t="s">
        <v>1380</v>
      </c>
      <c r="B1005" s="66">
        <v>7140</v>
      </c>
      <c r="C1005" s="66" t="s">
        <v>1010</v>
      </c>
      <c r="D1005" s="65" t="s">
        <v>1807</v>
      </c>
      <c r="E1005" s="237" t="s">
        <v>1382</v>
      </c>
      <c r="F1005" s="237"/>
      <c r="G1005" s="66" t="s">
        <v>535</v>
      </c>
      <c r="H1005" s="67">
        <v>1</v>
      </c>
      <c r="I1005" s="68">
        <f t="shared" si="69"/>
        <v>3.6662399999999997</v>
      </c>
      <c r="J1005" s="68">
        <f>H1005*I1005</f>
        <v>3.6662399999999997</v>
      </c>
      <c r="M1005" s="53">
        <v>4.5599999999999996</v>
      </c>
    </row>
    <row r="1006" spans="1:13" ht="0.95" customHeight="1" thickTop="1">
      <c r="A1006" s="83"/>
      <c r="B1006" s="71"/>
      <c r="C1006" s="71"/>
      <c r="D1006" s="70"/>
      <c r="E1006" s="70"/>
      <c r="F1006" s="70"/>
      <c r="G1006" s="70"/>
      <c r="H1006" s="70"/>
      <c r="I1006" s="70"/>
      <c r="J1006" s="70"/>
      <c r="M1006" s="53"/>
    </row>
    <row r="1007" spans="1:13" ht="18.75" customHeight="1">
      <c r="A1007" s="57" t="s">
        <v>1826</v>
      </c>
      <c r="B1007" s="58" t="s">
        <v>1361</v>
      </c>
      <c r="C1007" s="58" t="s">
        <v>1362</v>
      </c>
      <c r="D1007" s="57" t="s">
        <v>1363</v>
      </c>
      <c r="E1007" s="235" t="s">
        <v>1364</v>
      </c>
      <c r="F1007" s="235"/>
      <c r="G1007" s="58" t="s">
        <v>1365</v>
      </c>
      <c r="H1007" s="59" t="s">
        <v>1366</v>
      </c>
      <c r="I1007" s="59" t="s">
        <v>1367</v>
      </c>
      <c r="J1007" s="59" t="s">
        <v>1368</v>
      </c>
      <c r="M1007" s="53" t="s">
        <v>1367</v>
      </c>
    </row>
    <row r="1008" spans="1:13" ht="36" customHeight="1">
      <c r="A1008" s="65" t="s">
        <v>1369</v>
      </c>
      <c r="B1008" s="61">
        <v>99621</v>
      </c>
      <c r="C1008" s="61" t="s">
        <v>1010</v>
      </c>
      <c r="D1008" s="60" t="s">
        <v>1827</v>
      </c>
      <c r="E1008" s="236" t="s">
        <v>1434</v>
      </c>
      <c r="F1008" s="236"/>
      <c r="G1008" s="61" t="s">
        <v>535</v>
      </c>
      <c r="H1008" s="62">
        <v>1</v>
      </c>
      <c r="I1008" s="63">
        <f>SUM(J1009:J1012)</f>
        <v>153.22</v>
      </c>
      <c r="J1008" s="63">
        <f>H1008*I1008</f>
        <v>153.22</v>
      </c>
      <c r="K1008" s="64">
        <f>VLOOKUP(B1008,[1]PLANILHA!$C$11:$G$435,5,FALSE)</f>
        <v>153.21827999999999</v>
      </c>
      <c r="L1008" s="64">
        <f>K1008-J1008</f>
        <v>-1.720000000005939E-3</v>
      </c>
      <c r="M1008" s="53">
        <v>190.57</v>
      </c>
    </row>
    <row r="1009" spans="1:13" ht="24" customHeight="1">
      <c r="A1009" s="65" t="s">
        <v>1372</v>
      </c>
      <c r="B1009" s="66">
        <v>88248</v>
      </c>
      <c r="C1009" s="66" t="s">
        <v>1010</v>
      </c>
      <c r="D1009" s="65" t="s">
        <v>1059</v>
      </c>
      <c r="E1009" s="237" t="s">
        <v>1379</v>
      </c>
      <c r="F1009" s="237"/>
      <c r="G1009" s="66" t="s">
        <v>1016</v>
      </c>
      <c r="H1009" s="67">
        <v>0.78900000000000003</v>
      </c>
      <c r="I1009" s="68">
        <f>M1009*$M$2</f>
        <v>10.86204</v>
      </c>
      <c r="J1009" s="68">
        <f>TRUNC(H1009*I1009,2)</f>
        <v>8.57</v>
      </c>
      <c r="M1009" s="69">
        <v>13.51</v>
      </c>
    </row>
    <row r="1010" spans="1:13" ht="24" customHeight="1">
      <c r="A1010" s="65" t="s">
        <v>1372</v>
      </c>
      <c r="B1010" s="66">
        <v>88267</v>
      </c>
      <c r="C1010" s="66" t="s">
        <v>1010</v>
      </c>
      <c r="D1010" s="65" t="s">
        <v>1038</v>
      </c>
      <c r="E1010" s="237" t="s">
        <v>1379</v>
      </c>
      <c r="F1010" s="237"/>
      <c r="G1010" s="66" t="s">
        <v>1016</v>
      </c>
      <c r="H1010" s="67">
        <v>0.78900000000000003</v>
      </c>
      <c r="I1010" s="68">
        <f>M1010*$M$2</f>
        <v>13.91724</v>
      </c>
      <c r="J1010" s="68">
        <f>TRUNC(H1010*I1010,2)</f>
        <v>10.98</v>
      </c>
      <c r="M1010" s="69">
        <v>17.309999999999999</v>
      </c>
    </row>
    <row r="1011" spans="1:13" ht="24" customHeight="1">
      <c r="A1011" s="65" t="s">
        <v>1380</v>
      </c>
      <c r="B1011" s="66">
        <v>3148</v>
      </c>
      <c r="C1011" s="66" t="s">
        <v>1010</v>
      </c>
      <c r="D1011" s="65" t="s">
        <v>1828</v>
      </c>
      <c r="E1011" s="237" t="s">
        <v>1382</v>
      </c>
      <c r="F1011" s="237"/>
      <c r="G1011" s="66" t="s">
        <v>535</v>
      </c>
      <c r="H1011" s="67">
        <v>1.9E-2</v>
      </c>
      <c r="I1011" s="68">
        <f>M1011*$M$2</f>
        <v>10.669080000000001</v>
      </c>
      <c r="J1011" s="68">
        <f>TRUNC(H1011*I1011,2)</f>
        <v>0.2</v>
      </c>
      <c r="M1011" s="53">
        <v>13.27</v>
      </c>
    </row>
    <row r="1012" spans="1:13" ht="36" customHeight="1" thickBot="1">
      <c r="A1012" s="65" t="s">
        <v>1380</v>
      </c>
      <c r="B1012" s="66">
        <v>10411</v>
      </c>
      <c r="C1012" s="66" t="s">
        <v>1010</v>
      </c>
      <c r="D1012" s="65" t="s">
        <v>1829</v>
      </c>
      <c r="E1012" s="237" t="s">
        <v>1382</v>
      </c>
      <c r="F1012" s="237"/>
      <c r="G1012" s="66" t="s">
        <v>535</v>
      </c>
      <c r="H1012" s="67">
        <v>1</v>
      </c>
      <c r="I1012" s="68">
        <v>133.47</v>
      </c>
      <c r="J1012" s="68">
        <f>TRUNC(H1012*I1012,2)</f>
        <v>133.47</v>
      </c>
      <c r="M1012" s="53">
        <v>166.02</v>
      </c>
    </row>
    <row r="1013" spans="1:13" ht="0.95" customHeight="1" thickTop="1">
      <c r="A1013" s="83"/>
      <c r="B1013" s="71"/>
      <c r="C1013" s="71"/>
      <c r="D1013" s="70"/>
      <c r="E1013" s="70"/>
      <c r="F1013" s="70"/>
      <c r="G1013" s="70"/>
      <c r="H1013" s="70"/>
      <c r="I1013" s="70"/>
      <c r="J1013" s="70"/>
      <c r="M1013" s="53"/>
    </row>
    <row r="1014" spans="1:13" ht="18" customHeight="1">
      <c r="A1014" s="57" t="s">
        <v>1830</v>
      </c>
      <c r="B1014" s="58" t="s">
        <v>1361</v>
      </c>
      <c r="C1014" s="58" t="s">
        <v>1362</v>
      </c>
      <c r="D1014" s="57" t="s">
        <v>1363</v>
      </c>
      <c r="E1014" s="235" t="s">
        <v>1364</v>
      </c>
      <c r="F1014" s="235"/>
      <c r="G1014" s="58" t="s">
        <v>1365</v>
      </c>
      <c r="H1014" s="59" t="s">
        <v>1366</v>
      </c>
      <c r="I1014" s="59" t="s">
        <v>1367</v>
      </c>
      <c r="J1014" s="59" t="s">
        <v>1368</v>
      </c>
      <c r="M1014" s="53" t="s">
        <v>1367</v>
      </c>
    </row>
    <row r="1015" spans="1:13" ht="36" customHeight="1">
      <c r="A1015" s="65" t="s">
        <v>1369</v>
      </c>
      <c r="B1015" s="61">
        <v>89390</v>
      </c>
      <c r="C1015" s="61" t="s">
        <v>1010</v>
      </c>
      <c r="D1015" s="60" t="s">
        <v>1831</v>
      </c>
      <c r="E1015" s="236" t="s">
        <v>1434</v>
      </c>
      <c r="F1015" s="236"/>
      <c r="G1015" s="61" t="s">
        <v>535</v>
      </c>
      <c r="H1015" s="62">
        <v>1</v>
      </c>
      <c r="I1015" s="63">
        <f>SUM(J1016:J1021)</f>
        <v>16.96</v>
      </c>
      <c r="J1015" s="63">
        <f>H1015*I1015</f>
        <v>16.96</v>
      </c>
      <c r="K1015" s="64">
        <f>VLOOKUP(B1015,[1]PLANILHA!$C$11:$G$435,5,FALSE)</f>
        <v>16.964400000000001</v>
      </c>
      <c r="L1015" s="64">
        <f>K1015-J1015</f>
        <v>4.4000000000004036E-3</v>
      </c>
      <c r="M1015" s="53">
        <v>21.1</v>
      </c>
    </row>
    <row r="1016" spans="1:13" ht="24" customHeight="1">
      <c r="A1016" s="65" t="s">
        <v>1372</v>
      </c>
      <c r="B1016" s="66">
        <v>88248</v>
      </c>
      <c r="C1016" s="66" t="s">
        <v>1010</v>
      </c>
      <c r="D1016" s="65" t="s">
        <v>1059</v>
      </c>
      <c r="E1016" s="237" t="s">
        <v>1379</v>
      </c>
      <c r="F1016" s="237"/>
      <c r="G1016" s="66" t="s">
        <v>1016</v>
      </c>
      <c r="H1016" s="67">
        <v>0.11899999999999999</v>
      </c>
      <c r="I1016" s="68">
        <f t="shared" ref="I1016:I1021" si="70">M1016*$M$2</f>
        <v>10.86204</v>
      </c>
      <c r="J1016" s="68">
        <f t="shared" ref="J1016:J1021" si="71">TRUNC(H1016*I1016,2)</f>
        <v>1.29</v>
      </c>
      <c r="M1016" s="69">
        <v>13.51</v>
      </c>
    </row>
    <row r="1017" spans="1:13" ht="24" customHeight="1">
      <c r="A1017" s="65" t="s">
        <v>1372</v>
      </c>
      <c r="B1017" s="66">
        <v>88267</v>
      </c>
      <c r="C1017" s="66" t="s">
        <v>1010</v>
      </c>
      <c r="D1017" s="65" t="s">
        <v>1038</v>
      </c>
      <c r="E1017" s="237" t="s">
        <v>1379</v>
      </c>
      <c r="F1017" s="237"/>
      <c r="G1017" s="66" t="s">
        <v>1016</v>
      </c>
      <c r="H1017" s="67">
        <v>0.11899999999999999</v>
      </c>
      <c r="I1017" s="68">
        <f t="shared" si="70"/>
        <v>13.91724</v>
      </c>
      <c r="J1017" s="68">
        <f t="shared" si="71"/>
        <v>1.65</v>
      </c>
      <c r="M1017" s="69">
        <v>17.309999999999999</v>
      </c>
    </row>
    <row r="1018" spans="1:13" ht="24" customHeight="1">
      <c r="A1018" s="65" t="s">
        <v>1380</v>
      </c>
      <c r="B1018" s="66">
        <v>122</v>
      </c>
      <c r="C1018" s="66" t="s">
        <v>1010</v>
      </c>
      <c r="D1018" s="65" t="s">
        <v>1805</v>
      </c>
      <c r="E1018" s="237" t="s">
        <v>1382</v>
      </c>
      <c r="F1018" s="237"/>
      <c r="G1018" s="66" t="s">
        <v>535</v>
      </c>
      <c r="H1018" s="67">
        <v>8.9999999999999993E-3</v>
      </c>
      <c r="I1018" s="68">
        <f t="shared" si="70"/>
        <v>52.653959999999998</v>
      </c>
      <c r="J1018" s="68">
        <f t="shared" si="71"/>
        <v>0.47</v>
      </c>
      <c r="M1018" s="53">
        <v>65.489999999999995</v>
      </c>
    </row>
    <row r="1019" spans="1:13" ht="24" customHeight="1">
      <c r="A1019" s="65" t="s">
        <v>1380</v>
      </c>
      <c r="B1019" s="66">
        <v>38383</v>
      </c>
      <c r="C1019" s="66" t="s">
        <v>1010</v>
      </c>
      <c r="D1019" s="65" t="s">
        <v>1802</v>
      </c>
      <c r="E1019" s="237" t="s">
        <v>1382</v>
      </c>
      <c r="F1019" s="237"/>
      <c r="G1019" s="66" t="s">
        <v>535</v>
      </c>
      <c r="H1019" s="67">
        <v>0.06</v>
      </c>
      <c r="I1019" s="68">
        <f t="shared" si="70"/>
        <v>1.6562400000000002</v>
      </c>
      <c r="J1019" s="68">
        <f t="shared" si="71"/>
        <v>0.09</v>
      </c>
      <c r="M1019" s="53">
        <v>2.06</v>
      </c>
    </row>
    <row r="1020" spans="1:13" ht="24" customHeight="1">
      <c r="A1020" s="65" t="s">
        <v>1380</v>
      </c>
      <c r="B1020" s="66">
        <v>20083</v>
      </c>
      <c r="C1020" s="66" t="s">
        <v>1010</v>
      </c>
      <c r="D1020" s="65" t="s">
        <v>1806</v>
      </c>
      <c r="E1020" s="237" t="s">
        <v>1382</v>
      </c>
      <c r="F1020" s="237"/>
      <c r="G1020" s="66" t="s">
        <v>535</v>
      </c>
      <c r="H1020" s="67">
        <v>1.0999999999999999E-2</v>
      </c>
      <c r="I1020" s="68">
        <f t="shared" si="70"/>
        <v>45.723480000000002</v>
      </c>
      <c r="J1020" s="68">
        <f t="shared" si="71"/>
        <v>0.5</v>
      </c>
      <c r="M1020" s="53">
        <v>56.87</v>
      </c>
    </row>
    <row r="1021" spans="1:13" ht="24" customHeight="1" thickBot="1">
      <c r="A1021" s="65" t="s">
        <v>1380</v>
      </c>
      <c r="B1021" s="66">
        <v>9895</v>
      </c>
      <c r="C1021" s="66" t="s">
        <v>1010</v>
      </c>
      <c r="D1021" s="65" t="s">
        <v>1832</v>
      </c>
      <c r="E1021" s="237" t="s">
        <v>1382</v>
      </c>
      <c r="F1021" s="237"/>
      <c r="G1021" s="66" t="s">
        <v>535</v>
      </c>
      <c r="H1021" s="67">
        <v>1</v>
      </c>
      <c r="I1021" s="68">
        <f t="shared" si="70"/>
        <v>12.96852</v>
      </c>
      <c r="J1021" s="68">
        <f t="shared" si="71"/>
        <v>12.96</v>
      </c>
      <c r="M1021" s="53">
        <v>16.13</v>
      </c>
    </row>
    <row r="1022" spans="1:13" ht="0.95" customHeight="1" thickTop="1">
      <c r="A1022" s="83"/>
      <c r="B1022" s="71"/>
      <c r="C1022" s="71"/>
      <c r="D1022" s="70"/>
      <c r="E1022" s="70"/>
      <c r="F1022" s="70"/>
      <c r="G1022" s="70"/>
      <c r="H1022" s="70"/>
      <c r="I1022" s="70"/>
      <c r="J1022" s="70"/>
      <c r="M1022" s="53"/>
    </row>
    <row r="1023" spans="1:13" ht="18" customHeight="1">
      <c r="A1023" s="57" t="s">
        <v>1833</v>
      </c>
      <c r="B1023" s="58" t="s">
        <v>1361</v>
      </c>
      <c r="C1023" s="58" t="s">
        <v>1362</v>
      </c>
      <c r="D1023" s="57" t="s">
        <v>1363</v>
      </c>
      <c r="E1023" s="235" t="s">
        <v>1364</v>
      </c>
      <c r="F1023" s="235"/>
      <c r="G1023" s="58" t="s">
        <v>1365</v>
      </c>
      <c r="H1023" s="59" t="s">
        <v>1366</v>
      </c>
      <c r="I1023" s="59" t="s">
        <v>1367</v>
      </c>
      <c r="J1023" s="59" t="s">
        <v>1368</v>
      </c>
      <c r="M1023" s="53" t="s">
        <v>1367</v>
      </c>
    </row>
    <row r="1024" spans="1:13" ht="36" customHeight="1">
      <c r="A1024" s="65" t="s">
        <v>1369</v>
      </c>
      <c r="B1024" s="61">
        <v>89448</v>
      </c>
      <c r="C1024" s="61" t="s">
        <v>1010</v>
      </c>
      <c r="D1024" s="60" t="s">
        <v>1834</v>
      </c>
      <c r="E1024" s="236" t="s">
        <v>1434</v>
      </c>
      <c r="F1024" s="236"/>
      <c r="G1024" s="61" t="s">
        <v>538</v>
      </c>
      <c r="H1024" s="62">
        <v>1</v>
      </c>
      <c r="I1024" s="63">
        <f>SUM(J1025:J1028)</f>
        <v>12.02</v>
      </c>
      <c r="J1024" s="63">
        <f>H1024*I1024</f>
        <v>12.02</v>
      </c>
      <c r="K1024" s="64">
        <f>VLOOKUP(B1024,[1]PLANILHA!$C$11:$G$435,5,FALSE)</f>
        <v>12.0198</v>
      </c>
      <c r="L1024" s="64">
        <f>K1024-J1024</f>
        <v>-1.9999999999953388E-4</v>
      </c>
      <c r="M1024" s="53">
        <v>14.95</v>
      </c>
    </row>
    <row r="1025" spans="1:13" ht="24" customHeight="1">
      <c r="A1025" s="65" t="s">
        <v>1372</v>
      </c>
      <c r="B1025" s="66">
        <v>88248</v>
      </c>
      <c r="C1025" s="66" t="s">
        <v>1010</v>
      </c>
      <c r="D1025" s="65" t="s">
        <v>1059</v>
      </c>
      <c r="E1025" s="237" t="s">
        <v>1379</v>
      </c>
      <c r="F1025" s="237"/>
      <c r="G1025" s="66" t="s">
        <v>1016</v>
      </c>
      <c r="H1025" s="67">
        <v>2.4E-2</v>
      </c>
      <c r="I1025" s="68">
        <f>M1025*$M$2</f>
        <v>10.86204</v>
      </c>
      <c r="J1025" s="68">
        <f>TRUNC(H1025*I1025,2)</f>
        <v>0.26</v>
      </c>
      <c r="M1025" s="69">
        <v>13.51</v>
      </c>
    </row>
    <row r="1026" spans="1:13" ht="24" customHeight="1">
      <c r="A1026" s="65" t="s">
        <v>1372</v>
      </c>
      <c r="B1026" s="66">
        <v>88267</v>
      </c>
      <c r="C1026" s="66" t="s">
        <v>1010</v>
      </c>
      <c r="D1026" s="65" t="s">
        <v>1038</v>
      </c>
      <c r="E1026" s="237" t="s">
        <v>1379</v>
      </c>
      <c r="F1026" s="237"/>
      <c r="G1026" s="66" t="s">
        <v>1016</v>
      </c>
      <c r="H1026" s="67">
        <v>2.4E-2</v>
      </c>
      <c r="I1026" s="68">
        <f>M1026*$M$2</f>
        <v>13.91724</v>
      </c>
      <c r="J1026" s="68">
        <f>TRUNC(H1026*I1026,2)</f>
        <v>0.33</v>
      </c>
      <c r="M1026" s="69">
        <v>17.309999999999999</v>
      </c>
    </row>
    <row r="1027" spans="1:13" ht="24" customHeight="1">
      <c r="A1027" s="65" t="s">
        <v>1380</v>
      </c>
      <c r="B1027" s="66">
        <v>38383</v>
      </c>
      <c r="C1027" s="66" t="s">
        <v>1010</v>
      </c>
      <c r="D1027" s="65" t="s">
        <v>1802</v>
      </c>
      <c r="E1027" s="237" t="s">
        <v>1382</v>
      </c>
      <c r="F1027" s="237"/>
      <c r="G1027" s="66" t="s">
        <v>535</v>
      </c>
      <c r="H1027" s="67">
        <v>8.0000000000000002E-3</v>
      </c>
      <c r="I1027" s="68">
        <f>M1027*$M$2</f>
        <v>1.6562400000000002</v>
      </c>
      <c r="J1027" s="68">
        <f>TRUNC(H1027*I1027,2)</f>
        <v>0.01</v>
      </c>
      <c r="M1027" s="53">
        <v>2.06</v>
      </c>
    </row>
    <row r="1028" spans="1:13" ht="24" customHeight="1" thickBot="1">
      <c r="A1028" s="65" t="s">
        <v>1380</v>
      </c>
      <c r="B1028" s="66">
        <v>9874</v>
      </c>
      <c r="C1028" s="66" t="s">
        <v>1010</v>
      </c>
      <c r="D1028" s="65" t="s">
        <v>1835</v>
      </c>
      <c r="E1028" s="237" t="s">
        <v>1382</v>
      </c>
      <c r="F1028" s="237"/>
      <c r="G1028" s="66" t="s">
        <v>538</v>
      </c>
      <c r="H1028" s="67">
        <v>1.0609999999999999</v>
      </c>
      <c r="I1028" s="68">
        <v>10.77</v>
      </c>
      <c r="J1028" s="68">
        <f>TRUNC(H1028*I1028,2)</f>
        <v>11.42</v>
      </c>
      <c r="M1028" s="53">
        <v>13.4</v>
      </c>
    </row>
    <row r="1029" spans="1:13" ht="0.95" customHeight="1" thickTop="1">
      <c r="A1029" s="83"/>
      <c r="B1029" s="71"/>
      <c r="C1029" s="71"/>
      <c r="D1029" s="70"/>
      <c r="E1029" s="70"/>
      <c r="F1029" s="70"/>
      <c r="G1029" s="70"/>
      <c r="H1029" s="70"/>
      <c r="I1029" s="70"/>
      <c r="J1029" s="70"/>
      <c r="M1029" s="53"/>
    </row>
    <row r="1030" spans="1:13" ht="18" customHeight="1">
      <c r="A1030" s="57" t="s">
        <v>2230</v>
      </c>
      <c r="B1030" s="58" t="s">
        <v>1361</v>
      </c>
      <c r="C1030" s="58" t="s">
        <v>1362</v>
      </c>
      <c r="D1030" s="57" t="s">
        <v>1363</v>
      </c>
      <c r="E1030" s="235" t="s">
        <v>1364</v>
      </c>
      <c r="F1030" s="235"/>
      <c r="G1030" s="58" t="s">
        <v>1365</v>
      </c>
      <c r="H1030" s="59" t="s">
        <v>1366</v>
      </c>
      <c r="I1030" s="59" t="s">
        <v>1367</v>
      </c>
      <c r="J1030" s="59" t="s">
        <v>1368</v>
      </c>
      <c r="M1030" s="53" t="s">
        <v>1367</v>
      </c>
    </row>
    <row r="1031" spans="1:13" ht="36" customHeight="1">
      <c r="A1031" s="65" t="s">
        <v>1369</v>
      </c>
      <c r="B1031" s="61">
        <v>96702</v>
      </c>
      <c r="C1031" s="61" t="s">
        <v>1010</v>
      </c>
      <c r="D1031" s="60" t="s">
        <v>1836</v>
      </c>
      <c r="E1031" s="236" t="s">
        <v>1434</v>
      </c>
      <c r="F1031" s="236"/>
      <c r="G1031" s="61" t="s">
        <v>535</v>
      </c>
      <c r="H1031" s="62">
        <v>1</v>
      </c>
      <c r="I1031" s="63">
        <f>SUM(J1032:J1034)</f>
        <v>4.3705157999999997</v>
      </c>
      <c r="J1031" s="63">
        <f>H1031*I1031</f>
        <v>4.3705157999999997</v>
      </c>
      <c r="K1031" s="64">
        <f>VLOOKUP(B1031,[1]PLANILHA!$C$11:$G$435,5,FALSE)</f>
        <v>4.3657199999999996</v>
      </c>
      <c r="L1031" s="64">
        <f>K1031-J1031</f>
        <v>-4.7958000000001277E-3</v>
      </c>
      <c r="M1031" s="53">
        <v>5.43</v>
      </c>
    </row>
    <row r="1032" spans="1:13" ht="24" customHeight="1">
      <c r="A1032" s="65" t="s">
        <v>1372</v>
      </c>
      <c r="B1032" s="66">
        <v>88248</v>
      </c>
      <c r="C1032" s="66" t="s">
        <v>1010</v>
      </c>
      <c r="D1032" s="65" t="s">
        <v>1059</v>
      </c>
      <c r="E1032" s="237" t="s">
        <v>1379</v>
      </c>
      <c r="F1032" s="237"/>
      <c r="G1032" s="66" t="s">
        <v>1016</v>
      </c>
      <c r="H1032" s="67">
        <v>4.4999999999999998E-2</v>
      </c>
      <c r="I1032" s="68">
        <f>M1032*$M$2</f>
        <v>10.86204</v>
      </c>
      <c r="J1032" s="68">
        <f>TRUNC(H1032*I1032,2)</f>
        <v>0.48</v>
      </c>
      <c r="M1032" s="69">
        <v>13.51</v>
      </c>
    </row>
    <row r="1033" spans="1:13" ht="24" customHeight="1">
      <c r="A1033" s="65" t="s">
        <v>1372</v>
      </c>
      <c r="B1033" s="66">
        <v>88267</v>
      </c>
      <c r="C1033" s="66" t="s">
        <v>1010</v>
      </c>
      <c r="D1033" s="65" t="s">
        <v>1038</v>
      </c>
      <c r="E1033" s="237" t="s">
        <v>1379</v>
      </c>
      <c r="F1033" s="237"/>
      <c r="G1033" s="66" t="s">
        <v>1016</v>
      </c>
      <c r="H1033" s="67">
        <v>4.4999999999999998E-2</v>
      </c>
      <c r="I1033" s="68">
        <f>M1033*$M$2</f>
        <v>13.91724</v>
      </c>
      <c r="J1033" s="68">
        <f>H1033*I1033</f>
        <v>0.62627579999999994</v>
      </c>
      <c r="M1033" s="69">
        <v>17.309999999999999</v>
      </c>
    </row>
    <row r="1034" spans="1:13" ht="24" customHeight="1" thickBot="1">
      <c r="A1034" s="65" t="s">
        <v>1380</v>
      </c>
      <c r="B1034" s="66">
        <v>38992</v>
      </c>
      <c r="C1034" s="66" t="s">
        <v>1010</v>
      </c>
      <c r="D1034" s="65" t="s">
        <v>1837</v>
      </c>
      <c r="E1034" s="237" t="s">
        <v>1382</v>
      </c>
      <c r="F1034" s="237"/>
      <c r="G1034" s="66" t="s">
        <v>535</v>
      </c>
      <c r="H1034" s="67">
        <v>1</v>
      </c>
      <c r="I1034" s="68">
        <f>M1034*$M$2</f>
        <v>3.26424</v>
      </c>
      <c r="J1034" s="68">
        <f>H1034*I1034</f>
        <v>3.26424</v>
      </c>
      <c r="M1034" s="53">
        <v>4.0599999999999996</v>
      </c>
    </row>
    <row r="1035" spans="1:13" ht="0.95" customHeight="1" thickTop="1">
      <c r="A1035" s="83"/>
      <c r="B1035" s="71"/>
      <c r="C1035" s="71"/>
      <c r="D1035" s="70"/>
      <c r="E1035" s="70"/>
      <c r="F1035" s="70"/>
      <c r="G1035" s="70"/>
      <c r="H1035" s="70"/>
      <c r="I1035" s="70"/>
      <c r="J1035" s="70"/>
      <c r="M1035" s="53"/>
    </row>
    <row r="1036" spans="1:13" ht="18" customHeight="1">
      <c r="A1036" s="57" t="s">
        <v>1838</v>
      </c>
      <c r="B1036" s="58" t="s">
        <v>1361</v>
      </c>
      <c r="C1036" s="58" t="s">
        <v>1362</v>
      </c>
      <c r="D1036" s="57" t="s">
        <v>1363</v>
      </c>
      <c r="E1036" s="235" t="s">
        <v>1364</v>
      </c>
      <c r="F1036" s="235"/>
      <c r="G1036" s="58" t="s">
        <v>1365</v>
      </c>
      <c r="H1036" s="59" t="s">
        <v>1366</v>
      </c>
      <c r="I1036" s="59" t="s">
        <v>1367</v>
      </c>
      <c r="J1036" s="59" t="s">
        <v>1368</v>
      </c>
      <c r="M1036" s="53" t="s">
        <v>1367</v>
      </c>
    </row>
    <row r="1037" spans="1:13" ht="36" customHeight="1">
      <c r="A1037" s="65" t="s">
        <v>1369</v>
      </c>
      <c r="B1037" s="61">
        <v>89362</v>
      </c>
      <c r="C1037" s="61" t="s">
        <v>1010</v>
      </c>
      <c r="D1037" s="60" t="s">
        <v>1839</v>
      </c>
      <c r="E1037" s="236" t="s">
        <v>1434</v>
      </c>
      <c r="F1037" s="236"/>
      <c r="G1037" s="61" t="s">
        <v>535</v>
      </c>
      <c r="H1037" s="62">
        <v>1</v>
      </c>
      <c r="I1037" s="63">
        <f>SUM(J1038:J1043)</f>
        <v>5.16262972</v>
      </c>
      <c r="J1037" s="63">
        <f>H1037*I1037</f>
        <v>5.16262972</v>
      </c>
      <c r="K1037" s="64">
        <f>VLOOKUP(B1037,[1]PLANILHA!$C$11:$G$435,5,FALSE)</f>
        <v>5.1616800000000005</v>
      </c>
      <c r="L1037" s="64">
        <f>K1037-J1037</f>
        <v>-9.4971999999948764E-4</v>
      </c>
      <c r="M1037" s="53">
        <v>6.42</v>
      </c>
    </row>
    <row r="1038" spans="1:13" ht="24" customHeight="1">
      <c r="A1038" s="65" t="s">
        <v>1372</v>
      </c>
      <c r="B1038" s="66">
        <v>88248</v>
      </c>
      <c r="C1038" s="66" t="s">
        <v>1010</v>
      </c>
      <c r="D1038" s="65" t="s">
        <v>1059</v>
      </c>
      <c r="E1038" s="237" t="s">
        <v>1379</v>
      </c>
      <c r="F1038" s="237"/>
      <c r="G1038" s="66" t="s">
        <v>1016</v>
      </c>
      <c r="H1038" s="67">
        <v>0.15</v>
      </c>
      <c r="I1038" s="68">
        <f t="shared" ref="I1038:I1043" si="72">M1038*$M$2</f>
        <v>10.86204</v>
      </c>
      <c r="J1038" s="68">
        <f>TRUNC(H1038*I1038,2)</f>
        <v>1.62</v>
      </c>
      <c r="M1038" s="69">
        <v>13.51</v>
      </c>
    </row>
    <row r="1039" spans="1:13" ht="24" customHeight="1">
      <c r="A1039" s="65" t="s">
        <v>1372</v>
      </c>
      <c r="B1039" s="66">
        <v>88267</v>
      </c>
      <c r="C1039" s="66" t="s">
        <v>1010</v>
      </c>
      <c r="D1039" s="65" t="s">
        <v>1038</v>
      </c>
      <c r="E1039" s="237" t="s">
        <v>1379</v>
      </c>
      <c r="F1039" s="237"/>
      <c r="G1039" s="66" t="s">
        <v>1016</v>
      </c>
      <c r="H1039" s="67">
        <v>0.15</v>
      </c>
      <c r="I1039" s="68">
        <f t="shared" si="72"/>
        <v>13.91724</v>
      </c>
      <c r="J1039" s="68">
        <f>TRUNC(H1039*I1039,2)</f>
        <v>2.08</v>
      </c>
      <c r="M1039" s="69">
        <v>17.309999999999999</v>
      </c>
    </row>
    <row r="1040" spans="1:13" ht="24" customHeight="1">
      <c r="A1040" s="65" t="s">
        <v>1380</v>
      </c>
      <c r="B1040" s="66">
        <v>122</v>
      </c>
      <c r="C1040" s="66" t="s">
        <v>1010</v>
      </c>
      <c r="D1040" s="65" t="s">
        <v>1805</v>
      </c>
      <c r="E1040" s="237" t="s">
        <v>1382</v>
      </c>
      <c r="F1040" s="237"/>
      <c r="G1040" s="66" t="s">
        <v>535</v>
      </c>
      <c r="H1040" s="67">
        <v>7.0000000000000001E-3</v>
      </c>
      <c r="I1040" s="68">
        <f t="shared" si="72"/>
        <v>52.653959999999998</v>
      </c>
      <c r="J1040" s="68">
        <f>H1040*I1040</f>
        <v>0.36857772</v>
      </c>
      <c r="M1040" s="53">
        <v>65.489999999999995</v>
      </c>
    </row>
    <row r="1041" spans="1:13" ht="24" customHeight="1">
      <c r="A1041" s="65" t="s">
        <v>1380</v>
      </c>
      <c r="B1041" s="66">
        <v>3529</v>
      </c>
      <c r="C1041" s="66" t="s">
        <v>1010</v>
      </c>
      <c r="D1041" s="65" t="s">
        <v>1840</v>
      </c>
      <c r="E1041" s="237" t="s">
        <v>1382</v>
      </c>
      <c r="F1041" s="237"/>
      <c r="G1041" s="66" t="s">
        <v>535</v>
      </c>
      <c r="H1041" s="67">
        <v>1</v>
      </c>
      <c r="I1041" s="68">
        <f t="shared" si="72"/>
        <v>0.65124000000000004</v>
      </c>
      <c r="J1041" s="68">
        <f>H1041*I1041</f>
        <v>0.65124000000000004</v>
      </c>
      <c r="M1041" s="53">
        <v>0.81</v>
      </c>
    </row>
    <row r="1042" spans="1:13" ht="24" customHeight="1">
      <c r="A1042" s="65" t="s">
        <v>1380</v>
      </c>
      <c r="B1042" s="66">
        <v>38383</v>
      </c>
      <c r="C1042" s="66" t="s">
        <v>1010</v>
      </c>
      <c r="D1042" s="65" t="s">
        <v>1802</v>
      </c>
      <c r="E1042" s="237" t="s">
        <v>1382</v>
      </c>
      <c r="F1042" s="237"/>
      <c r="G1042" s="66" t="s">
        <v>535</v>
      </c>
      <c r="H1042" s="67">
        <v>0.05</v>
      </c>
      <c r="I1042" s="68">
        <f t="shared" si="72"/>
        <v>1.6562400000000002</v>
      </c>
      <c r="J1042" s="68">
        <f>H1042*I1042</f>
        <v>8.2812000000000011E-2</v>
      </c>
      <c r="M1042" s="53">
        <v>2.06</v>
      </c>
    </row>
    <row r="1043" spans="1:13" ht="24" customHeight="1" thickBot="1">
      <c r="A1043" s="65" t="s">
        <v>1380</v>
      </c>
      <c r="B1043" s="66">
        <v>20083</v>
      </c>
      <c r="C1043" s="66" t="s">
        <v>1010</v>
      </c>
      <c r="D1043" s="65" t="s">
        <v>1806</v>
      </c>
      <c r="E1043" s="237" t="s">
        <v>1382</v>
      </c>
      <c r="F1043" s="237"/>
      <c r="G1043" s="66" t="s">
        <v>535</v>
      </c>
      <c r="H1043" s="67">
        <v>8.0000000000000002E-3</v>
      </c>
      <c r="I1043" s="68">
        <f t="shared" si="72"/>
        <v>45.723480000000002</v>
      </c>
      <c r="J1043" s="68">
        <f>TRUNC(H1043*I1043,2)</f>
        <v>0.36</v>
      </c>
      <c r="M1043" s="53">
        <v>56.87</v>
      </c>
    </row>
    <row r="1044" spans="1:13" ht="0.95" customHeight="1" thickTop="1">
      <c r="A1044" s="83"/>
      <c r="B1044" s="71"/>
      <c r="C1044" s="71"/>
      <c r="D1044" s="70"/>
      <c r="E1044" s="70"/>
      <c r="F1044" s="70"/>
      <c r="G1044" s="70"/>
      <c r="H1044" s="70"/>
      <c r="I1044" s="70"/>
      <c r="J1044" s="70"/>
      <c r="M1044" s="53"/>
    </row>
    <row r="1045" spans="1:13" ht="18" customHeight="1">
      <c r="A1045" s="57" t="s">
        <v>1841</v>
      </c>
      <c r="B1045" s="58" t="s">
        <v>1361</v>
      </c>
      <c r="C1045" s="58" t="s">
        <v>1362</v>
      </c>
      <c r="D1045" s="57" t="s">
        <v>1363</v>
      </c>
      <c r="E1045" s="235" t="s">
        <v>1364</v>
      </c>
      <c r="F1045" s="235"/>
      <c r="G1045" s="58" t="s">
        <v>1365</v>
      </c>
      <c r="H1045" s="59" t="s">
        <v>1366</v>
      </c>
      <c r="I1045" s="59" t="s">
        <v>1367</v>
      </c>
      <c r="J1045" s="59" t="s">
        <v>1368</v>
      </c>
      <c r="M1045" s="53" t="s">
        <v>1367</v>
      </c>
    </row>
    <row r="1046" spans="1:13" ht="36" customHeight="1">
      <c r="A1046" s="65" t="s">
        <v>1369</v>
      </c>
      <c r="B1046" s="61">
        <v>89497</v>
      </c>
      <c r="C1046" s="61" t="s">
        <v>1010</v>
      </c>
      <c r="D1046" s="60" t="s">
        <v>1842</v>
      </c>
      <c r="E1046" s="236" t="s">
        <v>1434</v>
      </c>
      <c r="F1046" s="236"/>
      <c r="G1046" s="61" t="s">
        <v>535</v>
      </c>
      <c r="H1046" s="62">
        <v>1</v>
      </c>
      <c r="I1046" s="63">
        <f>SUM(J1047:J1052)</f>
        <v>8.1007026000000018</v>
      </c>
      <c r="J1046" s="63">
        <f>H1046*I1046</f>
        <v>8.1007026000000018</v>
      </c>
      <c r="K1046" s="64">
        <f>VLOOKUP(B1046,[1]PLANILHA!$C$11:$G$435,5,FALSE)</f>
        <v>8.0962800000000001</v>
      </c>
      <c r="L1046" s="64">
        <f>K1046-J1046</f>
        <v>-4.4226000000016086E-3</v>
      </c>
      <c r="M1046" s="53">
        <v>10.07</v>
      </c>
    </row>
    <row r="1047" spans="1:13" ht="24" customHeight="1">
      <c r="A1047" s="65" t="s">
        <v>1372</v>
      </c>
      <c r="B1047" s="66">
        <v>88248</v>
      </c>
      <c r="C1047" s="66" t="s">
        <v>1010</v>
      </c>
      <c r="D1047" s="65" t="s">
        <v>1059</v>
      </c>
      <c r="E1047" s="237" t="s">
        <v>1379</v>
      </c>
      <c r="F1047" s="237"/>
      <c r="G1047" s="66" t="s">
        <v>1016</v>
      </c>
      <c r="H1047" s="67">
        <v>8.8999999999999996E-2</v>
      </c>
      <c r="I1047" s="68">
        <f t="shared" ref="I1047:I1052" si="73">M1047*$M$2</f>
        <v>10.86204</v>
      </c>
      <c r="J1047" s="68">
        <f>H1047*I1047</f>
        <v>0.96672155999999998</v>
      </c>
      <c r="M1047" s="69">
        <v>13.51</v>
      </c>
    </row>
    <row r="1048" spans="1:13" ht="24" customHeight="1">
      <c r="A1048" s="65" t="s">
        <v>1372</v>
      </c>
      <c r="B1048" s="66">
        <v>88267</v>
      </c>
      <c r="C1048" s="66" t="s">
        <v>1010</v>
      </c>
      <c r="D1048" s="65" t="s">
        <v>1038</v>
      </c>
      <c r="E1048" s="237" t="s">
        <v>1379</v>
      </c>
      <c r="F1048" s="237"/>
      <c r="G1048" s="66" t="s">
        <v>1016</v>
      </c>
      <c r="H1048" s="67">
        <v>8.8999999999999996E-2</v>
      </c>
      <c r="I1048" s="68">
        <f t="shared" si="73"/>
        <v>13.91724</v>
      </c>
      <c r="J1048" s="68">
        <f>TRUNC(H1048*I1048,2)</f>
        <v>1.23</v>
      </c>
      <c r="M1048" s="69">
        <v>17.309999999999999</v>
      </c>
    </row>
    <row r="1049" spans="1:13" ht="24" customHeight="1">
      <c r="A1049" s="65" t="s">
        <v>1380</v>
      </c>
      <c r="B1049" s="66">
        <v>122</v>
      </c>
      <c r="C1049" s="66" t="s">
        <v>1010</v>
      </c>
      <c r="D1049" s="65" t="s">
        <v>1805</v>
      </c>
      <c r="E1049" s="237" t="s">
        <v>1382</v>
      </c>
      <c r="F1049" s="237"/>
      <c r="G1049" s="66" t="s">
        <v>535</v>
      </c>
      <c r="H1049" s="67">
        <v>1.2E-2</v>
      </c>
      <c r="I1049" s="68">
        <f t="shared" si="73"/>
        <v>52.653959999999998</v>
      </c>
      <c r="J1049" s="68">
        <f>H1049*I1049</f>
        <v>0.63184752</v>
      </c>
      <c r="M1049" s="53">
        <v>65.489999999999995</v>
      </c>
    </row>
    <row r="1050" spans="1:13" ht="24" customHeight="1">
      <c r="A1050" s="65" t="s">
        <v>1380</v>
      </c>
      <c r="B1050" s="66">
        <v>3535</v>
      </c>
      <c r="C1050" s="66" t="s">
        <v>1010</v>
      </c>
      <c r="D1050" s="65" t="s">
        <v>1843</v>
      </c>
      <c r="E1050" s="237" t="s">
        <v>1382</v>
      </c>
      <c r="F1050" s="237"/>
      <c r="G1050" s="66" t="s">
        <v>535</v>
      </c>
      <c r="H1050" s="67">
        <v>1</v>
      </c>
      <c r="I1050" s="68">
        <f t="shared" si="73"/>
        <v>4.5988800000000003</v>
      </c>
      <c r="J1050" s="68">
        <f>H1050*I1050</f>
        <v>4.5988800000000003</v>
      </c>
      <c r="M1050" s="53">
        <v>5.72</v>
      </c>
    </row>
    <row r="1051" spans="1:13" ht="24" customHeight="1">
      <c r="A1051" s="65" t="s">
        <v>1380</v>
      </c>
      <c r="B1051" s="66">
        <v>38383</v>
      </c>
      <c r="C1051" s="66" t="s">
        <v>1010</v>
      </c>
      <c r="D1051" s="65" t="s">
        <v>1802</v>
      </c>
      <c r="E1051" s="237" t="s">
        <v>1382</v>
      </c>
      <c r="F1051" s="237"/>
      <c r="G1051" s="66" t="s">
        <v>535</v>
      </c>
      <c r="H1051" s="67">
        <v>0.02</v>
      </c>
      <c r="I1051" s="68">
        <f t="shared" si="73"/>
        <v>1.6562400000000002</v>
      </c>
      <c r="J1051" s="68">
        <f>H1051*I1051</f>
        <v>3.3124800000000003E-2</v>
      </c>
      <c r="M1051" s="53">
        <v>2.06</v>
      </c>
    </row>
    <row r="1052" spans="1:13" ht="24" customHeight="1" thickBot="1">
      <c r="A1052" s="65" t="s">
        <v>1380</v>
      </c>
      <c r="B1052" s="66">
        <v>20083</v>
      </c>
      <c r="C1052" s="66" t="s">
        <v>1010</v>
      </c>
      <c r="D1052" s="65" t="s">
        <v>1806</v>
      </c>
      <c r="E1052" s="237" t="s">
        <v>1382</v>
      </c>
      <c r="F1052" s="237"/>
      <c r="G1052" s="66" t="s">
        <v>535</v>
      </c>
      <c r="H1052" s="67">
        <v>1.4E-2</v>
      </c>
      <c r="I1052" s="68">
        <f t="shared" si="73"/>
        <v>45.723480000000002</v>
      </c>
      <c r="J1052" s="68">
        <f>H1052*I1052</f>
        <v>0.6401287200000001</v>
      </c>
      <c r="M1052" s="53">
        <v>56.87</v>
      </c>
    </row>
    <row r="1053" spans="1:13" ht="0.95" customHeight="1" thickTop="1">
      <c r="A1053" s="83"/>
      <c r="B1053" s="71"/>
      <c r="C1053" s="71"/>
      <c r="D1053" s="70"/>
      <c r="E1053" s="70"/>
      <c r="F1053" s="70"/>
      <c r="G1053" s="70"/>
      <c r="H1053" s="70"/>
      <c r="I1053" s="70"/>
      <c r="J1053" s="70"/>
      <c r="M1053" s="53"/>
    </row>
    <row r="1054" spans="1:13" ht="18" customHeight="1">
      <c r="A1054" s="57" t="s">
        <v>1844</v>
      </c>
      <c r="B1054" s="58" t="s">
        <v>1361</v>
      </c>
      <c r="C1054" s="58" t="s">
        <v>1362</v>
      </c>
      <c r="D1054" s="57" t="s">
        <v>1363</v>
      </c>
      <c r="E1054" s="235" t="s">
        <v>1364</v>
      </c>
      <c r="F1054" s="235"/>
      <c r="G1054" s="58" t="s">
        <v>1365</v>
      </c>
      <c r="H1054" s="59" t="s">
        <v>1366</v>
      </c>
      <c r="I1054" s="59" t="s">
        <v>1367</v>
      </c>
      <c r="J1054" s="59" t="s">
        <v>1368</v>
      </c>
      <c r="M1054" s="53" t="s">
        <v>1367</v>
      </c>
    </row>
    <row r="1055" spans="1:13" ht="36" customHeight="1">
      <c r="A1055" s="65" t="s">
        <v>1369</v>
      </c>
      <c r="B1055" s="61">
        <v>89366</v>
      </c>
      <c r="C1055" s="61" t="s">
        <v>1010</v>
      </c>
      <c r="D1055" s="60" t="s">
        <v>1845</v>
      </c>
      <c r="E1055" s="236" t="s">
        <v>1434</v>
      </c>
      <c r="F1055" s="236"/>
      <c r="G1055" s="61" t="s">
        <v>535</v>
      </c>
      <c r="H1055" s="62">
        <v>1</v>
      </c>
      <c r="I1055" s="63">
        <f>SUM(J1056:J1061)</f>
        <v>10.943389720000001</v>
      </c>
      <c r="J1055" s="63">
        <f>H1055*I1055</f>
        <v>10.943389720000001</v>
      </c>
      <c r="K1055" s="64">
        <f>VLOOKUP(B1055,[1]PLANILHA!$C$11:$G$435,5,FALSE)</f>
        <v>10.94244</v>
      </c>
      <c r="L1055" s="64">
        <f>K1055-J1055</f>
        <v>-9.49720000001264E-4</v>
      </c>
      <c r="M1055" s="53">
        <v>13.61</v>
      </c>
    </row>
    <row r="1056" spans="1:13" ht="24" customHeight="1">
      <c r="A1056" s="65" t="s">
        <v>1372</v>
      </c>
      <c r="B1056" s="66">
        <v>88248</v>
      </c>
      <c r="C1056" s="66" t="s">
        <v>1010</v>
      </c>
      <c r="D1056" s="65" t="s">
        <v>1059</v>
      </c>
      <c r="E1056" s="237" t="s">
        <v>1379</v>
      </c>
      <c r="F1056" s="237"/>
      <c r="G1056" s="66" t="s">
        <v>1016</v>
      </c>
      <c r="H1056" s="67">
        <v>0.15</v>
      </c>
      <c r="I1056" s="68">
        <f t="shared" ref="I1056:I1061" si="74">M1056*$M$2</f>
        <v>10.86204</v>
      </c>
      <c r="J1056" s="68">
        <f>TRUNC(H1056*I1056,2)</f>
        <v>1.62</v>
      </c>
      <c r="M1056" s="69">
        <v>13.51</v>
      </c>
    </row>
    <row r="1057" spans="1:13" ht="24" customHeight="1">
      <c r="A1057" s="65" t="s">
        <v>1372</v>
      </c>
      <c r="B1057" s="66">
        <v>88267</v>
      </c>
      <c r="C1057" s="66" t="s">
        <v>1010</v>
      </c>
      <c r="D1057" s="65" t="s">
        <v>1038</v>
      </c>
      <c r="E1057" s="237" t="s">
        <v>1379</v>
      </c>
      <c r="F1057" s="237"/>
      <c r="G1057" s="66" t="s">
        <v>1016</v>
      </c>
      <c r="H1057" s="67">
        <v>0.15</v>
      </c>
      <c r="I1057" s="68">
        <f t="shared" si="74"/>
        <v>13.91724</v>
      </c>
      <c r="J1057" s="68">
        <f>TRUNC(H1057*I1057,2)</f>
        <v>2.08</v>
      </c>
      <c r="M1057" s="69">
        <v>17.309999999999999</v>
      </c>
    </row>
    <row r="1058" spans="1:13" ht="24" customHeight="1">
      <c r="A1058" s="65" t="s">
        <v>1380</v>
      </c>
      <c r="B1058" s="66">
        <v>122</v>
      </c>
      <c r="C1058" s="66" t="s">
        <v>1010</v>
      </c>
      <c r="D1058" s="65" t="s">
        <v>1805</v>
      </c>
      <c r="E1058" s="237" t="s">
        <v>1382</v>
      </c>
      <c r="F1058" s="237"/>
      <c r="G1058" s="66" t="s">
        <v>535</v>
      </c>
      <c r="H1058" s="67">
        <v>7.0000000000000001E-3</v>
      </c>
      <c r="I1058" s="68">
        <f t="shared" si="74"/>
        <v>52.653959999999998</v>
      </c>
      <c r="J1058" s="68">
        <f>H1058*I1058</f>
        <v>0.36857772</v>
      </c>
      <c r="M1058" s="53">
        <v>65.489999999999995</v>
      </c>
    </row>
    <row r="1059" spans="1:13" ht="24" customHeight="1">
      <c r="A1059" s="65" t="s">
        <v>1380</v>
      </c>
      <c r="B1059" s="66">
        <v>3524</v>
      </c>
      <c r="C1059" s="66" t="s">
        <v>1010</v>
      </c>
      <c r="D1059" s="65" t="s">
        <v>1846</v>
      </c>
      <c r="E1059" s="237" t="s">
        <v>1382</v>
      </c>
      <c r="F1059" s="237"/>
      <c r="G1059" s="66" t="s">
        <v>535</v>
      </c>
      <c r="H1059" s="67">
        <v>1</v>
      </c>
      <c r="I1059" s="68">
        <f t="shared" si="74"/>
        <v>6.4320000000000004</v>
      </c>
      <c r="J1059" s="68">
        <f>H1059*I1059</f>
        <v>6.4320000000000004</v>
      </c>
      <c r="M1059" s="53">
        <v>8</v>
      </c>
    </row>
    <row r="1060" spans="1:13" ht="24" customHeight="1">
      <c r="A1060" s="65" t="s">
        <v>1380</v>
      </c>
      <c r="B1060" s="66">
        <v>38383</v>
      </c>
      <c r="C1060" s="66" t="s">
        <v>1010</v>
      </c>
      <c r="D1060" s="65" t="s">
        <v>1802</v>
      </c>
      <c r="E1060" s="237" t="s">
        <v>1382</v>
      </c>
      <c r="F1060" s="237"/>
      <c r="G1060" s="66" t="s">
        <v>535</v>
      </c>
      <c r="H1060" s="67">
        <v>0.05</v>
      </c>
      <c r="I1060" s="68">
        <f t="shared" si="74"/>
        <v>1.6562400000000002</v>
      </c>
      <c r="J1060" s="68">
        <f>H1060*I1060</f>
        <v>8.2812000000000011E-2</v>
      </c>
      <c r="M1060" s="53">
        <v>2.06</v>
      </c>
    </row>
    <row r="1061" spans="1:13" ht="24" customHeight="1" thickBot="1">
      <c r="A1061" s="65" t="s">
        <v>1380</v>
      </c>
      <c r="B1061" s="66">
        <v>20083</v>
      </c>
      <c r="C1061" s="66" t="s">
        <v>1010</v>
      </c>
      <c r="D1061" s="65" t="s">
        <v>1806</v>
      </c>
      <c r="E1061" s="237" t="s">
        <v>1382</v>
      </c>
      <c r="F1061" s="237"/>
      <c r="G1061" s="66" t="s">
        <v>535</v>
      </c>
      <c r="H1061" s="67">
        <v>8.0000000000000002E-3</v>
      </c>
      <c r="I1061" s="68">
        <f t="shared" si="74"/>
        <v>45.723480000000002</v>
      </c>
      <c r="J1061" s="68">
        <f>TRUNC(H1061*I1061,2)</f>
        <v>0.36</v>
      </c>
      <c r="M1061" s="53">
        <v>56.87</v>
      </c>
    </row>
    <row r="1062" spans="1:13" ht="0.95" customHeight="1" thickTop="1">
      <c r="A1062" s="83"/>
      <c r="B1062" s="71"/>
      <c r="C1062" s="71"/>
      <c r="D1062" s="70"/>
      <c r="E1062" s="70"/>
      <c r="F1062" s="70"/>
      <c r="G1062" s="70"/>
      <c r="H1062" s="70"/>
      <c r="I1062" s="70"/>
      <c r="J1062" s="70"/>
      <c r="M1062" s="53"/>
    </row>
    <row r="1063" spans="1:13" ht="18" customHeight="1">
      <c r="A1063" s="57" t="s">
        <v>1847</v>
      </c>
      <c r="B1063" s="58" t="s">
        <v>1361</v>
      </c>
      <c r="C1063" s="58" t="s">
        <v>1362</v>
      </c>
      <c r="D1063" s="57" t="s">
        <v>1363</v>
      </c>
      <c r="E1063" s="235" t="s">
        <v>1364</v>
      </c>
      <c r="F1063" s="235"/>
      <c r="G1063" s="58" t="s">
        <v>1365</v>
      </c>
      <c r="H1063" s="59" t="s">
        <v>1366</v>
      </c>
      <c r="I1063" s="59" t="s">
        <v>1367</v>
      </c>
      <c r="J1063" s="59" t="s">
        <v>1368</v>
      </c>
      <c r="M1063" s="53" t="s">
        <v>1367</v>
      </c>
    </row>
    <row r="1064" spans="1:13" ht="48" customHeight="1">
      <c r="A1064" s="65" t="s">
        <v>1369</v>
      </c>
      <c r="B1064" s="61">
        <v>90374</v>
      </c>
      <c r="C1064" s="61" t="s">
        <v>1010</v>
      </c>
      <c r="D1064" s="60" t="s">
        <v>1848</v>
      </c>
      <c r="E1064" s="236" t="s">
        <v>1434</v>
      </c>
      <c r="F1064" s="236"/>
      <c r="G1064" s="61" t="s">
        <v>535</v>
      </c>
      <c r="H1064" s="62">
        <v>1</v>
      </c>
      <c r="I1064" s="63">
        <f>SUM(J1065:J1070)</f>
        <v>15.962653320000001</v>
      </c>
      <c r="J1064" s="63">
        <f>H1064*I1064</f>
        <v>15.962653320000001</v>
      </c>
      <c r="K1064" s="64">
        <f>VLOOKUP(B1064,[1]PLANILHA!$C$11:$G$435,5,FALSE)</f>
        <v>15.959400000000002</v>
      </c>
      <c r="L1064" s="64">
        <f>K1064-J1064</f>
        <v>-3.2533199999988938E-3</v>
      </c>
      <c r="M1064" s="53">
        <v>19.850000000000001</v>
      </c>
    </row>
    <row r="1065" spans="1:13" ht="24" customHeight="1">
      <c r="A1065" s="65" t="s">
        <v>1372</v>
      </c>
      <c r="B1065" s="66">
        <v>88248</v>
      </c>
      <c r="C1065" s="66" t="s">
        <v>1010</v>
      </c>
      <c r="D1065" s="65" t="s">
        <v>1059</v>
      </c>
      <c r="E1065" s="237" t="s">
        <v>1379</v>
      </c>
      <c r="F1065" s="237"/>
      <c r="G1065" s="66" t="s">
        <v>1016</v>
      </c>
      <c r="H1065" s="67">
        <v>0.2</v>
      </c>
      <c r="I1065" s="68">
        <f t="shared" ref="I1065:I1070" si="75">M1065*$M$2</f>
        <v>10.86204</v>
      </c>
      <c r="J1065" s="68">
        <f>TRUNC(H1065*I1065,2)</f>
        <v>2.17</v>
      </c>
      <c r="M1065" s="69">
        <v>13.51</v>
      </c>
    </row>
    <row r="1066" spans="1:13" ht="24" customHeight="1">
      <c r="A1066" s="65" t="s">
        <v>1372</v>
      </c>
      <c r="B1066" s="66">
        <v>88267</v>
      </c>
      <c r="C1066" s="66" t="s">
        <v>1010</v>
      </c>
      <c r="D1066" s="65" t="s">
        <v>1038</v>
      </c>
      <c r="E1066" s="237" t="s">
        <v>1379</v>
      </c>
      <c r="F1066" s="237"/>
      <c r="G1066" s="66" t="s">
        <v>1016</v>
      </c>
      <c r="H1066" s="67">
        <v>0.2</v>
      </c>
      <c r="I1066" s="68">
        <f t="shared" si="75"/>
        <v>13.91724</v>
      </c>
      <c r="J1066" s="68">
        <f>TRUNC(H1066*I1066,2)</f>
        <v>2.78</v>
      </c>
      <c r="M1066" s="69">
        <v>17.309999999999999</v>
      </c>
    </row>
    <row r="1067" spans="1:13" ht="24" customHeight="1">
      <c r="A1067" s="65" t="s">
        <v>1380</v>
      </c>
      <c r="B1067" s="66">
        <v>122</v>
      </c>
      <c r="C1067" s="66" t="s">
        <v>1010</v>
      </c>
      <c r="D1067" s="65" t="s">
        <v>1805</v>
      </c>
      <c r="E1067" s="237" t="s">
        <v>1382</v>
      </c>
      <c r="F1067" s="237"/>
      <c r="G1067" s="66" t="s">
        <v>535</v>
      </c>
      <c r="H1067" s="67">
        <v>1.0999999999999999E-2</v>
      </c>
      <c r="I1067" s="68">
        <f t="shared" si="75"/>
        <v>52.653959999999998</v>
      </c>
      <c r="J1067" s="68">
        <f>H1067*I1067</f>
        <v>0.57919356</v>
      </c>
      <c r="M1067" s="53">
        <v>65.489999999999995</v>
      </c>
    </row>
    <row r="1068" spans="1:13" ht="24" customHeight="1">
      <c r="A1068" s="65" t="s">
        <v>1380</v>
      </c>
      <c r="B1068" s="66">
        <v>38383</v>
      </c>
      <c r="C1068" s="66" t="s">
        <v>1010</v>
      </c>
      <c r="D1068" s="65" t="s">
        <v>1802</v>
      </c>
      <c r="E1068" s="237" t="s">
        <v>1382</v>
      </c>
      <c r="F1068" s="237"/>
      <c r="G1068" s="66" t="s">
        <v>535</v>
      </c>
      <c r="H1068" s="67">
        <v>7.4999999999999997E-2</v>
      </c>
      <c r="I1068" s="68">
        <f t="shared" si="75"/>
        <v>1.6562400000000002</v>
      </c>
      <c r="J1068" s="68">
        <f>H1068*I1068</f>
        <v>0.12421800000000001</v>
      </c>
      <c r="M1068" s="53">
        <v>2.06</v>
      </c>
    </row>
    <row r="1069" spans="1:13" ht="24" customHeight="1">
      <c r="A1069" s="65" t="s">
        <v>1380</v>
      </c>
      <c r="B1069" s="66">
        <v>20083</v>
      </c>
      <c r="C1069" s="66" t="s">
        <v>1010</v>
      </c>
      <c r="D1069" s="65" t="s">
        <v>1806</v>
      </c>
      <c r="E1069" s="237" t="s">
        <v>1382</v>
      </c>
      <c r="F1069" s="237"/>
      <c r="G1069" s="66" t="s">
        <v>535</v>
      </c>
      <c r="H1069" s="67">
        <v>1.2E-2</v>
      </c>
      <c r="I1069" s="68">
        <f t="shared" si="75"/>
        <v>45.723480000000002</v>
      </c>
      <c r="J1069" s="68">
        <f>H1069*I1069</f>
        <v>0.54868176000000002</v>
      </c>
      <c r="M1069" s="53">
        <v>56.87</v>
      </c>
    </row>
    <row r="1070" spans="1:13" ht="36" customHeight="1" thickBot="1">
      <c r="A1070" s="65" t="s">
        <v>1380</v>
      </c>
      <c r="B1070" s="66">
        <v>7122</v>
      </c>
      <c r="C1070" s="66" t="s">
        <v>1010</v>
      </c>
      <c r="D1070" s="65" t="s">
        <v>1849</v>
      </c>
      <c r="E1070" s="237" t="s">
        <v>1382</v>
      </c>
      <c r="F1070" s="237"/>
      <c r="G1070" s="66" t="s">
        <v>535</v>
      </c>
      <c r="H1070" s="67">
        <v>1</v>
      </c>
      <c r="I1070" s="68">
        <f t="shared" si="75"/>
        <v>9.7605600000000017</v>
      </c>
      <c r="J1070" s="68">
        <f>H1070*I1070</f>
        <v>9.7605600000000017</v>
      </c>
      <c r="M1070" s="53">
        <v>12.14</v>
      </c>
    </row>
    <row r="1071" spans="1:13" ht="0.95" customHeight="1" thickTop="1">
      <c r="A1071" s="83"/>
      <c r="B1071" s="71"/>
      <c r="C1071" s="71"/>
      <c r="D1071" s="70"/>
      <c r="E1071" s="70"/>
      <c r="F1071" s="70"/>
      <c r="G1071" s="70"/>
      <c r="H1071" s="70"/>
      <c r="I1071" s="70"/>
      <c r="J1071" s="70"/>
      <c r="M1071" s="53"/>
    </row>
    <row r="1072" spans="1:13" ht="18" customHeight="1">
      <c r="A1072" s="57" t="s">
        <v>1850</v>
      </c>
      <c r="B1072" s="58" t="s">
        <v>1361</v>
      </c>
      <c r="C1072" s="58" t="s">
        <v>1362</v>
      </c>
      <c r="D1072" s="57" t="s">
        <v>1363</v>
      </c>
      <c r="E1072" s="235" t="s">
        <v>1364</v>
      </c>
      <c r="F1072" s="235"/>
      <c r="G1072" s="58" t="s">
        <v>1365</v>
      </c>
      <c r="H1072" s="59" t="s">
        <v>1366</v>
      </c>
      <c r="I1072" s="59" t="s">
        <v>1367</v>
      </c>
      <c r="J1072" s="59" t="s">
        <v>1368</v>
      </c>
      <c r="M1072" s="53" t="s">
        <v>1367</v>
      </c>
    </row>
    <row r="1073" spans="1:13" ht="36" customHeight="1">
      <c r="A1073" s="65" t="s">
        <v>1369</v>
      </c>
      <c r="B1073" s="61">
        <v>89395</v>
      </c>
      <c r="C1073" s="61" t="s">
        <v>1010</v>
      </c>
      <c r="D1073" s="60" t="s">
        <v>1851</v>
      </c>
      <c r="E1073" s="236" t="s">
        <v>1434</v>
      </c>
      <c r="F1073" s="236"/>
      <c r="G1073" s="61" t="s">
        <v>535</v>
      </c>
      <c r="H1073" s="62">
        <v>1</v>
      </c>
      <c r="I1073" s="63">
        <f>SUM(J1074:J1079)</f>
        <v>7.3035733199999999</v>
      </c>
      <c r="J1073" s="63">
        <f>H1073*I1073</f>
        <v>7.3035733199999999</v>
      </c>
      <c r="K1073" s="64">
        <f>VLOOKUP(B1073,[1]PLANILHA!$C$11:$G$435,5,FALSE)</f>
        <v>7.3003200000000001</v>
      </c>
      <c r="L1073" s="64">
        <f>K1073-J1073</f>
        <v>-3.2533199999997819E-3</v>
      </c>
      <c r="M1073" s="53">
        <v>9.08</v>
      </c>
    </row>
    <row r="1074" spans="1:13" ht="24" customHeight="1">
      <c r="A1074" s="65" t="s">
        <v>1372</v>
      </c>
      <c r="B1074" s="66">
        <v>88248</v>
      </c>
      <c r="C1074" s="66" t="s">
        <v>1010</v>
      </c>
      <c r="D1074" s="65" t="s">
        <v>1059</v>
      </c>
      <c r="E1074" s="237" t="s">
        <v>1379</v>
      </c>
      <c r="F1074" s="237"/>
      <c r="G1074" s="66" t="s">
        <v>1016</v>
      </c>
      <c r="H1074" s="67">
        <v>0.2</v>
      </c>
      <c r="I1074" s="68">
        <f t="shared" ref="I1074:I1079" si="76">M1074*$M$2</f>
        <v>10.86204</v>
      </c>
      <c r="J1074" s="68">
        <f>TRUNC(H1074*I1074,2)</f>
        <v>2.17</v>
      </c>
      <c r="M1074" s="69">
        <v>13.51</v>
      </c>
    </row>
    <row r="1075" spans="1:13" ht="24" customHeight="1">
      <c r="A1075" s="65" t="s">
        <v>1372</v>
      </c>
      <c r="B1075" s="66">
        <v>88267</v>
      </c>
      <c r="C1075" s="66" t="s">
        <v>1010</v>
      </c>
      <c r="D1075" s="65" t="s">
        <v>1038</v>
      </c>
      <c r="E1075" s="237" t="s">
        <v>1379</v>
      </c>
      <c r="F1075" s="237"/>
      <c r="G1075" s="66" t="s">
        <v>1016</v>
      </c>
      <c r="H1075" s="67">
        <v>0.2</v>
      </c>
      <c r="I1075" s="68">
        <f t="shared" si="76"/>
        <v>13.91724</v>
      </c>
      <c r="J1075" s="68">
        <f>TRUNC(H1075*I1075,2)</f>
        <v>2.78</v>
      </c>
      <c r="M1075" s="69">
        <v>17.309999999999999</v>
      </c>
    </row>
    <row r="1076" spans="1:13" ht="24" customHeight="1">
      <c r="A1076" s="65" t="s">
        <v>1380</v>
      </c>
      <c r="B1076" s="66">
        <v>122</v>
      </c>
      <c r="C1076" s="66" t="s">
        <v>1010</v>
      </c>
      <c r="D1076" s="65" t="s">
        <v>1805</v>
      </c>
      <c r="E1076" s="237" t="s">
        <v>1382</v>
      </c>
      <c r="F1076" s="237"/>
      <c r="G1076" s="66" t="s">
        <v>535</v>
      </c>
      <c r="H1076" s="67">
        <v>1.0999999999999999E-2</v>
      </c>
      <c r="I1076" s="68">
        <f t="shared" si="76"/>
        <v>52.653959999999998</v>
      </c>
      <c r="J1076" s="68">
        <f>H1076*I1076</f>
        <v>0.57919356</v>
      </c>
      <c r="M1076" s="53">
        <v>65.489999999999995</v>
      </c>
    </row>
    <row r="1077" spans="1:13" ht="24" customHeight="1">
      <c r="A1077" s="65" t="s">
        <v>1380</v>
      </c>
      <c r="B1077" s="66">
        <v>38383</v>
      </c>
      <c r="C1077" s="66" t="s">
        <v>1010</v>
      </c>
      <c r="D1077" s="65" t="s">
        <v>1802</v>
      </c>
      <c r="E1077" s="237" t="s">
        <v>1382</v>
      </c>
      <c r="F1077" s="237"/>
      <c r="G1077" s="66" t="s">
        <v>535</v>
      </c>
      <c r="H1077" s="67">
        <v>7.4999999999999997E-2</v>
      </c>
      <c r="I1077" s="68">
        <f t="shared" si="76"/>
        <v>1.6562400000000002</v>
      </c>
      <c r="J1077" s="68">
        <f>H1077*I1077</f>
        <v>0.12421800000000001</v>
      </c>
      <c r="M1077" s="53">
        <v>2.06</v>
      </c>
    </row>
    <row r="1078" spans="1:13" ht="24" customHeight="1">
      <c r="A1078" s="65" t="s">
        <v>1380</v>
      </c>
      <c r="B1078" s="66">
        <v>20083</v>
      </c>
      <c r="C1078" s="66" t="s">
        <v>1010</v>
      </c>
      <c r="D1078" s="65" t="s">
        <v>1806</v>
      </c>
      <c r="E1078" s="237" t="s">
        <v>1382</v>
      </c>
      <c r="F1078" s="237"/>
      <c r="G1078" s="66" t="s">
        <v>535</v>
      </c>
      <c r="H1078" s="67">
        <v>1.2E-2</v>
      </c>
      <c r="I1078" s="68">
        <f t="shared" si="76"/>
        <v>45.723480000000002</v>
      </c>
      <c r="J1078" s="68">
        <f>H1078*I1078</f>
        <v>0.54868176000000002</v>
      </c>
      <c r="M1078" s="53">
        <v>56.87</v>
      </c>
    </row>
    <row r="1079" spans="1:13" ht="24" customHeight="1" thickBot="1">
      <c r="A1079" s="65" t="s">
        <v>1380</v>
      </c>
      <c r="B1079" s="66">
        <v>7139</v>
      </c>
      <c r="C1079" s="66" t="s">
        <v>1010</v>
      </c>
      <c r="D1079" s="65" t="s">
        <v>1852</v>
      </c>
      <c r="E1079" s="237" t="s">
        <v>1382</v>
      </c>
      <c r="F1079" s="237"/>
      <c r="G1079" s="66" t="s">
        <v>535</v>
      </c>
      <c r="H1079" s="67">
        <v>1</v>
      </c>
      <c r="I1079" s="68">
        <f t="shared" si="76"/>
        <v>1.1014800000000002</v>
      </c>
      <c r="J1079" s="68">
        <f>H1079*I1079</f>
        <v>1.1014800000000002</v>
      </c>
      <c r="M1079" s="53">
        <v>1.37</v>
      </c>
    </row>
    <row r="1080" spans="1:13" ht="0.95" customHeight="1" thickTop="1">
      <c r="A1080" s="83"/>
      <c r="B1080" s="71"/>
      <c r="C1080" s="71"/>
      <c r="D1080" s="70"/>
      <c r="E1080" s="70"/>
      <c r="F1080" s="70"/>
      <c r="G1080" s="70"/>
      <c r="H1080" s="70"/>
      <c r="I1080" s="70"/>
      <c r="J1080" s="70"/>
      <c r="M1080" s="53"/>
    </row>
    <row r="1081" spans="1:13" ht="18" customHeight="1">
      <c r="A1081" s="57" t="s">
        <v>1853</v>
      </c>
      <c r="B1081" s="58" t="s">
        <v>1361</v>
      </c>
      <c r="C1081" s="58" t="s">
        <v>1362</v>
      </c>
      <c r="D1081" s="57" t="s">
        <v>1363</v>
      </c>
      <c r="E1081" s="235" t="s">
        <v>1364</v>
      </c>
      <c r="F1081" s="235"/>
      <c r="G1081" s="58" t="s">
        <v>1365</v>
      </c>
      <c r="H1081" s="59" t="s">
        <v>1366</v>
      </c>
      <c r="I1081" s="59" t="s">
        <v>1367</v>
      </c>
      <c r="J1081" s="59" t="s">
        <v>1368</v>
      </c>
      <c r="M1081" s="53" t="s">
        <v>1367</v>
      </c>
    </row>
    <row r="1082" spans="1:13" ht="24" customHeight="1">
      <c r="A1082" s="65" t="s">
        <v>1369</v>
      </c>
      <c r="B1082" s="61">
        <v>89623</v>
      </c>
      <c r="C1082" s="61" t="s">
        <v>1010</v>
      </c>
      <c r="D1082" s="60" t="s">
        <v>1854</v>
      </c>
      <c r="E1082" s="236" t="s">
        <v>1434</v>
      </c>
      <c r="F1082" s="236"/>
      <c r="G1082" s="61" t="s">
        <v>535</v>
      </c>
      <c r="H1082" s="62">
        <v>1</v>
      </c>
      <c r="I1082" s="63">
        <f>SUM(J1083:J1088)</f>
        <v>12.899999999999999</v>
      </c>
      <c r="J1082" s="63">
        <f>H1082*I1082</f>
        <v>12.899999999999999</v>
      </c>
      <c r="K1082" s="64">
        <f>VLOOKUP(B1082,[1]PLANILHA!$C$11:$G$435,5,FALSE)</f>
        <v>12.904200000000001</v>
      </c>
      <c r="L1082" s="64">
        <f>K1082-J1082</f>
        <v>4.2000000000026461E-3</v>
      </c>
      <c r="M1082" s="53">
        <v>16.05</v>
      </c>
    </row>
    <row r="1083" spans="1:13" ht="24" customHeight="1">
      <c r="A1083" s="65" t="s">
        <v>1372</v>
      </c>
      <c r="B1083" s="66">
        <v>88248</v>
      </c>
      <c r="C1083" s="66" t="s">
        <v>1010</v>
      </c>
      <c r="D1083" s="65" t="s">
        <v>1059</v>
      </c>
      <c r="E1083" s="237" t="s">
        <v>1379</v>
      </c>
      <c r="F1083" s="237"/>
      <c r="G1083" s="66" t="s">
        <v>1016</v>
      </c>
      <c r="H1083" s="67">
        <v>0.11899999999999999</v>
      </c>
      <c r="I1083" s="68">
        <f t="shared" ref="I1083:I1088" si="77">M1083*$M$2</f>
        <v>10.86204</v>
      </c>
      <c r="J1083" s="68">
        <f t="shared" ref="J1083:J1088" si="78">TRUNC(H1083*I1083,2)</f>
        <v>1.29</v>
      </c>
      <c r="M1083" s="69">
        <v>13.51</v>
      </c>
    </row>
    <row r="1084" spans="1:13" ht="24" customHeight="1">
      <c r="A1084" s="65" t="s">
        <v>1372</v>
      </c>
      <c r="B1084" s="66">
        <v>88267</v>
      </c>
      <c r="C1084" s="66" t="s">
        <v>1010</v>
      </c>
      <c r="D1084" s="65" t="s">
        <v>1038</v>
      </c>
      <c r="E1084" s="237" t="s">
        <v>1379</v>
      </c>
      <c r="F1084" s="237"/>
      <c r="G1084" s="66" t="s">
        <v>1016</v>
      </c>
      <c r="H1084" s="67">
        <v>0.11899999999999999</v>
      </c>
      <c r="I1084" s="68">
        <f t="shared" si="77"/>
        <v>13.91724</v>
      </c>
      <c r="J1084" s="68">
        <f t="shared" si="78"/>
        <v>1.65</v>
      </c>
      <c r="M1084" s="69">
        <v>17.309999999999999</v>
      </c>
    </row>
    <row r="1085" spans="1:13" ht="24" customHeight="1">
      <c r="A1085" s="65" t="s">
        <v>1380</v>
      </c>
      <c r="B1085" s="66">
        <v>122</v>
      </c>
      <c r="C1085" s="66" t="s">
        <v>1010</v>
      </c>
      <c r="D1085" s="65" t="s">
        <v>1805</v>
      </c>
      <c r="E1085" s="237" t="s">
        <v>1382</v>
      </c>
      <c r="F1085" s="237"/>
      <c r="G1085" s="66" t="s">
        <v>535</v>
      </c>
      <c r="H1085" s="67">
        <v>1.7999999999999999E-2</v>
      </c>
      <c r="I1085" s="68">
        <f t="shared" si="77"/>
        <v>52.653959999999998</v>
      </c>
      <c r="J1085" s="68">
        <f t="shared" si="78"/>
        <v>0.94</v>
      </c>
      <c r="M1085" s="53">
        <v>65.489999999999995</v>
      </c>
    </row>
    <row r="1086" spans="1:13" ht="24" customHeight="1">
      <c r="A1086" s="65" t="s">
        <v>1380</v>
      </c>
      <c r="B1086" s="66">
        <v>38383</v>
      </c>
      <c r="C1086" s="66" t="s">
        <v>1010</v>
      </c>
      <c r="D1086" s="65" t="s">
        <v>1802</v>
      </c>
      <c r="E1086" s="237" t="s">
        <v>1382</v>
      </c>
      <c r="F1086" s="237"/>
      <c r="G1086" s="66" t="s">
        <v>535</v>
      </c>
      <c r="H1086" s="67">
        <v>0.03</v>
      </c>
      <c r="I1086" s="68">
        <f t="shared" si="77"/>
        <v>1.6562400000000002</v>
      </c>
      <c r="J1086" s="68">
        <f t="shared" si="78"/>
        <v>0.04</v>
      </c>
      <c r="M1086" s="53">
        <v>2.06</v>
      </c>
    </row>
    <row r="1087" spans="1:13" ht="24" customHeight="1">
      <c r="A1087" s="65" t="s">
        <v>1380</v>
      </c>
      <c r="B1087" s="66">
        <v>20083</v>
      </c>
      <c r="C1087" s="66" t="s">
        <v>1010</v>
      </c>
      <c r="D1087" s="65" t="s">
        <v>1806</v>
      </c>
      <c r="E1087" s="237" t="s">
        <v>1382</v>
      </c>
      <c r="F1087" s="237"/>
      <c r="G1087" s="66" t="s">
        <v>535</v>
      </c>
      <c r="H1087" s="67">
        <v>2.1000000000000001E-2</v>
      </c>
      <c r="I1087" s="68">
        <f t="shared" si="77"/>
        <v>45.723480000000002</v>
      </c>
      <c r="J1087" s="68">
        <f t="shared" si="78"/>
        <v>0.96</v>
      </c>
      <c r="M1087" s="53">
        <v>56.87</v>
      </c>
    </row>
    <row r="1088" spans="1:13" ht="24" customHeight="1" thickBot="1">
      <c r="A1088" s="65" t="s">
        <v>1380</v>
      </c>
      <c r="B1088" s="66">
        <v>7141</v>
      </c>
      <c r="C1088" s="66" t="s">
        <v>1010</v>
      </c>
      <c r="D1088" s="65" t="s">
        <v>1855</v>
      </c>
      <c r="E1088" s="237" t="s">
        <v>1382</v>
      </c>
      <c r="F1088" s="237"/>
      <c r="G1088" s="66" t="s">
        <v>535</v>
      </c>
      <c r="H1088" s="67">
        <v>1</v>
      </c>
      <c r="I1088" s="68">
        <f t="shared" si="77"/>
        <v>8.0239200000000004</v>
      </c>
      <c r="J1088" s="68">
        <f t="shared" si="78"/>
        <v>8.02</v>
      </c>
      <c r="M1088" s="53">
        <v>9.98</v>
      </c>
    </row>
    <row r="1089" spans="1:13" ht="0.95" customHeight="1" thickTop="1">
      <c r="A1089" s="83"/>
      <c r="B1089" s="71"/>
      <c r="C1089" s="71"/>
      <c r="D1089" s="70"/>
      <c r="E1089" s="70"/>
      <c r="F1089" s="70"/>
      <c r="G1089" s="70"/>
      <c r="H1089" s="70"/>
      <c r="I1089" s="70"/>
      <c r="J1089" s="70"/>
      <c r="M1089" s="53"/>
    </row>
    <row r="1090" spans="1:13" ht="18" customHeight="1">
      <c r="A1090" s="57" t="s">
        <v>1856</v>
      </c>
      <c r="B1090" s="58" t="s">
        <v>1361</v>
      </c>
      <c r="C1090" s="58" t="s">
        <v>1362</v>
      </c>
      <c r="D1090" s="57" t="s">
        <v>1363</v>
      </c>
      <c r="E1090" s="235" t="s">
        <v>1364</v>
      </c>
      <c r="F1090" s="235"/>
      <c r="G1090" s="58" t="s">
        <v>1365</v>
      </c>
      <c r="H1090" s="59" t="s">
        <v>1366</v>
      </c>
      <c r="I1090" s="59" t="s">
        <v>1367</v>
      </c>
      <c r="J1090" s="59" t="s">
        <v>1368</v>
      </c>
      <c r="M1090" s="53" t="s">
        <v>1367</v>
      </c>
    </row>
    <row r="1091" spans="1:13" ht="36" customHeight="1">
      <c r="A1091" s="65" t="s">
        <v>1369</v>
      </c>
      <c r="B1091" s="61">
        <v>89378</v>
      </c>
      <c r="C1091" s="61" t="s">
        <v>1010</v>
      </c>
      <c r="D1091" s="60" t="s">
        <v>1857</v>
      </c>
      <c r="E1091" s="236" t="s">
        <v>1434</v>
      </c>
      <c r="F1091" s="236"/>
      <c r="G1091" s="61" t="s">
        <v>535</v>
      </c>
      <c r="H1091" s="62">
        <v>1</v>
      </c>
      <c r="I1091" s="63">
        <f>SUM(J1092:J1097)</f>
        <v>3.97282972</v>
      </c>
      <c r="J1091" s="63">
        <f>H1091*I1091</f>
        <v>3.97282972</v>
      </c>
      <c r="K1091" s="64">
        <f>VLOOKUP(B1091,[1]PLANILHA!$C$11:$G$435,5,FALSE)</f>
        <v>3.9717600000000006</v>
      </c>
      <c r="L1091" s="64">
        <f>K1091-J1091</f>
        <v>-1.0697199999993856E-3</v>
      </c>
      <c r="M1091" s="53">
        <v>4.9400000000000004</v>
      </c>
    </row>
    <row r="1092" spans="1:13" ht="24" customHeight="1">
      <c r="A1092" s="65" t="s">
        <v>1372</v>
      </c>
      <c r="B1092" s="66">
        <v>88248</v>
      </c>
      <c r="C1092" s="66" t="s">
        <v>1010</v>
      </c>
      <c r="D1092" s="65" t="s">
        <v>1059</v>
      </c>
      <c r="E1092" s="237" t="s">
        <v>1379</v>
      </c>
      <c r="F1092" s="237"/>
      <c r="G1092" s="66" t="s">
        <v>1016</v>
      </c>
      <c r="H1092" s="67">
        <v>0.1</v>
      </c>
      <c r="I1092" s="68">
        <f t="shared" ref="I1092:I1097" si="79">M1092*$M$2</f>
        <v>10.86204</v>
      </c>
      <c r="J1092" s="68">
        <f>TRUNC(H1092*I1092,2)</f>
        <v>1.08</v>
      </c>
      <c r="M1092" s="69">
        <v>13.51</v>
      </c>
    </row>
    <row r="1093" spans="1:13" ht="24" customHeight="1">
      <c r="A1093" s="65" t="s">
        <v>1372</v>
      </c>
      <c r="B1093" s="66">
        <v>88267</v>
      </c>
      <c r="C1093" s="66" t="s">
        <v>1010</v>
      </c>
      <c r="D1093" s="65" t="s">
        <v>1038</v>
      </c>
      <c r="E1093" s="237" t="s">
        <v>1379</v>
      </c>
      <c r="F1093" s="237"/>
      <c r="G1093" s="66" t="s">
        <v>1016</v>
      </c>
      <c r="H1093" s="67">
        <v>0.1</v>
      </c>
      <c r="I1093" s="68">
        <f t="shared" si="79"/>
        <v>13.91724</v>
      </c>
      <c r="J1093" s="68">
        <f>TRUNC(H1093*I1093,2)</f>
        <v>1.39</v>
      </c>
      <c r="M1093" s="69">
        <v>17.309999999999999</v>
      </c>
    </row>
    <row r="1094" spans="1:13" ht="24" customHeight="1">
      <c r="A1094" s="65" t="s">
        <v>1380</v>
      </c>
      <c r="B1094" s="66">
        <v>122</v>
      </c>
      <c r="C1094" s="66" t="s">
        <v>1010</v>
      </c>
      <c r="D1094" s="65" t="s">
        <v>1805</v>
      </c>
      <c r="E1094" s="237" t="s">
        <v>1382</v>
      </c>
      <c r="F1094" s="237"/>
      <c r="G1094" s="66" t="s">
        <v>535</v>
      </c>
      <c r="H1094" s="67">
        <v>7.0000000000000001E-3</v>
      </c>
      <c r="I1094" s="68">
        <f t="shared" si="79"/>
        <v>52.653959999999998</v>
      </c>
      <c r="J1094" s="68">
        <f>H1094*I1094</f>
        <v>0.36857772</v>
      </c>
      <c r="M1094" s="53">
        <v>65.489999999999995</v>
      </c>
    </row>
    <row r="1095" spans="1:13" ht="24" customHeight="1">
      <c r="A1095" s="65" t="s">
        <v>1380</v>
      </c>
      <c r="B1095" s="66">
        <v>38383</v>
      </c>
      <c r="C1095" s="66" t="s">
        <v>1010</v>
      </c>
      <c r="D1095" s="65" t="s">
        <v>1802</v>
      </c>
      <c r="E1095" s="237" t="s">
        <v>1382</v>
      </c>
      <c r="F1095" s="237"/>
      <c r="G1095" s="66" t="s">
        <v>535</v>
      </c>
      <c r="H1095" s="67">
        <v>0.05</v>
      </c>
      <c r="I1095" s="68">
        <f t="shared" si="79"/>
        <v>1.6562400000000002</v>
      </c>
      <c r="J1095" s="68">
        <f>H1095*I1095</f>
        <v>8.2812000000000011E-2</v>
      </c>
      <c r="M1095" s="53">
        <v>2.06</v>
      </c>
    </row>
    <row r="1096" spans="1:13" ht="24" customHeight="1">
      <c r="A1096" s="65" t="s">
        <v>1380</v>
      </c>
      <c r="B1096" s="66">
        <v>3904</v>
      </c>
      <c r="C1096" s="66" t="s">
        <v>1010</v>
      </c>
      <c r="D1096" s="65" t="s">
        <v>1858</v>
      </c>
      <c r="E1096" s="237" t="s">
        <v>1382</v>
      </c>
      <c r="F1096" s="237"/>
      <c r="G1096" s="66" t="s">
        <v>535</v>
      </c>
      <c r="H1096" s="67">
        <v>1</v>
      </c>
      <c r="I1096" s="68">
        <f t="shared" si="79"/>
        <v>0.69144000000000005</v>
      </c>
      <c r="J1096" s="68">
        <f>H1096*I1096</f>
        <v>0.69144000000000005</v>
      </c>
      <c r="M1096" s="53">
        <v>0.86</v>
      </c>
    </row>
    <row r="1097" spans="1:13" ht="24" customHeight="1" thickBot="1">
      <c r="A1097" s="65" t="s">
        <v>1380</v>
      </c>
      <c r="B1097" s="66">
        <v>20083</v>
      </c>
      <c r="C1097" s="66" t="s">
        <v>1010</v>
      </c>
      <c r="D1097" s="65" t="s">
        <v>1806</v>
      </c>
      <c r="E1097" s="237" t="s">
        <v>1382</v>
      </c>
      <c r="F1097" s="237"/>
      <c r="G1097" s="66" t="s">
        <v>535</v>
      </c>
      <c r="H1097" s="67">
        <v>8.0000000000000002E-3</v>
      </c>
      <c r="I1097" s="68">
        <f t="shared" si="79"/>
        <v>45.723480000000002</v>
      </c>
      <c r="J1097" s="68">
        <f>TRUNC(H1097*I1097,2)</f>
        <v>0.36</v>
      </c>
      <c r="M1097" s="53">
        <v>56.87</v>
      </c>
    </row>
    <row r="1098" spans="1:13" ht="0.95" customHeight="1" thickTop="1">
      <c r="A1098" s="83"/>
      <c r="B1098" s="71"/>
      <c r="C1098" s="71"/>
      <c r="D1098" s="70"/>
      <c r="E1098" s="70"/>
      <c r="F1098" s="70"/>
      <c r="G1098" s="70"/>
      <c r="H1098" s="70"/>
      <c r="I1098" s="70"/>
      <c r="J1098" s="70"/>
      <c r="M1098" s="53"/>
    </row>
    <row r="1099" spans="1:13" ht="18" customHeight="1">
      <c r="A1099" s="57" t="s">
        <v>1859</v>
      </c>
      <c r="B1099" s="58" t="s">
        <v>1361</v>
      </c>
      <c r="C1099" s="58" t="s">
        <v>1362</v>
      </c>
      <c r="D1099" s="57" t="s">
        <v>1363</v>
      </c>
      <c r="E1099" s="235" t="s">
        <v>1364</v>
      </c>
      <c r="F1099" s="235"/>
      <c r="G1099" s="58" t="s">
        <v>1365</v>
      </c>
      <c r="H1099" s="59" t="s">
        <v>1366</v>
      </c>
      <c r="I1099" s="59" t="s">
        <v>1367</v>
      </c>
      <c r="J1099" s="59" t="s">
        <v>1368</v>
      </c>
      <c r="M1099" s="53" t="s">
        <v>1367</v>
      </c>
    </row>
    <row r="1100" spans="1:13" ht="36" customHeight="1">
      <c r="A1100" s="65" t="s">
        <v>1369</v>
      </c>
      <c r="B1100" s="61">
        <v>89386</v>
      </c>
      <c r="C1100" s="61" t="s">
        <v>1010</v>
      </c>
      <c r="D1100" s="60" t="s">
        <v>1860</v>
      </c>
      <c r="E1100" s="236" t="s">
        <v>1434</v>
      </c>
      <c r="F1100" s="236"/>
      <c r="G1100" s="61" t="s">
        <v>535</v>
      </c>
      <c r="H1100" s="62">
        <v>1</v>
      </c>
      <c r="I1100" s="63">
        <f>SUM(J1101:J1106)</f>
        <v>5.7</v>
      </c>
      <c r="J1100" s="63">
        <f>H1100*I1100</f>
        <v>5.7</v>
      </c>
      <c r="K1100" s="64">
        <f>VLOOKUP(B1100,[1]PLANILHA!$C$11:$G$435,5,FALSE)</f>
        <v>5.7003599999999999</v>
      </c>
      <c r="L1100" s="64">
        <f>K1100-J1100</f>
        <v>3.599999999996939E-4</v>
      </c>
      <c r="M1100" s="53">
        <v>7.09</v>
      </c>
    </row>
    <row r="1101" spans="1:13" ht="24" customHeight="1">
      <c r="A1101" s="65" t="s">
        <v>1372</v>
      </c>
      <c r="B1101" s="66">
        <v>88248</v>
      </c>
      <c r="C1101" s="66" t="s">
        <v>1010</v>
      </c>
      <c r="D1101" s="65" t="s">
        <v>1059</v>
      </c>
      <c r="E1101" s="237" t="s">
        <v>1379</v>
      </c>
      <c r="F1101" s="237"/>
      <c r="G1101" s="66" t="s">
        <v>1016</v>
      </c>
      <c r="H1101" s="67">
        <v>0.11899999999999999</v>
      </c>
      <c r="I1101" s="68">
        <f t="shared" ref="I1101:I1106" si="80">M1101*$M$2</f>
        <v>10.86204</v>
      </c>
      <c r="J1101" s="68">
        <f t="shared" ref="J1101:J1106" si="81">TRUNC(H1101*I1101,2)</f>
        <v>1.29</v>
      </c>
      <c r="M1101" s="69">
        <v>13.51</v>
      </c>
    </row>
    <row r="1102" spans="1:13" ht="24" customHeight="1">
      <c r="A1102" s="65" t="s">
        <v>1372</v>
      </c>
      <c r="B1102" s="66">
        <v>88267</v>
      </c>
      <c r="C1102" s="66" t="s">
        <v>1010</v>
      </c>
      <c r="D1102" s="65" t="s">
        <v>1038</v>
      </c>
      <c r="E1102" s="237" t="s">
        <v>1379</v>
      </c>
      <c r="F1102" s="237"/>
      <c r="G1102" s="66" t="s">
        <v>1016</v>
      </c>
      <c r="H1102" s="67">
        <v>0.11899999999999999</v>
      </c>
      <c r="I1102" s="68">
        <f t="shared" si="80"/>
        <v>13.91724</v>
      </c>
      <c r="J1102" s="68">
        <f t="shared" si="81"/>
        <v>1.65</v>
      </c>
      <c r="M1102" s="69">
        <v>17.309999999999999</v>
      </c>
    </row>
    <row r="1103" spans="1:13" ht="24" customHeight="1">
      <c r="A1103" s="65" t="s">
        <v>1380</v>
      </c>
      <c r="B1103" s="66">
        <v>122</v>
      </c>
      <c r="C1103" s="66" t="s">
        <v>1010</v>
      </c>
      <c r="D1103" s="65" t="s">
        <v>1805</v>
      </c>
      <c r="E1103" s="237" t="s">
        <v>1382</v>
      </c>
      <c r="F1103" s="237"/>
      <c r="G1103" s="66" t="s">
        <v>535</v>
      </c>
      <c r="H1103" s="67">
        <v>8.9999999999999993E-3</v>
      </c>
      <c r="I1103" s="68">
        <f t="shared" si="80"/>
        <v>52.653959999999998</v>
      </c>
      <c r="J1103" s="68">
        <f t="shared" si="81"/>
        <v>0.47</v>
      </c>
      <c r="M1103" s="53">
        <v>65.489999999999995</v>
      </c>
    </row>
    <row r="1104" spans="1:13" ht="24" customHeight="1">
      <c r="A1104" s="65" t="s">
        <v>1380</v>
      </c>
      <c r="B1104" s="66">
        <v>38383</v>
      </c>
      <c r="C1104" s="66" t="s">
        <v>1010</v>
      </c>
      <c r="D1104" s="65" t="s">
        <v>1802</v>
      </c>
      <c r="E1104" s="237" t="s">
        <v>1382</v>
      </c>
      <c r="F1104" s="237"/>
      <c r="G1104" s="66" t="s">
        <v>535</v>
      </c>
      <c r="H1104" s="67">
        <v>0.06</v>
      </c>
      <c r="I1104" s="68">
        <f t="shared" si="80"/>
        <v>1.6562400000000002</v>
      </c>
      <c r="J1104" s="68">
        <f t="shared" si="81"/>
        <v>0.09</v>
      </c>
      <c r="M1104" s="53">
        <v>2.06</v>
      </c>
    </row>
    <row r="1105" spans="1:13" ht="24" customHeight="1">
      <c r="A1105" s="65" t="s">
        <v>1380</v>
      </c>
      <c r="B1105" s="66">
        <v>3903</v>
      </c>
      <c r="C1105" s="66" t="s">
        <v>1010</v>
      </c>
      <c r="D1105" s="65" t="s">
        <v>1861</v>
      </c>
      <c r="E1105" s="237" t="s">
        <v>1382</v>
      </c>
      <c r="F1105" s="237"/>
      <c r="G1105" s="66" t="s">
        <v>535</v>
      </c>
      <c r="H1105" s="67">
        <v>1</v>
      </c>
      <c r="I1105" s="68">
        <f t="shared" si="80"/>
        <v>1.7044800000000002</v>
      </c>
      <c r="J1105" s="68">
        <f t="shared" si="81"/>
        <v>1.7</v>
      </c>
      <c r="M1105" s="53">
        <v>2.12</v>
      </c>
    </row>
    <row r="1106" spans="1:13" ht="24" customHeight="1" thickBot="1">
      <c r="A1106" s="65" t="s">
        <v>1380</v>
      </c>
      <c r="B1106" s="66">
        <v>20083</v>
      </c>
      <c r="C1106" s="66" t="s">
        <v>1010</v>
      </c>
      <c r="D1106" s="65" t="s">
        <v>1806</v>
      </c>
      <c r="E1106" s="237" t="s">
        <v>1382</v>
      </c>
      <c r="F1106" s="237"/>
      <c r="G1106" s="66" t="s">
        <v>535</v>
      </c>
      <c r="H1106" s="67">
        <v>1.0999999999999999E-2</v>
      </c>
      <c r="I1106" s="68">
        <f t="shared" si="80"/>
        <v>45.723480000000002</v>
      </c>
      <c r="J1106" s="68">
        <f t="shared" si="81"/>
        <v>0.5</v>
      </c>
      <c r="M1106" s="53">
        <v>56.87</v>
      </c>
    </row>
    <row r="1107" spans="1:13" ht="0.95" customHeight="1" thickTop="1">
      <c r="A1107" s="83"/>
      <c r="B1107" s="71"/>
      <c r="C1107" s="71"/>
      <c r="D1107" s="70"/>
      <c r="E1107" s="70"/>
      <c r="F1107" s="70"/>
      <c r="G1107" s="70"/>
      <c r="H1107" s="70"/>
      <c r="I1107" s="70"/>
      <c r="J1107" s="70"/>
      <c r="M1107" s="53"/>
    </row>
    <row r="1108" spans="1:13" ht="18" customHeight="1">
      <c r="A1108" s="57" t="s">
        <v>1862</v>
      </c>
      <c r="B1108" s="58" t="s">
        <v>1361</v>
      </c>
      <c r="C1108" s="58" t="s">
        <v>1362</v>
      </c>
      <c r="D1108" s="57" t="s">
        <v>1363</v>
      </c>
      <c r="E1108" s="235" t="s">
        <v>1364</v>
      </c>
      <c r="F1108" s="235"/>
      <c r="G1108" s="58" t="s">
        <v>1365</v>
      </c>
      <c r="H1108" s="59" t="s">
        <v>1366</v>
      </c>
      <c r="I1108" s="59" t="s">
        <v>1367</v>
      </c>
      <c r="J1108" s="59" t="s">
        <v>1368</v>
      </c>
      <c r="M1108" s="53" t="s">
        <v>1367</v>
      </c>
    </row>
    <row r="1109" spans="1:13" ht="36" customHeight="1">
      <c r="A1109" s="65" t="s">
        <v>1369</v>
      </c>
      <c r="B1109" s="61">
        <v>89558</v>
      </c>
      <c r="C1109" s="61" t="s">
        <v>1010</v>
      </c>
      <c r="D1109" s="60" t="s">
        <v>1863</v>
      </c>
      <c r="E1109" s="236" t="s">
        <v>1434</v>
      </c>
      <c r="F1109" s="236"/>
      <c r="G1109" s="61" t="s">
        <v>535</v>
      </c>
      <c r="H1109" s="62">
        <v>1</v>
      </c>
      <c r="I1109" s="63">
        <f>SUM(J1110:J1115)</f>
        <v>6.2299999999999995</v>
      </c>
      <c r="J1109" s="63">
        <f>H1109*I1109</f>
        <v>6.2299999999999995</v>
      </c>
      <c r="K1109" s="64">
        <f>VLOOKUP(B1109,[1]PLANILHA!$C$11:$G$435,5,FALSE)</f>
        <v>6.2310000000000008</v>
      </c>
      <c r="L1109" s="64">
        <f>K1109-J1109</f>
        <v>1.0000000000012221E-3</v>
      </c>
      <c r="M1109" s="53">
        <v>7.75</v>
      </c>
    </row>
    <row r="1110" spans="1:13" ht="24" customHeight="1">
      <c r="A1110" s="65" t="s">
        <v>1372</v>
      </c>
      <c r="B1110" s="66">
        <v>88248</v>
      </c>
      <c r="C1110" s="66" t="s">
        <v>1010</v>
      </c>
      <c r="D1110" s="65" t="s">
        <v>1059</v>
      </c>
      <c r="E1110" s="237" t="s">
        <v>1379</v>
      </c>
      <c r="F1110" s="237"/>
      <c r="G1110" s="66" t="s">
        <v>1016</v>
      </c>
      <c r="H1110" s="67">
        <v>5.8999999999999997E-2</v>
      </c>
      <c r="I1110" s="68">
        <f>M1110*$M$2</f>
        <v>10.86204</v>
      </c>
      <c r="J1110" s="68">
        <f t="shared" ref="J1110:J1115" si="82">TRUNC(H1110*I1110,2)</f>
        <v>0.64</v>
      </c>
      <c r="M1110" s="69">
        <v>13.51</v>
      </c>
    </row>
    <row r="1111" spans="1:13" ht="24" customHeight="1">
      <c r="A1111" s="65" t="s">
        <v>1372</v>
      </c>
      <c r="B1111" s="66">
        <v>88267</v>
      </c>
      <c r="C1111" s="66" t="s">
        <v>1010</v>
      </c>
      <c r="D1111" s="65" t="s">
        <v>1038</v>
      </c>
      <c r="E1111" s="237" t="s">
        <v>1379</v>
      </c>
      <c r="F1111" s="237"/>
      <c r="G1111" s="66" t="s">
        <v>1016</v>
      </c>
      <c r="H1111" s="67">
        <v>5.8999999999999997E-2</v>
      </c>
      <c r="I1111" s="68">
        <f>M1111*$M$2</f>
        <v>13.91724</v>
      </c>
      <c r="J1111" s="68">
        <f t="shared" si="82"/>
        <v>0.82</v>
      </c>
      <c r="M1111" s="69">
        <v>17.309999999999999</v>
      </c>
    </row>
    <row r="1112" spans="1:13" ht="24" customHeight="1">
      <c r="A1112" s="65" t="s">
        <v>1380</v>
      </c>
      <c r="B1112" s="66">
        <v>122</v>
      </c>
      <c r="C1112" s="66" t="s">
        <v>1010</v>
      </c>
      <c r="D1112" s="65" t="s">
        <v>1805</v>
      </c>
      <c r="E1112" s="237" t="s">
        <v>1382</v>
      </c>
      <c r="F1112" s="237"/>
      <c r="G1112" s="66" t="s">
        <v>535</v>
      </c>
      <c r="H1112" s="67">
        <v>1.2E-2</v>
      </c>
      <c r="I1112" s="68">
        <f>M1112*$M$2</f>
        <v>52.653959999999998</v>
      </c>
      <c r="J1112" s="68">
        <f t="shared" si="82"/>
        <v>0.63</v>
      </c>
      <c r="M1112" s="53">
        <v>65.489999999999995</v>
      </c>
    </row>
    <row r="1113" spans="1:13" ht="24" customHeight="1">
      <c r="A1113" s="65" t="s">
        <v>1380</v>
      </c>
      <c r="B1113" s="66">
        <v>38383</v>
      </c>
      <c r="C1113" s="66" t="s">
        <v>1010</v>
      </c>
      <c r="D1113" s="65" t="s">
        <v>1802</v>
      </c>
      <c r="E1113" s="237" t="s">
        <v>1382</v>
      </c>
      <c r="F1113" s="237"/>
      <c r="G1113" s="66" t="s">
        <v>535</v>
      </c>
      <c r="H1113" s="67">
        <v>0.02</v>
      </c>
      <c r="I1113" s="68">
        <f>M1113*$M$2</f>
        <v>1.6562400000000002</v>
      </c>
      <c r="J1113" s="68">
        <f t="shared" si="82"/>
        <v>0.03</v>
      </c>
      <c r="M1113" s="53">
        <v>2.06</v>
      </c>
    </row>
    <row r="1114" spans="1:13" ht="24" customHeight="1">
      <c r="A1114" s="65" t="s">
        <v>1380</v>
      </c>
      <c r="B1114" s="66">
        <v>3862</v>
      </c>
      <c r="C1114" s="66" t="s">
        <v>1010</v>
      </c>
      <c r="D1114" s="65" t="s">
        <v>1864</v>
      </c>
      <c r="E1114" s="237" t="s">
        <v>1382</v>
      </c>
      <c r="F1114" s="237"/>
      <c r="G1114" s="66" t="s">
        <v>535</v>
      </c>
      <c r="H1114" s="67">
        <v>1</v>
      </c>
      <c r="I1114" s="68">
        <v>3.47</v>
      </c>
      <c r="J1114" s="68">
        <f t="shared" si="82"/>
        <v>3.47</v>
      </c>
      <c r="M1114" s="53">
        <v>4.33</v>
      </c>
    </row>
    <row r="1115" spans="1:13" ht="24" customHeight="1" thickBot="1">
      <c r="A1115" s="65" t="s">
        <v>1380</v>
      </c>
      <c r="B1115" s="66">
        <v>20083</v>
      </c>
      <c r="C1115" s="66" t="s">
        <v>1010</v>
      </c>
      <c r="D1115" s="65" t="s">
        <v>1806</v>
      </c>
      <c r="E1115" s="237" t="s">
        <v>1382</v>
      </c>
      <c r="F1115" s="237"/>
      <c r="G1115" s="66" t="s">
        <v>535</v>
      </c>
      <c r="H1115" s="67">
        <v>1.4E-2</v>
      </c>
      <c r="I1115" s="68">
        <f>M1115*$M$2</f>
        <v>45.723480000000002</v>
      </c>
      <c r="J1115" s="68">
        <f t="shared" si="82"/>
        <v>0.64</v>
      </c>
      <c r="M1115" s="53">
        <v>56.87</v>
      </c>
    </row>
    <row r="1116" spans="1:13" ht="0.95" customHeight="1" thickTop="1">
      <c r="A1116" s="83"/>
      <c r="B1116" s="71"/>
      <c r="C1116" s="71"/>
      <c r="D1116" s="70"/>
      <c r="E1116" s="70"/>
      <c r="F1116" s="70"/>
      <c r="G1116" s="70"/>
      <c r="H1116" s="70"/>
      <c r="I1116" s="70"/>
      <c r="J1116" s="70"/>
      <c r="M1116" s="53"/>
    </row>
    <row r="1117" spans="1:13" ht="18" customHeight="1">
      <c r="A1117" s="57" t="s">
        <v>1865</v>
      </c>
      <c r="B1117" s="58" t="s">
        <v>1361</v>
      </c>
      <c r="C1117" s="58" t="s">
        <v>1362</v>
      </c>
      <c r="D1117" s="57" t="s">
        <v>1363</v>
      </c>
      <c r="E1117" s="235" t="s">
        <v>1364</v>
      </c>
      <c r="F1117" s="235"/>
      <c r="G1117" s="58" t="s">
        <v>1365</v>
      </c>
      <c r="H1117" s="59" t="s">
        <v>1366</v>
      </c>
      <c r="I1117" s="59" t="s">
        <v>1367</v>
      </c>
      <c r="J1117" s="59" t="s">
        <v>1368</v>
      </c>
      <c r="M1117" s="53" t="s">
        <v>1367</v>
      </c>
    </row>
    <row r="1118" spans="1:13" ht="36" customHeight="1">
      <c r="A1118" s="65" t="s">
        <v>1369</v>
      </c>
      <c r="B1118" s="61">
        <v>89420</v>
      </c>
      <c r="C1118" s="61" t="s">
        <v>1010</v>
      </c>
      <c r="D1118" s="60" t="s">
        <v>1866</v>
      </c>
      <c r="E1118" s="236" t="s">
        <v>1434</v>
      </c>
      <c r="F1118" s="236"/>
      <c r="G1118" s="61" t="s">
        <v>535</v>
      </c>
      <c r="H1118" s="62">
        <v>1</v>
      </c>
      <c r="I1118" s="63">
        <f>SUM(J1119:J1124)</f>
        <v>6.4559268799999998</v>
      </c>
      <c r="J1118" s="63">
        <f>H1118*I1118</f>
        <v>6.4559268799999998</v>
      </c>
      <c r="K1118" s="64">
        <f>VLOOKUP(B1118,[1]PLANILHA!$C$11:$G$435,5,FALSE)</f>
        <v>6.4561200000000003</v>
      </c>
      <c r="L1118" s="64">
        <f>K1118-J1118</f>
        <v>1.9312000000049068E-4</v>
      </c>
      <c r="M1118" s="53">
        <v>8.0299999999999994</v>
      </c>
    </row>
    <row r="1119" spans="1:13" ht="24" customHeight="1">
      <c r="A1119" s="65" t="s">
        <v>1372</v>
      </c>
      <c r="B1119" s="66">
        <v>88248</v>
      </c>
      <c r="C1119" s="66" t="s">
        <v>1010</v>
      </c>
      <c r="D1119" s="65" t="s">
        <v>1059</v>
      </c>
      <c r="E1119" s="237" t="s">
        <v>1379</v>
      </c>
      <c r="F1119" s="237"/>
      <c r="G1119" s="66" t="s">
        <v>1016</v>
      </c>
      <c r="H1119" s="67">
        <v>5.1999999999999998E-2</v>
      </c>
      <c r="I1119" s="68">
        <f t="shared" ref="I1119:I1124" si="83">M1119*$M$2</f>
        <v>10.86204</v>
      </c>
      <c r="J1119" s="68">
        <f>TRUNC(H1119*I1119,2)</f>
        <v>0.56000000000000005</v>
      </c>
      <c r="M1119" s="69">
        <v>13.51</v>
      </c>
    </row>
    <row r="1120" spans="1:13" ht="24" customHeight="1">
      <c r="A1120" s="65" t="s">
        <v>1372</v>
      </c>
      <c r="B1120" s="66">
        <v>88267</v>
      </c>
      <c r="C1120" s="66" t="s">
        <v>1010</v>
      </c>
      <c r="D1120" s="65" t="s">
        <v>1038</v>
      </c>
      <c r="E1120" s="237" t="s">
        <v>1379</v>
      </c>
      <c r="F1120" s="237"/>
      <c r="G1120" s="66" t="s">
        <v>1016</v>
      </c>
      <c r="H1120" s="67">
        <v>5.1999999999999998E-2</v>
      </c>
      <c r="I1120" s="68">
        <f t="shared" si="83"/>
        <v>13.91724</v>
      </c>
      <c r="J1120" s="68">
        <f>TRUNC(H1120*I1120,2)</f>
        <v>0.72</v>
      </c>
      <c r="M1120" s="69">
        <v>17.309999999999999</v>
      </c>
    </row>
    <row r="1121" spans="1:13" ht="24" customHeight="1">
      <c r="A1121" s="65" t="s">
        <v>1380</v>
      </c>
      <c r="B1121" s="66">
        <v>122</v>
      </c>
      <c r="C1121" s="66" t="s">
        <v>1010</v>
      </c>
      <c r="D1121" s="65" t="s">
        <v>1805</v>
      </c>
      <c r="E1121" s="237" t="s">
        <v>1382</v>
      </c>
      <c r="F1121" s="237"/>
      <c r="G1121" s="66" t="s">
        <v>535</v>
      </c>
      <c r="H1121" s="67">
        <v>6.0000000000000001E-3</v>
      </c>
      <c r="I1121" s="68">
        <f t="shared" si="83"/>
        <v>52.653959999999998</v>
      </c>
      <c r="J1121" s="68">
        <f>H1121*I1121</f>
        <v>0.31592376</v>
      </c>
      <c r="M1121" s="53">
        <v>65.489999999999995</v>
      </c>
    </row>
    <row r="1122" spans="1:13" ht="24" customHeight="1">
      <c r="A1122" s="65" t="s">
        <v>1380</v>
      </c>
      <c r="B1122" s="66">
        <v>38383</v>
      </c>
      <c r="C1122" s="66" t="s">
        <v>1010</v>
      </c>
      <c r="D1122" s="65" t="s">
        <v>1802</v>
      </c>
      <c r="E1122" s="237" t="s">
        <v>1382</v>
      </c>
      <c r="F1122" s="237"/>
      <c r="G1122" s="66" t="s">
        <v>535</v>
      </c>
      <c r="H1122" s="67">
        <v>2.5999999999999999E-2</v>
      </c>
      <c r="I1122" s="68">
        <f t="shared" si="83"/>
        <v>1.6562400000000002</v>
      </c>
      <c r="J1122" s="68">
        <f>H1122*I1122</f>
        <v>4.3062240000000002E-2</v>
      </c>
      <c r="M1122" s="53">
        <v>2.06</v>
      </c>
    </row>
    <row r="1123" spans="1:13" ht="24" customHeight="1">
      <c r="A1123" s="65" t="s">
        <v>1380</v>
      </c>
      <c r="B1123" s="66">
        <v>3855</v>
      </c>
      <c r="C1123" s="66" t="s">
        <v>1010</v>
      </c>
      <c r="D1123" s="65" t="s">
        <v>1867</v>
      </c>
      <c r="E1123" s="237" t="s">
        <v>1382</v>
      </c>
      <c r="F1123" s="237"/>
      <c r="G1123" s="66" t="s">
        <v>535</v>
      </c>
      <c r="H1123" s="67">
        <v>1</v>
      </c>
      <c r="I1123" s="68">
        <f t="shared" si="83"/>
        <v>4.5426000000000002</v>
      </c>
      <c r="J1123" s="68">
        <f>H1123*I1123</f>
        <v>4.5426000000000002</v>
      </c>
      <c r="M1123" s="53">
        <v>5.65</v>
      </c>
    </row>
    <row r="1124" spans="1:13" ht="24" customHeight="1" thickBot="1">
      <c r="A1124" s="65" t="s">
        <v>1380</v>
      </c>
      <c r="B1124" s="66">
        <v>20083</v>
      </c>
      <c r="C1124" s="66" t="s">
        <v>1010</v>
      </c>
      <c r="D1124" s="65" t="s">
        <v>1806</v>
      </c>
      <c r="E1124" s="237" t="s">
        <v>1382</v>
      </c>
      <c r="F1124" s="237"/>
      <c r="G1124" s="66" t="s">
        <v>535</v>
      </c>
      <c r="H1124" s="67">
        <v>6.0000000000000001E-3</v>
      </c>
      <c r="I1124" s="68">
        <f t="shared" si="83"/>
        <v>45.723480000000002</v>
      </c>
      <c r="J1124" s="68">
        <f>H1124*I1124</f>
        <v>0.27434088000000001</v>
      </c>
      <c r="M1124" s="53">
        <v>56.87</v>
      </c>
    </row>
    <row r="1125" spans="1:13" ht="0.95" customHeight="1" thickTop="1">
      <c r="A1125" s="83"/>
      <c r="B1125" s="71"/>
      <c r="C1125" s="71"/>
      <c r="D1125" s="70"/>
      <c r="E1125" s="70"/>
      <c r="F1125" s="70"/>
      <c r="G1125" s="70"/>
      <c r="H1125" s="70"/>
      <c r="I1125" s="70"/>
      <c r="J1125" s="70"/>
      <c r="M1125" s="53"/>
    </row>
    <row r="1126" spans="1:13" ht="18" customHeight="1">
      <c r="A1126" s="57" t="s">
        <v>1868</v>
      </c>
      <c r="B1126" s="58" t="s">
        <v>1361</v>
      </c>
      <c r="C1126" s="58" t="s">
        <v>1362</v>
      </c>
      <c r="D1126" s="57" t="s">
        <v>1363</v>
      </c>
      <c r="E1126" s="235" t="s">
        <v>1364</v>
      </c>
      <c r="F1126" s="235"/>
      <c r="G1126" s="58" t="s">
        <v>1365</v>
      </c>
      <c r="H1126" s="59" t="s">
        <v>1366</v>
      </c>
      <c r="I1126" s="59" t="s">
        <v>1367</v>
      </c>
      <c r="J1126" s="59" t="s">
        <v>1368</v>
      </c>
      <c r="M1126" s="53" t="s">
        <v>1367</v>
      </c>
    </row>
    <row r="1127" spans="1:13" ht="36" customHeight="1">
      <c r="A1127" s="65" t="s">
        <v>1369</v>
      </c>
      <c r="B1127" s="61">
        <v>89534</v>
      </c>
      <c r="C1127" s="61" t="s">
        <v>1010</v>
      </c>
      <c r="D1127" s="60" t="s">
        <v>1869</v>
      </c>
      <c r="E1127" s="236" t="s">
        <v>1434</v>
      </c>
      <c r="F1127" s="236"/>
      <c r="G1127" s="61" t="s">
        <v>535</v>
      </c>
      <c r="H1127" s="62">
        <v>1</v>
      </c>
      <c r="I1127" s="63">
        <f>SUM(J1128:J1133)</f>
        <v>3.1773088399999998</v>
      </c>
      <c r="J1127" s="63">
        <f>H1127*I1127</f>
        <v>3.1773088399999998</v>
      </c>
      <c r="K1127" s="64">
        <f>VLOOKUP(B1127,[1]PLANILHA!$C$11:$G$435,5,FALSE)</f>
        <v>3.1758000000000002</v>
      </c>
      <c r="L1127" s="64">
        <f>K1127-J1127</f>
        <v>-1.5088399999996227E-3</v>
      </c>
      <c r="M1127" s="53">
        <v>3.95</v>
      </c>
    </row>
    <row r="1128" spans="1:13" ht="24" customHeight="1">
      <c r="A1128" s="65" t="s">
        <v>1372</v>
      </c>
      <c r="B1128" s="66">
        <v>88248</v>
      </c>
      <c r="C1128" s="66" t="s">
        <v>1010</v>
      </c>
      <c r="D1128" s="65" t="s">
        <v>1059</v>
      </c>
      <c r="E1128" s="237" t="s">
        <v>1379</v>
      </c>
      <c r="F1128" s="237"/>
      <c r="G1128" s="66" t="s">
        <v>1016</v>
      </c>
      <c r="H1128" s="67">
        <v>0.04</v>
      </c>
      <c r="I1128" s="68">
        <f t="shared" ref="I1128:I1133" si="84">M1128*$M$2</f>
        <v>10.86204</v>
      </c>
      <c r="J1128" s="68">
        <f>TRUNC(H1128*I1128,2)</f>
        <v>0.43</v>
      </c>
      <c r="M1128" s="69">
        <v>13.51</v>
      </c>
    </row>
    <row r="1129" spans="1:13" ht="24" customHeight="1">
      <c r="A1129" s="65" t="s">
        <v>1372</v>
      </c>
      <c r="B1129" s="66">
        <v>88267</v>
      </c>
      <c r="C1129" s="66" t="s">
        <v>1010</v>
      </c>
      <c r="D1129" s="65" t="s">
        <v>1038</v>
      </c>
      <c r="E1129" s="237" t="s">
        <v>1379</v>
      </c>
      <c r="F1129" s="237"/>
      <c r="G1129" s="66" t="s">
        <v>1016</v>
      </c>
      <c r="H1129" s="67">
        <v>0.04</v>
      </c>
      <c r="I1129" s="68">
        <f t="shared" si="84"/>
        <v>13.91724</v>
      </c>
      <c r="J1129" s="68">
        <f>TRUNC(H1129*I1129,2)</f>
        <v>0.55000000000000004</v>
      </c>
      <c r="M1129" s="69">
        <v>17.309999999999999</v>
      </c>
    </row>
    <row r="1130" spans="1:13" ht="24" customHeight="1">
      <c r="A1130" s="65" t="s">
        <v>1380</v>
      </c>
      <c r="B1130" s="66">
        <v>122</v>
      </c>
      <c r="C1130" s="66" t="s">
        <v>1010</v>
      </c>
      <c r="D1130" s="65" t="s">
        <v>1805</v>
      </c>
      <c r="E1130" s="237" t="s">
        <v>1382</v>
      </c>
      <c r="F1130" s="237"/>
      <c r="G1130" s="66" t="s">
        <v>535</v>
      </c>
      <c r="H1130" s="67">
        <v>7.0000000000000001E-3</v>
      </c>
      <c r="I1130" s="68">
        <f t="shared" si="84"/>
        <v>52.653959999999998</v>
      </c>
      <c r="J1130" s="68">
        <f>H1130*I1130</f>
        <v>0.36857772</v>
      </c>
      <c r="M1130" s="53">
        <v>65.489999999999995</v>
      </c>
    </row>
    <row r="1131" spans="1:13" ht="24" customHeight="1">
      <c r="A1131" s="65" t="s">
        <v>1380</v>
      </c>
      <c r="B1131" s="66">
        <v>38383</v>
      </c>
      <c r="C1131" s="66" t="s">
        <v>1010</v>
      </c>
      <c r="D1131" s="65" t="s">
        <v>1802</v>
      </c>
      <c r="E1131" s="237" t="s">
        <v>1382</v>
      </c>
      <c r="F1131" s="237"/>
      <c r="G1131" s="66" t="s">
        <v>535</v>
      </c>
      <c r="H1131" s="67">
        <v>1.2999999999999999E-2</v>
      </c>
      <c r="I1131" s="68">
        <f t="shared" si="84"/>
        <v>1.6562400000000002</v>
      </c>
      <c r="J1131" s="68">
        <f>H1131*I1131</f>
        <v>2.1531120000000001E-2</v>
      </c>
      <c r="M1131" s="53">
        <v>2.06</v>
      </c>
    </row>
    <row r="1132" spans="1:13" ht="24" customHeight="1">
      <c r="A1132" s="65" t="s">
        <v>1380</v>
      </c>
      <c r="B1132" s="66">
        <v>3906</v>
      </c>
      <c r="C1132" s="66" t="s">
        <v>1010</v>
      </c>
      <c r="D1132" s="65" t="s">
        <v>1870</v>
      </c>
      <c r="E1132" s="237" t="s">
        <v>1382</v>
      </c>
      <c r="F1132" s="237"/>
      <c r="G1132" s="66" t="s">
        <v>535</v>
      </c>
      <c r="H1132" s="67">
        <v>1</v>
      </c>
      <c r="I1132" s="68">
        <f t="shared" si="84"/>
        <v>1.4472</v>
      </c>
      <c r="J1132" s="68">
        <f>H1132*I1132</f>
        <v>1.4472</v>
      </c>
      <c r="M1132" s="53">
        <v>1.8</v>
      </c>
    </row>
    <row r="1133" spans="1:13" ht="24" customHeight="1" thickBot="1">
      <c r="A1133" s="65" t="s">
        <v>1380</v>
      </c>
      <c r="B1133" s="66">
        <v>20083</v>
      </c>
      <c r="C1133" s="66" t="s">
        <v>1010</v>
      </c>
      <c r="D1133" s="65" t="s">
        <v>1806</v>
      </c>
      <c r="E1133" s="237" t="s">
        <v>1382</v>
      </c>
      <c r="F1133" s="237"/>
      <c r="G1133" s="66" t="s">
        <v>535</v>
      </c>
      <c r="H1133" s="67">
        <v>8.0000000000000002E-3</v>
      </c>
      <c r="I1133" s="68">
        <f t="shared" si="84"/>
        <v>45.723480000000002</v>
      </c>
      <c r="J1133" s="68">
        <f>TRUNC(H1133*I1133,2)</f>
        <v>0.36</v>
      </c>
      <c r="M1133" s="53">
        <v>56.87</v>
      </c>
    </row>
    <row r="1134" spans="1:13" ht="0.95" customHeight="1" thickTop="1">
      <c r="A1134" s="83"/>
      <c r="B1134" s="71"/>
      <c r="C1134" s="71"/>
      <c r="D1134" s="70"/>
      <c r="E1134" s="70"/>
      <c r="F1134" s="70"/>
      <c r="G1134" s="70"/>
      <c r="H1134" s="70"/>
      <c r="I1134" s="70"/>
      <c r="J1134" s="70"/>
      <c r="M1134" s="53"/>
    </row>
    <row r="1135" spans="1:13" ht="18" customHeight="1">
      <c r="A1135" s="57" t="s">
        <v>1871</v>
      </c>
      <c r="B1135" s="58" t="s">
        <v>1361</v>
      </c>
      <c r="C1135" s="58" t="s">
        <v>1362</v>
      </c>
      <c r="D1135" s="57" t="s">
        <v>1363</v>
      </c>
      <c r="E1135" s="235" t="s">
        <v>1364</v>
      </c>
      <c r="F1135" s="235"/>
      <c r="G1135" s="58" t="s">
        <v>1365</v>
      </c>
      <c r="H1135" s="59" t="s">
        <v>1366</v>
      </c>
      <c r="I1135" s="59" t="s">
        <v>1367</v>
      </c>
      <c r="J1135" s="59" t="s">
        <v>1368</v>
      </c>
      <c r="M1135" s="53" t="s">
        <v>1367</v>
      </c>
    </row>
    <row r="1136" spans="1:13" ht="48" customHeight="1">
      <c r="A1136" s="65" t="s">
        <v>1369</v>
      </c>
      <c r="B1136" s="61">
        <v>89391</v>
      </c>
      <c r="C1136" s="61" t="s">
        <v>1010</v>
      </c>
      <c r="D1136" s="60" t="s">
        <v>1872</v>
      </c>
      <c r="E1136" s="236" t="s">
        <v>1434</v>
      </c>
      <c r="F1136" s="236"/>
      <c r="G1136" s="61" t="s">
        <v>535</v>
      </c>
      <c r="H1136" s="62">
        <v>1</v>
      </c>
      <c r="I1136" s="63">
        <f>SUM(J1137:J1142)</f>
        <v>5.61</v>
      </c>
      <c r="J1136" s="63">
        <f>H1136*I1136</f>
        <v>5.61</v>
      </c>
      <c r="K1136" s="64">
        <f>VLOOKUP(B1136,[1]PLANILHA!$C$11:$G$435,5,FALSE)</f>
        <v>5.6119200000000005</v>
      </c>
      <c r="L1136" s="64">
        <f>K1136-J1136</f>
        <v>1.9200000000001438E-3</v>
      </c>
      <c r="M1136" s="53">
        <v>6.98</v>
      </c>
    </row>
    <row r="1137" spans="1:13" ht="24" customHeight="1">
      <c r="A1137" s="65" t="s">
        <v>1372</v>
      </c>
      <c r="B1137" s="66">
        <v>88248</v>
      </c>
      <c r="C1137" s="66" t="s">
        <v>1010</v>
      </c>
      <c r="D1137" s="65" t="s">
        <v>1059</v>
      </c>
      <c r="E1137" s="237" t="s">
        <v>1379</v>
      </c>
      <c r="F1137" s="237"/>
      <c r="G1137" s="66" t="s">
        <v>1016</v>
      </c>
      <c r="H1137" s="67">
        <v>0.11899999999999999</v>
      </c>
      <c r="I1137" s="68">
        <f t="shared" ref="I1137:I1142" si="85">M1137*$M$2</f>
        <v>10.86204</v>
      </c>
      <c r="J1137" s="68">
        <f t="shared" ref="J1137:J1142" si="86">TRUNC(H1137*I1137,2)</f>
        <v>1.29</v>
      </c>
      <c r="M1137" s="69">
        <v>13.51</v>
      </c>
    </row>
    <row r="1138" spans="1:13" ht="24" customHeight="1">
      <c r="A1138" s="65" t="s">
        <v>1372</v>
      </c>
      <c r="B1138" s="66">
        <v>88267</v>
      </c>
      <c r="C1138" s="66" t="s">
        <v>1010</v>
      </c>
      <c r="D1138" s="65" t="s">
        <v>1038</v>
      </c>
      <c r="E1138" s="237" t="s">
        <v>1379</v>
      </c>
      <c r="F1138" s="237"/>
      <c r="G1138" s="66" t="s">
        <v>1016</v>
      </c>
      <c r="H1138" s="67">
        <v>0.11899999999999999</v>
      </c>
      <c r="I1138" s="68">
        <f t="shared" si="85"/>
        <v>13.91724</v>
      </c>
      <c r="J1138" s="68">
        <f t="shared" si="86"/>
        <v>1.65</v>
      </c>
      <c r="M1138" s="69">
        <v>17.309999999999999</v>
      </c>
    </row>
    <row r="1139" spans="1:13" ht="24" customHeight="1">
      <c r="A1139" s="65" t="s">
        <v>1380</v>
      </c>
      <c r="B1139" s="66">
        <v>122</v>
      </c>
      <c r="C1139" s="66" t="s">
        <v>1010</v>
      </c>
      <c r="D1139" s="65" t="s">
        <v>1805</v>
      </c>
      <c r="E1139" s="237" t="s">
        <v>1382</v>
      </c>
      <c r="F1139" s="237"/>
      <c r="G1139" s="66" t="s">
        <v>535</v>
      </c>
      <c r="H1139" s="67">
        <v>8.9999999999999993E-3</v>
      </c>
      <c r="I1139" s="68">
        <f t="shared" si="85"/>
        <v>52.653959999999998</v>
      </c>
      <c r="J1139" s="68">
        <f t="shared" si="86"/>
        <v>0.47</v>
      </c>
      <c r="M1139" s="53">
        <v>65.489999999999995</v>
      </c>
    </row>
    <row r="1140" spans="1:13" ht="24" customHeight="1">
      <c r="A1140" s="65" t="s">
        <v>1380</v>
      </c>
      <c r="B1140" s="66">
        <v>108</v>
      </c>
      <c r="C1140" s="66" t="s">
        <v>1010</v>
      </c>
      <c r="D1140" s="65" t="s">
        <v>1873</v>
      </c>
      <c r="E1140" s="237" t="s">
        <v>1382</v>
      </c>
      <c r="F1140" s="237"/>
      <c r="G1140" s="66" t="s">
        <v>535</v>
      </c>
      <c r="H1140" s="67">
        <v>1</v>
      </c>
      <c r="I1140" s="68">
        <f t="shared" si="85"/>
        <v>1.6160399999999999</v>
      </c>
      <c r="J1140" s="68">
        <f t="shared" si="86"/>
        <v>1.61</v>
      </c>
      <c r="M1140" s="53">
        <v>2.0099999999999998</v>
      </c>
    </row>
    <row r="1141" spans="1:13" ht="24" customHeight="1">
      <c r="A1141" s="65" t="s">
        <v>1380</v>
      </c>
      <c r="B1141" s="66">
        <v>38383</v>
      </c>
      <c r="C1141" s="66" t="s">
        <v>1010</v>
      </c>
      <c r="D1141" s="65" t="s">
        <v>1802</v>
      </c>
      <c r="E1141" s="237" t="s">
        <v>1382</v>
      </c>
      <c r="F1141" s="237"/>
      <c r="G1141" s="66" t="s">
        <v>535</v>
      </c>
      <c r="H1141" s="67">
        <v>0.06</v>
      </c>
      <c r="I1141" s="68">
        <f t="shared" si="85"/>
        <v>1.6562400000000002</v>
      </c>
      <c r="J1141" s="68">
        <f t="shared" si="86"/>
        <v>0.09</v>
      </c>
      <c r="M1141" s="53">
        <v>2.06</v>
      </c>
    </row>
    <row r="1142" spans="1:13" ht="24" customHeight="1" thickBot="1">
      <c r="A1142" s="65" t="s">
        <v>1380</v>
      </c>
      <c r="B1142" s="66">
        <v>20083</v>
      </c>
      <c r="C1142" s="66" t="s">
        <v>1010</v>
      </c>
      <c r="D1142" s="65" t="s">
        <v>1806</v>
      </c>
      <c r="E1142" s="237" t="s">
        <v>1382</v>
      </c>
      <c r="F1142" s="237"/>
      <c r="G1142" s="66" t="s">
        <v>535</v>
      </c>
      <c r="H1142" s="67">
        <v>1.0999999999999999E-2</v>
      </c>
      <c r="I1142" s="68">
        <f t="shared" si="85"/>
        <v>45.723480000000002</v>
      </c>
      <c r="J1142" s="68">
        <f t="shared" si="86"/>
        <v>0.5</v>
      </c>
      <c r="M1142" s="53">
        <v>56.87</v>
      </c>
    </row>
    <row r="1143" spans="1:13" ht="0.95" customHeight="1" thickTop="1">
      <c r="A1143" s="83"/>
      <c r="B1143" s="71"/>
      <c r="C1143" s="71"/>
      <c r="D1143" s="70"/>
      <c r="E1143" s="70"/>
      <c r="F1143" s="70"/>
      <c r="G1143" s="70"/>
      <c r="H1143" s="70"/>
      <c r="I1143" s="70"/>
      <c r="J1143" s="70"/>
      <c r="M1143" s="53"/>
    </row>
    <row r="1144" spans="1:13" ht="18" customHeight="1">
      <c r="A1144" s="57" t="s">
        <v>1874</v>
      </c>
      <c r="B1144" s="58" t="s">
        <v>1361</v>
      </c>
      <c r="C1144" s="58" t="s">
        <v>1362</v>
      </c>
      <c r="D1144" s="57" t="s">
        <v>1363</v>
      </c>
      <c r="E1144" s="235" t="s">
        <v>1364</v>
      </c>
      <c r="F1144" s="235"/>
      <c r="G1144" s="58" t="s">
        <v>1365</v>
      </c>
      <c r="H1144" s="59" t="s">
        <v>1366</v>
      </c>
      <c r="I1144" s="59" t="s">
        <v>1367</v>
      </c>
      <c r="J1144" s="59" t="s">
        <v>1368</v>
      </c>
      <c r="M1144" s="53" t="s">
        <v>1367</v>
      </c>
    </row>
    <row r="1145" spans="1:13" ht="48" customHeight="1">
      <c r="A1145" s="65" t="s">
        <v>1369</v>
      </c>
      <c r="B1145" s="61">
        <v>89383</v>
      </c>
      <c r="C1145" s="61" t="s">
        <v>1010</v>
      </c>
      <c r="D1145" s="60" t="s">
        <v>1875</v>
      </c>
      <c r="E1145" s="236" t="s">
        <v>1434</v>
      </c>
      <c r="F1145" s="236"/>
      <c r="G1145" s="61" t="s">
        <v>535</v>
      </c>
      <c r="H1145" s="62">
        <v>1</v>
      </c>
      <c r="I1145" s="63">
        <f>SUM(J1146:J1151)</f>
        <v>4.0612697199999994</v>
      </c>
      <c r="J1145" s="63">
        <f>H1145*I1145</f>
        <v>4.0612697199999994</v>
      </c>
      <c r="K1145" s="64">
        <f>VLOOKUP(B1145,[1]PLANILHA!$C$11:$G$435,5,FALSE)</f>
        <v>4.0602</v>
      </c>
      <c r="L1145" s="64">
        <f>K1145-J1145</f>
        <v>-1.0697199999993856E-3</v>
      </c>
      <c r="M1145" s="53">
        <v>5.05</v>
      </c>
    </row>
    <row r="1146" spans="1:13" ht="24" customHeight="1">
      <c r="A1146" s="65" t="s">
        <v>1372</v>
      </c>
      <c r="B1146" s="66">
        <v>88248</v>
      </c>
      <c r="C1146" s="66" t="s">
        <v>1010</v>
      </c>
      <c r="D1146" s="65" t="s">
        <v>1059</v>
      </c>
      <c r="E1146" s="237" t="s">
        <v>1379</v>
      </c>
      <c r="F1146" s="237"/>
      <c r="G1146" s="66" t="s">
        <v>1016</v>
      </c>
      <c r="H1146" s="67">
        <v>0.1</v>
      </c>
      <c r="I1146" s="68">
        <f t="shared" ref="I1146:I1151" si="87">M1146*$M$2</f>
        <v>10.86204</v>
      </c>
      <c r="J1146" s="68">
        <f>TRUNC(H1146*I1146,2)</f>
        <v>1.08</v>
      </c>
      <c r="M1146" s="69">
        <v>13.51</v>
      </c>
    </row>
    <row r="1147" spans="1:13" ht="24" customHeight="1">
      <c r="A1147" s="65" t="s">
        <v>1372</v>
      </c>
      <c r="B1147" s="66">
        <v>88267</v>
      </c>
      <c r="C1147" s="66" t="s">
        <v>1010</v>
      </c>
      <c r="D1147" s="65" t="s">
        <v>1038</v>
      </c>
      <c r="E1147" s="237" t="s">
        <v>1379</v>
      </c>
      <c r="F1147" s="237"/>
      <c r="G1147" s="66" t="s">
        <v>1016</v>
      </c>
      <c r="H1147" s="67">
        <v>0.1</v>
      </c>
      <c r="I1147" s="68">
        <f t="shared" si="87"/>
        <v>13.91724</v>
      </c>
      <c r="J1147" s="68">
        <f>TRUNC(H1147*I1147,2)</f>
        <v>1.39</v>
      </c>
      <c r="M1147" s="69">
        <v>17.309999999999999</v>
      </c>
    </row>
    <row r="1148" spans="1:13" ht="24" customHeight="1">
      <c r="A1148" s="65" t="s">
        <v>1380</v>
      </c>
      <c r="B1148" s="66">
        <v>65</v>
      </c>
      <c r="C1148" s="66" t="s">
        <v>1010</v>
      </c>
      <c r="D1148" s="65" t="s">
        <v>1876</v>
      </c>
      <c r="E1148" s="237" t="s">
        <v>1382</v>
      </c>
      <c r="F1148" s="237"/>
      <c r="G1148" s="66" t="s">
        <v>535</v>
      </c>
      <c r="H1148" s="67">
        <v>1</v>
      </c>
      <c r="I1148" s="68">
        <f t="shared" si="87"/>
        <v>0.77988000000000002</v>
      </c>
      <c r="J1148" s="68">
        <f>H1148*I1148</f>
        <v>0.77988000000000002</v>
      </c>
      <c r="M1148" s="53">
        <v>0.97</v>
      </c>
    </row>
    <row r="1149" spans="1:13" ht="24" customHeight="1">
      <c r="A1149" s="65" t="s">
        <v>1380</v>
      </c>
      <c r="B1149" s="66">
        <v>122</v>
      </c>
      <c r="C1149" s="66" t="s">
        <v>1010</v>
      </c>
      <c r="D1149" s="65" t="s">
        <v>1805</v>
      </c>
      <c r="E1149" s="237" t="s">
        <v>1382</v>
      </c>
      <c r="F1149" s="237"/>
      <c r="G1149" s="66" t="s">
        <v>535</v>
      </c>
      <c r="H1149" s="67">
        <v>7.0000000000000001E-3</v>
      </c>
      <c r="I1149" s="68">
        <f t="shared" si="87"/>
        <v>52.653959999999998</v>
      </c>
      <c r="J1149" s="68">
        <f>H1149*I1149</f>
        <v>0.36857772</v>
      </c>
      <c r="M1149" s="53">
        <v>65.489999999999995</v>
      </c>
    </row>
    <row r="1150" spans="1:13" ht="24" customHeight="1">
      <c r="A1150" s="65" t="s">
        <v>1380</v>
      </c>
      <c r="B1150" s="66">
        <v>38383</v>
      </c>
      <c r="C1150" s="66" t="s">
        <v>1010</v>
      </c>
      <c r="D1150" s="65" t="s">
        <v>1802</v>
      </c>
      <c r="E1150" s="237" t="s">
        <v>1382</v>
      </c>
      <c r="F1150" s="237"/>
      <c r="G1150" s="66" t="s">
        <v>535</v>
      </c>
      <c r="H1150" s="67">
        <v>0.05</v>
      </c>
      <c r="I1150" s="68">
        <f t="shared" si="87"/>
        <v>1.6562400000000002</v>
      </c>
      <c r="J1150" s="68">
        <f>H1150*I1150</f>
        <v>8.2812000000000011E-2</v>
      </c>
      <c r="M1150" s="53">
        <v>2.06</v>
      </c>
    </row>
    <row r="1151" spans="1:13" ht="24" customHeight="1" thickBot="1">
      <c r="A1151" s="65" t="s">
        <v>1380</v>
      </c>
      <c r="B1151" s="66">
        <v>20083</v>
      </c>
      <c r="C1151" s="66" t="s">
        <v>1010</v>
      </c>
      <c r="D1151" s="65" t="s">
        <v>1806</v>
      </c>
      <c r="E1151" s="237" t="s">
        <v>1382</v>
      </c>
      <c r="F1151" s="237"/>
      <c r="G1151" s="66" t="s">
        <v>535</v>
      </c>
      <c r="H1151" s="67">
        <v>8.0000000000000002E-3</v>
      </c>
      <c r="I1151" s="68">
        <f t="shared" si="87"/>
        <v>45.723480000000002</v>
      </c>
      <c r="J1151" s="68">
        <f>TRUNC(H1151*I1151,2)</f>
        <v>0.36</v>
      </c>
      <c r="M1151" s="53">
        <v>56.87</v>
      </c>
    </row>
    <row r="1152" spans="1:13" ht="0.95" customHeight="1" thickTop="1">
      <c r="A1152" s="83"/>
      <c r="B1152" s="71"/>
      <c r="C1152" s="71"/>
      <c r="D1152" s="70"/>
      <c r="E1152" s="70"/>
      <c r="F1152" s="70"/>
      <c r="G1152" s="70"/>
      <c r="H1152" s="70"/>
      <c r="I1152" s="70"/>
      <c r="J1152" s="70"/>
      <c r="M1152" s="53"/>
    </row>
    <row r="1153" spans="1:13" ht="18" customHeight="1">
      <c r="A1153" s="57" t="s">
        <v>1877</v>
      </c>
      <c r="B1153" s="58" t="s">
        <v>1361</v>
      </c>
      <c r="C1153" s="58" t="s">
        <v>1362</v>
      </c>
      <c r="D1153" s="57" t="s">
        <v>1363</v>
      </c>
      <c r="E1153" s="235" t="s">
        <v>1364</v>
      </c>
      <c r="F1153" s="235"/>
      <c r="G1153" s="58" t="s">
        <v>1365</v>
      </c>
      <c r="H1153" s="59" t="s">
        <v>1366</v>
      </c>
      <c r="I1153" s="59" t="s">
        <v>1367</v>
      </c>
      <c r="J1153" s="59" t="s">
        <v>1368</v>
      </c>
      <c r="M1153" s="53" t="s">
        <v>1367</v>
      </c>
    </row>
    <row r="1154" spans="1:13" ht="48" customHeight="1">
      <c r="A1154" s="65" t="s">
        <v>1369</v>
      </c>
      <c r="B1154" s="61">
        <v>89570</v>
      </c>
      <c r="C1154" s="61" t="s">
        <v>1010</v>
      </c>
      <c r="D1154" s="60" t="s">
        <v>1878</v>
      </c>
      <c r="E1154" s="236" t="s">
        <v>1434</v>
      </c>
      <c r="F1154" s="236"/>
      <c r="G1154" s="61" t="s">
        <v>535</v>
      </c>
      <c r="H1154" s="62">
        <v>1</v>
      </c>
      <c r="I1154" s="63">
        <f>SUM(J1155:J1160)</f>
        <v>9</v>
      </c>
      <c r="J1154" s="63">
        <f>H1154*I1154</f>
        <v>9</v>
      </c>
      <c r="K1154" s="64">
        <f>VLOOKUP(B1154,[1]PLANILHA!$C$11:$G$435,5,FALSE)</f>
        <v>8.9967600000000001</v>
      </c>
      <c r="L1154" s="64">
        <f>K1154-J1154</f>
        <v>-3.2399999999999096E-3</v>
      </c>
      <c r="M1154" s="53">
        <v>11.19</v>
      </c>
    </row>
    <row r="1155" spans="1:13" ht="24" customHeight="1">
      <c r="A1155" s="65" t="s">
        <v>1372</v>
      </c>
      <c r="B1155" s="66">
        <v>88248</v>
      </c>
      <c r="C1155" s="66" t="s">
        <v>1010</v>
      </c>
      <c r="D1155" s="65" t="s">
        <v>1059</v>
      </c>
      <c r="E1155" s="237" t="s">
        <v>1379</v>
      </c>
      <c r="F1155" s="237"/>
      <c r="G1155" s="66" t="s">
        <v>1016</v>
      </c>
      <c r="H1155" s="67">
        <v>5.8999999999999997E-2</v>
      </c>
      <c r="I1155" s="68">
        <f t="shared" ref="I1155:I1160" si="88">M1155*$M$2</f>
        <v>10.86204</v>
      </c>
      <c r="J1155" s="68">
        <f t="shared" ref="J1155:J1160" si="89">TRUNC(H1155*I1155,2)</f>
        <v>0.64</v>
      </c>
      <c r="M1155" s="69">
        <v>13.51</v>
      </c>
    </row>
    <row r="1156" spans="1:13" ht="24" customHeight="1">
      <c r="A1156" s="65" t="s">
        <v>1372</v>
      </c>
      <c r="B1156" s="66">
        <v>88267</v>
      </c>
      <c r="C1156" s="66" t="s">
        <v>1010</v>
      </c>
      <c r="D1156" s="65" t="s">
        <v>1038</v>
      </c>
      <c r="E1156" s="237" t="s">
        <v>1379</v>
      </c>
      <c r="F1156" s="237"/>
      <c r="G1156" s="66" t="s">
        <v>1016</v>
      </c>
      <c r="H1156" s="67">
        <v>5.8999999999999997E-2</v>
      </c>
      <c r="I1156" s="68">
        <f t="shared" si="88"/>
        <v>13.91724</v>
      </c>
      <c r="J1156" s="68">
        <f t="shared" si="89"/>
        <v>0.82</v>
      </c>
      <c r="M1156" s="69">
        <v>17.309999999999999</v>
      </c>
    </row>
    <row r="1157" spans="1:13" ht="24" customHeight="1">
      <c r="A1157" s="65" t="s">
        <v>1380</v>
      </c>
      <c r="B1157" s="66">
        <v>110</v>
      </c>
      <c r="C1157" s="66" t="s">
        <v>1010</v>
      </c>
      <c r="D1157" s="65" t="s">
        <v>1879</v>
      </c>
      <c r="E1157" s="237" t="s">
        <v>1382</v>
      </c>
      <c r="F1157" s="237"/>
      <c r="G1157" s="66" t="s">
        <v>535</v>
      </c>
      <c r="H1157" s="67">
        <v>1</v>
      </c>
      <c r="I1157" s="68">
        <f t="shared" si="88"/>
        <v>6.2470800000000004</v>
      </c>
      <c r="J1157" s="68">
        <f t="shared" si="89"/>
        <v>6.24</v>
      </c>
      <c r="M1157" s="53">
        <v>7.77</v>
      </c>
    </row>
    <row r="1158" spans="1:13" ht="24" customHeight="1">
      <c r="A1158" s="65" t="s">
        <v>1380</v>
      </c>
      <c r="B1158" s="66">
        <v>122</v>
      </c>
      <c r="C1158" s="66" t="s">
        <v>1010</v>
      </c>
      <c r="D1158" s="65" t="s">
        <v>1805</v>
      </c>
      <c r="E1158" s="237" t="s">
        <v>1382</v>
      </c>
      <c r="F1158" s="237"/>
      <c r="G1158" s="66" t="s">
        <v>535</v>
      </c>
      <c r="H1158" s="67">
        <v>1.2E-2</v>
      </c>
      <c r="I1158" s="68">
        <f t="shared" si="88"/>
        <v>52.653959999999998</v>
      </c>
      <c r="J1158" s="68">
        <f t="shared" si="89"/>
        <v>0.63</v>
      </c>
      <c r="M1158" s="53">
        <v>65.489999999999995</v>
      </c>
    </row>
    <row r="1159" spans="1:13" ht="24" customHeight="1">
      <c r="A1159" s="65" t="s">
        <v>1380</v>
      </c>
      <c r="B1159" s="66">
        <v>38383</v>
      </c>
      <c r="C1159" s="66" t="s">
        <v>1010</v>
      </c>
      <c r="D1159" s="65" t="s">
        <v>1802</v>
      </c>
      <c r="E1159" s="237" t="s">
        <v>1382</v>
      </c>
      <c r="F1159" s="237"/>
      <c r="G1159" s="66" t="s">
        <v>535</v>
      </c>
      <c r="H1159" s="67">
        <v>0.02</v>
      </c>
      <c r="I1159" s="68">
        <f t="shared" si="88"/>
        <v>1.6562400000000002</v>
      </c>
      <c r="J1159" s="68">
        <f t="shared" si="89"/>
        <v>0.03</v>
      </c>
      <c r="M1159" s="53">
        <v>2.06</v>
      </c>
    </row>
    <row r="1160" spans="1:13" ht="24" customHeight="1" thickBot="1">
      <c r="A1160" s="65" t="s">
        <v>1380</v>
      </c>
      <c r="B1160" s="66">
        <v>20083</v>
      </c>
      <c r="C1160" s="66" t="s">
        <v>1010</v>
      </c>
      <c r="D1160" s="65" t="s">
        <v>1806</v>
      </c>
      <c r="E1160" s="237" t="s">
        <v>1382</v>
      </c>
      <c r="F1160" s="237"/>
      <c r="G1160" s="66" t="s">
        <v>535</v>
      </c>
      <c r="H1160" s="67">
        <v>1.4E-2</v>
      </c>
      <c r="I1160" s="68">
        <f t="shared" si="88"/>
        <v>45.723480000000002</v>
      </c>
      <c r="J1160" s="68">
        <f t="shared" si="89"/>
        <v>0.64</v>
      </c>
      <c r="M1160" s="53">
        <v>56.87</v>
      </c>
    </row>
    <row r="1161" spans="1:13" ht="0.95" customHeight="1" thickTop="1">
      <c r="A1161" s="83"/>
      <c r="B1161" s="71"/>
      <c r="C1161" s="71"/>
      <c r="D1161" s="70"/>
      <c r="E1161" s="70"/>
      <c r="F1161" s="70"/>
      <c r="G1161" s="70"/>
      <c r="H1161" s="70"/>
      <c r="I1161" s="70"/>
      <c r="J1161" s="70"/>
      <c r="M1161" s="53"/>
    </row>
    <row r="1162" spans="1:13" ht="18" customHeight="1">
      <c r="A1162" s="57" t="s">
        <v>1880</v>
      </c>
      <c r="B1162" s="58" t="s">
        <v>1361</v>
      </c>
      <c r="C1162" s="58" t="s">
        <v>1362</v>
      </c>
      <c r="D1162" s="57" t="s">
        <v>1363</v>
      </c>
      <c r="E1162" s="235" t="s">
        <v>1364</v>
      </c>
      <c r="F1162" s="235"/>
      <c r="G1162" s="58" t="s">
        <v>1365</v>
      </c>
      <c r="H1162" s="59" t="s">
        <v>1366</v>
      </c>
      <c r="I1162" s="59" t="s">
        <v>1367</v>
      </c>
      <c r="J1162" s="59" t="s">
        <v>1368</v>
      </c>
      <c r="M1162" s="53" t="s">
        <v>1367</v>
      </c>
    </row>
    <row r="1163" spans="1:13" ht="48" customHeight="1">
      <c r="A1163" s="65" t="s">
        <v>1369</v>
      </c>
      <c r="B1163" s="61">
        <v>94497</v>
      </c>
      <c r="C1163" s="61" t="s">
        <v>1010</v>
      </c>
      <c r="D1163" s="60" t="s">
        <v>1881</v>
      </c>
      <c r="E1163" s="236" t="s">
        <v>1434</v>
      </c>
      <c r="F1163" s="236"/>
      <c r="G1163" s="61" t="s">
        <v>535</v>
      </c>
      <c r="H1163" s="62">
        <v>1</v>
      </c>
      <c r="I1163" s="63">
        <f>SUM(J1164:J1167)</f>
        <v>83.66</v>
      </c>
      <c r="J1163" s="63">
        <f>H1163*I1163</f>
        <v>83.66</v>
      </c>
      <c r="K1163" s="64">
        <f>VLOOKUP(B1163,[1]PLANILHA!$C$11:$G$435,5,FALSE)</f>
        <v>83.656199999999998</v>
      </c>
      <c r="L1163" s="64">
        <f>K1163-J1163</f>
        <v>-3.7999999999982492E-3</v>
      </c>
      <c r="M1163" s="53">
        <v>104.05</v>
      </c>
    </row>
    <row r="1164" spans="1:13" ht="24" customHeight="1">
      <c r="A1164" s="65" t="s">
        <v>1372</v>
      </c>
      <c r="B1164" s="66">
        <v>88248</v>
      </c>
      <c r="C1164" s="66" t="s">
        <v>1010</v>
      </c>
      <c r="D1164" s="65" t="s">
        <v>1059</v>
      </c>
      <c r="E1164" s="237" t="s">
        <v>1379</v>
      </c>
      <c r="F1164" s="237"/>
      <c r="G1164" s="66" t="s">
        <v>1016</v>
      </c>
      <c r="H1164" s="67">
        <v>0.78900000000000003</v>
      </c>
      <c r="I1164" s="68">
        <f>M1164*$M$2</f>
        <v>10.86204</v>
      </c>
      <c r="J1164" s="68">
        <f>TRUNC(H1164*I1164,2)</f>
        <v>8.57</v>
      </c>
      <c r="M1164" s="69">
        <v>13.51</v>
      </c>
    </row>
    <row r="1165" spans="1:13" ht="24" customHeight="1">
      <c r="A1165" s="65" t="s">
        <v>1372</v>
      </c>
      <c r="B1165" s="66">
        <v>88267</v>
      </c>
      <c r="C1165" s="66" t="s">
        <v>1010</v>
      </c>
      <c r="D1165" s="65" t="s">
        <v>1038</v>
      </c>
      <c r="E1165" s="237" t="s">
        <v>1379</v>
      </c>
      <c r="F1165" s="237"/>
      <c r="G1165" s="66" t="s">
        <v>1016</v>
      </c>
      <c r="H1165" s="67">
        <v>0.78900000000000003</v>
      </c>
      <c r="I1165" s="68">
        <f>M1165*$M$2</f>
        <v>13.91724</v>
      </c>
      <c r="J1165" s="68">
        <f>TRUNC(H1165*I1165,2)</f>
        <v>10.98</v>
      </c>
      <c r="M1165" s="69">
        <v>17.309999999999999</v>
      </c>
    </row>
    <row r="1166" spans="1:13" ht="24" customHeight="1">
      <c r="A1166" s="65" t="s">
        <v>1380</v>
      </c>
      <c r="B1166" s="66">
        <v>3148</v>
      </c>
      <c r="C1166" s="66" t="s">
        <v>1010</v>
      </c>
      <c r="D1166" s="65" t="s">
        <v>1828</v>
      </c>
      <c r="E1166" s="237" t="s">
        <v>1382</v>
      </c>
      <c r="F1166" s="237"/>
      <c r="G1166" s="66" t="s">
        <v>535</v>
      </c>
      <c r="H1166" s="67">
        <v>1.9E-2</v>
      </c>
      <c r="I1166" s="68">
        <f>M1166*$M$2</f>
        <v>10.669080000000001</v>
      </c>
      <c r="J1166" s="68">
        <f>TRUNC(H1166*I1166,2)</f>
        <v>0.2</v>
      </c>
      <c r="M1166" s="53">
        <v>13.27</v>
      </c>
    </row>
    <row r="1167" spans="1:13" ht="24" customHeight="1" thickBot="1">
      <c r="A1167" s="65" t="s">
        <v>1380</v>
      </c>
      <c r="B1167" s="66">
        <v>6010</v>
      </c>
      <c r="C1167" s="66" t="s">
        <v>1010</v>
      </c>
      <c r="D1167" s="65" t="s">
        <v>1882</v>
      </c>
      <c r="E1167" s="237" t="s">
        <v>1382</v>
      </c>
      <c r="F1167" s="237"/>
      <c r="G1167" s="66" t="s">
        <v>535</v>
      </c>
      <c r="H1167" s="67">
        <v>1</v>
      </c>
      <c r="I1167" s="68">
        <f>M1167*$M$2</f>
        <v>63.918000000000006</v>
      </c>
      <c r="J1167" s="68">
        <f>TRUNC(H1167*I1167,2)</f>
        <v>63.91</v>
      </c>
      <c r="M1167" s="53">
        <v>79.5</v>
      </c>
    </row>
    <row r="1168" spans="1:13" ht="0.95" customHeight="1" thickTop="1">
      <c r="A1168" s="83"/>
      <c r="B1168" s="71"/>
      <c r="C1168" s="71"/>
      <c r="D1168" s="70"/>
      <c r="E1168" s="70"/>
      <c r="F1168" s="70"/>
      <c r="G1168" s="70"/>
      <c r="H1168" s="70"/>
      <c r="I1168" s="70"/>
      <c r="J1168" s="70"/>
      <c r="M1168" s="53"/>
    </row>
    <row r="1169" spans="1:13" ht="18" customHeight="1">
      <c r="A1169" s="57" t="s">
        <v>1883</v>
      </c>
      <c r="B1169" s="58" t="s">
        <v>1361</v>
      </c>
      <c r="C1169" s="58" t="s">
        <v>1362</v>
      </c>
      <c r="D1169" s="57" t="s">
        <v>1363</v>
      </c>
      <c r="E1169" s="235" t="s">
        <v>1364</v>
      </c>
      <c r="F1169" s="235"/>
      <c r="G1169" s="58" t="s">
        <v>1365</v>
      </c>
      <c r="H1169" s="59" t="s">
        <v>1366</v>
      </c>
      <c r="I1169" s="59" t="s">
        <v>1367</v>
      </c>
      <c r="J1169" s="59" t="s">
        <v>1368</v>
      </c>
      <c r="M1169" s="53" t="s">
        <v>1367</v>
      </c>
    </row>
    <row r="1170" spans="1:13" ht="60" customHeight="1">
      <c r="A1170" s="65" t="s">
        <v>1369</v>
      </c>
      <c r="B1170" s="61">
        <v>94793</v>
      </c>
      <c r="C1170" s="61" t="s">
        <v>1010</v>
      </c>
      <c r="D1170" s="60" t="s">
        <v>1884</v>
      </c>
      <c r="E1170" s="236" t="s">
        <v>1434</v>
      </c>
      <c r="F1170" s="236"/>
      <c r="G1170" s="61" t="s">
        <v>535</v>
      </c>
      <c r="H1170" s="62">
        <v>1</v>
      </c>
      <c r="I1170" s="63">
        <f>SUM(J1171:J1174)</f>
        <v>117.46</v>
      </c>
      <c r="J1170" s="63">
        <f>H1170*I1170</f>
        <v>117.46</v>
      </c>
      <c r="K1170" s="64">
        <f>VLOOKUP(B1170,[1]PLANILHA!$C$11:$G$435,5,FALSE)</f>
        <v>117.45636</v>
      </c>
      <c r="L1170" s="64">
        <f>K1170-J1170</f>
        <v>-3.6399999999900956E-3</v>
      </c>
      <c r="M1170" s="53">
        <v>146.09</v>
      </c>
    </row>
    <row r="1171" spans="1:13" ht="24" customHeight="1">
      <c r="A1171" s="65" t="s">
        <v>1372</v>
      </c>
      <c r="B1171" s="66">
        <v>88248</v>
      </c>
      <c r="C1171" s="66" t="s">
        <v>1010</v>
      </c>
      <c r="D1171" s="65" t="s">
        <v>1059</v>
      </c>
      <c r="E1171" s="237" t="s">
        <v>1379</v>
      </c>
      <c r="F1171" s="237"/>
      <c r="G1171" s="66" t="s">
        <v>1016</v>
      </c>
      <c r="H1171" s="67">
        <v>0.78900000000000003</v>
      </c>
      <c r="I1171" s="68">
        <f>M1171*$M$2</f>
        <v>10.86204</v>
      </c>
      <c r="J1171" s="68">
        <f>TRUNC(H1171*I1171,2)</f>
        <v>8.57</v>
      </c>
      <c r="M1171" s="69">
        <v>13.51</v>
      </c>
    </row>
    <row r="1172" spans="1:13" ht="24" customHeight="1">
      <c r="A1172" s="65" t="s">
        <v>1372</v>
      </c>
      <c r="B1172" s="66">
        <v>88267</v>
      </c>
      <c r="C1172" s="66" t="s">
        <v>1010</v>
      </c>
      <c r="D1172" s="65" t="s">
        <v>1038</v>
      </c>
      <c r="E1172" s="237" t="s">
        <v>1379</v>
      </c>
      <c r="F1172" s="237"/>
      <c r="G1172" s="66" t="s">
        <v>1016</v>
      </c>
      <c r="H1172" s="67">
        <v>0.78900000000000003</v>
      </c>
      <c r="I1172" s="68">
        <f>M1172*$M$2</f>
        <v>13.91724</v>
      </c>
      <c r="J1172" s="68">
        <f>TRUNC(H1172*I1172,2)</f>
        <v>10.98</v>
      </c>
      <c r="M1172" s="69">
        <v>17.309999999999999</v>
      </c>
    </row>
    <row r="1173" spans="1:13" ht="24" customHeight="1">
      <c r="A1173" s="65" t="s">
        <v>1380</v>
      </c>
      <c r="B1173" s="66">
        <v>3148</v>
      </c>
      <c r="C1173" s="66" t="s">
        <v>1010</v>
      </c>
      <c r="D1173" s="65" t="s">
        <v>1828</v>
      </c>
      <c r="E1173" s="237" t="s">
        <v>1382</v>
      </c>
      <c r="F1173" s="237"/>
      <c r="G1173" s="66" t="s">
        <v>535</v>
      </c>
      <c r="H1173" s="67">
        <v>1.9E-2</v>
      </c>
      <c r="I1173" s="68">
        <f>M1173*$M$2</f>
        <v>10.669080000000001</v>
      </c>
      <c r="J1173" s="68">
        <f>TRUNC(H1173*I1173,2)</f>
        <v>0.2</v>
      </c>
      <c r="M1173" s="53">
        <v>13.27</v>
      </c>
    </row>
    <row r="1174" spans="1:13" ht="24" customHeight="1" thickBot="1">
      <c r="A1174" s="65" t="s">
        <v>1380</v>
      </c>
      <c r="B1174" s="66">
        <v>6014</v>
      </c>
      <c r="C1174" s="66" t="s">
        <v>1010</v>
      </c>
      <c r="D1174" s="65" t="s">
        <v>1885</v>
      </c>
      <c r="E1174" s="237" t="s">
        <v>1382</v>
      </c>
      <c r="F1174" s="237"/>
      <c r="G1174" s="66" t="s">
        <v>535</v>
      </c>
      <c r="H1174" s="67">
        <v>1</v>
      </c>
      <c r="I1174" s="68">
        <f>M1174*$M$2</f>
        <v>97.718160000000012</v>
      </c>
      <c r="J1174" s="68">
        <f>TRUNC(H1174*I1174,2)</f>
        <v>97.71</v>
      </c>
      <c r="M1174" s="53">
        <v>121.54</v>
      </c>
    </row>
    <row r="1175" spans="1:13" ht="0.95" customHeight="1" thickTop="1">
      <c r="A1175" s="83"/>
      <c r="B1175" s="71"/>
      <c r="C1175" s="71"/>
      <c r="D1175" s="70"/>
      <c r="E1175" s="70"/>
      <c r="F1175" s="70"/>
      <c r="G1175" s="70"/>
      <c r="H1175" s="70"/>
      <c r="I1175" s="70"/>
      <c r="J1175" s="70"/>
      <c r="M1175" s="53"/>
    </row>
    <row r="1176" spans="1:13" ht="18" customHeight="1">
      <c r="A1176" s="57" t="s">
        <v>1886</v>
      </c>
      <c r="B1176" s="58" t="s">
        <v>1361</v>
      </c>
      <c r="C1176" s="58" t="s">
        <v>1362</v>
      </c>
      <c r="D1176" s="57" t="s">
        <v>1363</v>
      </c>
      <c r="E1176" s="235" t="s">
        <v>1364</v>
      </c>
      <c r="F1176" s="235"/>
      <c r="G1176" s="58" t="s">
        <v>1365</v>
      </c>
      <c r="H1176" s="59" t="s">
        <v>1366</v>
      </c>
      <c r="I1176" s="59" t="s">
        <v>1367</v>
      </c>
      <c r="J1176" s="59" t="s">
        <v>1368</v>
      </c>
      <c r="M1176" s="53" t="s">
        <v>1367</v>
      </c>
    </row>
    <row r="1177" spans="1:13" ht="24" customHeight="1">
      <c r="A1177" s="65" t="s">
        <v>1369</v>
      </c>
      <c r="B1177" s="61">
        <v>90443</v>
      </c>
      <c r="C1177" s="61" t="s">
        <v>1010</v>
      </c>
      <c r="D1177" s="60" t="s">
        <v>1448</v>
      </c>
      <c r="E1177" s="236" t="s">
        <v>1434</v>
      </c>
      <c r="F1177" s="236"/>
      <c r="G1177" s="61" t="s">
        <v>538</v>
      </c>
      <c r="H1177" s="62">
        <v>1</v>
      </c>
      <c r="I1177" s="63">
        <f>SUM(J1178:J1179)</f>
        <v>7</v>
      </c>
      <c r="J1177" s="63">
        <f>H1177*I1177</f>
        <v>7</v>
      </c>
      <c r="K1177" s="64">
        <f>VLOOKUP(B1177,[1]PLANILHA!$C$11:$G$435,5,FALSE)</f>
        <v>7.0028400000000008</v>
      </c>
      <c r="L1177" s="64">
        <f>K1177-J1177</f>
        <v>2.8400000000008419E-3</v>
      </c>
      <c r="M1177" s="53">
        <v>8.7100000000000009</v>
      </c>
    </row>
    <row r="1178" spans="1:13" ht="24" customHeight="1">
      <c r="A1178" s="65" t="s">
        <v>1372</v>
      </c>
      <c r="B1178" s="66">
        <v>88248</v>
      </c>
      <c r="C1178" s="66" t="s">
        <v>1010</v>
      </c>
      <c r="D1178" s="65" t="s">
        <v>1059</v>
      </c>
      <c r="E1178" s="237" t="s">
        <v>1379</v>
      </c>
      <c r="F1178" s="237"/>
      <c r="G1178" s="66" t="s">
        <v>1016</v>
      </c>
      <c r="H1178" s="67">
        <v>7.0000000000000007E-2</v>
      </c>
      <c r="I1178" s="68">
        <f>M1178*$M$2</f>
        <v>10.86204</v>
      </c>
      <c r="J1178" s="68">
        <f>TRUNC(H1178*I1178,2)</f>
        <v>0.76</v>
      </c>
      <c r="M1178" s="69">
        <v>13.51</v>
      </c>
    </row>
    <row r="1179" spans="1:13" ht="24" customHeight="1" thickBot="1">
      <c r="A1179" s="65" t="s">
        <v>1372</v>
      </c>
      <c r="B1179" s="66">
        <v>88267</v>
      </c>
      <c r="C1179" s="66" t="s">
        <v>1010</v>
      </c>
      <c r="D1179" s="65" t="s">
        <v>1038</v>
      </c>
      <c r="E1179" s="237" t="s">
        <v>1379</v>
      </c>
      <c r="F1179" s="237"/>
      <c r="G1179" s="66" t="s">
        <v>1016</v>
      </c>
      <c r="H1179" s="67">
        <v>0.44900000000000001</v>
      </c>
      <c r="I1179" s="68">
        <f>M1179*$M$2</f>
        <v>13.91724</v>
      </c>
      <c r="J1179" s="68">
        <f>TRUNC(H1179*I1179,2)</f>
        <v>6.24</v>
      </c>
      <c r="M1179" s="69">
        <v>17.309999999999999</v>
      </c>
    </row>
    <row r="1180" spans="1:13" ht="0.95" customHeight="1" thickTop="1">
      <c r="A1180" s="83"/>
      <c r="B1180" s="71"/>
      <c r="C1180" s="71"/>
      <c r="D1180" s="70"/>
      <c r="E1180" s="70"/>
      <c r="F1180" s="70"/>
      <c r="G1180" s="70"/>
      <c r="H1180" s="70"/>
      <c r="I1180" s="70"/>
      <c r="J1180" s="70"/>
      <c r="M1180" s="53"/>
    </row>
    <row r="1181" spans="1:13" ht="18" customHeight="1">
      <c r="A1181" s="57" t="s">
        <v>1887</v>
      </c>
      <c r="B1181" s="58" t="s">
        <v>1361</v>
      </c>
      <c r="C1181" s="58" t="s">
        <v>1362</v>
      </c>
      <c r="D1181" s="57" t="s">
        <v>1363</v>
      </c>
      <c r="E1181" s="235" t="s">
        <v>1364</v>
      </c>
      <c r="F1181" s="235"/>
      <c r="G1181" s="58" t="s">
        <v>1365</v>
      </c>
      <c r="H1181" s="59" t="s">
        <v>1366</v>
      </c>
      <c r="I1181" s="59" t="s">
        <v>1367</v>
      </c>
      <c r="J1181" s="59" t="s">
        <v>1368</v>
      </c>
      <c r="M1181" s="53" t="s">
        <v>1367</v>
      </c>
    </row>
    <row r="1182" spans="1:13" ht="36" customHeight="1">
      <c r="A1182" s="65" t="s">
        <v>1369</v>
      </c>
      <c r="B1182" s="61">
        <v>89373</v>
      </c>
      <c r="C1182" s="61" t="s">
        <v>1010</v>
      </c>
      <c r="D1182" s="60" t="s">
        <v>1888</v>
      </c>
      <c r="E1182" s="236" t="s">
        <v>1434</v>
      </c>
      <c r="F1182" s="236"/>
      <c r="G1182" s="61" t="s">
        <v>535</v>
      </c>
      <c r="H1182" s="62">
        <v>1</v>
      </c>
      <c r="I1182" s="63">
        <f>SUM(J1183:J1188)</f>
        <v>3.91760376</v>
      </c>
      <c r="J1182" s="63">
        <f>H1182*I1182</f>
        <v>3.91760376</v>
      </c>
      <c r="K1182" s="64">
        <f>VLOOKUP(B1182,[1]PLANILHA!$C$11:$G$435,5,FALSE)</f>
        <v>3.9154800000000005</v>
      </c>
      <c r="L1182" s="64">
        <f>K1182-J1182</f>
        <v>-2.123759999999475E-3</v>
      </c>
      <c r="M1182" s="53">
        <v>4.87</v>
      </c>
    </row>
    <row r="1183" spans="1:13" ht="24" customHeight="1">
      <c r="A1183" s="65" t="s">
        <v>1372</v>
      </c>
      <c r="B1183" s="66">
        <v>88248</v>
      </c>
      <c r="C1183" s="66" t="s">
        <v>1010</v>
      </c>
      <c r="D1183" s="65" t="s">
        <v>1059</v>
      </c>
      <c r="E1183" s="237" t="s">
        <v>1379</v>
      </c>
      <c r="F1183" s="237"/>
      <c r="G1183" s="66" t="s">
        <v>1016</v>
      </c>
      <c r="H1183" s="67">
        <v>8.5999999999999993E-2</v>
      </c>
      <c r="I1183" s="68">
        <f t="shared" ref="I1183:I1188" si="90">M1183*$M$2</f>
        <v>10.86204</v>
      </c>
      <c r="J1183" s="68">
        <f>TRUNC(H1183*I1183,2)</f>
        <v>0.93</v>
      </c>
      <c r="M1183" s="69">
        <v>13.51</v>
      </c>
    </row>
    <row r="1184" spans="1:13" ht="24" customHeight="1">
      <c r="A1184" s="65" t="s">
        <v>1372</v>
      </c>
      <c r="B1184" s="66">
        <v>88267</v>
      </c>
      <c r="C1184" s="66" t="s">
        <v>1010</v>
      </c>
      <c r="D1184" s="65" t="s">
        <v>1038</v>
      </c>
      <c r="E1184" s="237" t="s">
        <v>1379</v>
      </c>
      <c r="F1184" s="237"/>
      <c r="G1184" s="66" t="s">
        <v>1016</v>
      </c>
      <c r="H1184" s="67">
        <v>8.5999999999999993E-2</v>
      </c>
      <c r="I1184" s="68">
        <f t="shared" si="90"/>
        <v>13.91724</v>
      </c>
      <c r="J1184" s="68">
        <f>TRUNC(H1184*I1184,2)</f>
        <v>1.19</v>
      </c>
      <c r="M1184" s="69">
        <v>17.309999999999999</v>
      </c>
    </row>
    <row r="1185" spans="1:13" ht="24" customHeight="1">
      <c r="A1185" s="65" t="s">
        <v>1380</v>
      </c>
      <c r="B1185" s="66">
        <v>122</v>
      </c>
      <c r="C1185" s="66" t="s">
        <v>1010</v>
      </c>
      <c r="D1185" s="65" t="s">
        <v>1805</v>
      </c>
      <c r="E1185" s="237" t="s">
        <v>1382</v>
      </c>
      <c r="F1185" s="237"/>
      <c r="G1185" s="66" t="s">
        <v>535</v>
      </c>
      <c r="H1185" s="67">
        <v>6.0000000000000001E-3</v>
      </c>
      <c r="I1185" s="68">
        <f t="shared" si="90"/>
        <v>52.653959999999998</v>
      </c>
      <c r="J1185" s="68">
        <f>H1185*I1185</f>
        <v>0.31592376</v>
      </c>
      <c r="M1185" s="53">
        <v>65.489999999999995</v>
      </c>
    </row>
    <row r="1186" spans="1:13" ht="24" customHeight="1">
      <c r="A1186" s="65" t="s">
        <v>1380</v>
      </c>
      <c r="B1186" s="66">
        <v>3868</v>
      </c>
      <c r="C1186" s="66" t="s">
        <v>1010</v>
      </c>
      <c r="D1186" s="65" t="s">
        <v>1889</v>
      </c>
      <c r="E1186" s="237" t="s">
        <v>1382</v>
      </c>
      <c r="F1186" s="237"/>
      <c r="G1186" s="66" t="s">
        <v>535</v>
      </c>
      <c r="H1186" s="67">
        <v>1</v>
      </c>
      <c r="I1186" s="68">
        <f t="shared" si="90"/>
        <v>1.14168</v>
      </c>
      <c r="J1186" s="68">
        <f>H1186*I1186</f>
        <v>1.14168</v>
      </c>
      <c r="M1186" s="53">
        <v>1.42</v>
      </c>
    </row>
    <row r="1187" spans="1:13" ht="24" customHeight="1">
      <c r="A1187" s="65" t="s">
        <v>1380</v>
      </c>
      <c r="B1187" s="66">
        <v>38383</v>
      </c>
      <c r="C1187" s="66" t="s">
        <v>1010</v>
      </c>
      <c r="D1187" s="65" t="s">
        <v>1802</v>
      </c>
      <c r="E1187" s="237" t="s">
        <v>1382</v>
      </c>
      <c r="F1187" s="237"/>
      <c r="G1187" s="66" t="s">
        <v>535</v>
      </c>
      <c r="H1187" s="67">
        <v>4.2999999999999997E-2</v>
      </c>
      <c r="I1187" s="68">
        <f t="shared" si="90"/>
        <v>1.6562400000000002</v>
      </c>
      <c r="J1187" s="68">
        <f>TRUNC(H1187*I1187,2)</f>
        <v>7.0000000000000007E-2</v>
      </c>
      <c r="M1187" s="53">
        <v>2.06</v>
      </c>
    </row>
    <row r="1188" spans="1:13" ht="24" customHeight="1" thickBot="1">
      <c r="A1188" s="65" t="s">
        <v>1380</v>
      </c>
      <c r="B1188" s="66">
        <v>20083</v>
      </c>
      <c r="C1188" s="66" t="s">
        <v>1010</v>
      </c>
      <c r="D1188" s="65" t="s">
        <v>1806</v>
      </c>
      <c r="E1188" s="237" t="s">
        <v>1382</v>
      </c>
      <c r="F1188" s="237"/>
      <c r="G1188" s="66" t="s">
        <v>535</v>
      </c>
      <c r="H1188" s="67">
        <v>6.0000000000000001E-3</v>
      </c>
      <c r="I1188" s="68">
        <f t="shared" si="90"/>
        <v>45.723480000000002</v>
      </c>
      <c r="J1188" s="68">
        <f>TRUNC(H1188*I1188,2)</f>
        <v>0.27</v>
      </c>
      <c r="M1188" s="53">
        <v>56.87</v>
      </c>
    </row>
    <row r="1189" spans="1:13" ht="0.95" customHeight="1" thickTop="1">
      <c r="A1189" s="83"/>
      <c r="B1189" s="71"/>
      <c r="C1189" s="71"/>
      <c r="D1189" s="70"/>
      <c r="E1189" s="70"/>
      <c r="F1189" s="70"/>
      <c r="G1189" s="70"/>
      <c r="H1189" s="70"/>
      <c r="I1189" s="70"/>
      <c r="J1189" s="70"/>
      <c r="M1189" s="53"/>
    </row>
    <row r="1190" spans="1:13" ht="18" customHeight="1">
      <c r="A1190" s="57" t="s">
        <v>1890</v>
      </c>
      <c r="B1190" s="58" t="s">
        <v>1361</v>
      </c>
      <c r="C1190" s="58" t="s">
        <v>1362</v>
      </c>
      <c r="D1190" s="57" t="s">
        <v>1363</v>
      </c>
      <c r="E1190" s="235" t="s">
        <v>1364</v>
      </c>
      <c r="F1190" s="235"/>
      <c r="G1190" s="58" t="s">
        <v>1365</v>
      </c>
      <c r="H1190" s="59" t="s">
        <v>1366</v>
      </c>
      <c r="I1190" s="59" t="s">
        <v>1367</v>
      </c>
      <c r="J1190" s="59" t="s">
        <v>1368</v>
      </c>
      <c r="M1190" s="53" t="s">
        <v>1367</v>
      </c>
    </row>
    <row r="1191" spans="1:13" ht="24" customHeight="1">
      <c r="A1191" s="65" t="s">
        <v>1369</v>
      </c>
      <c r="B1191" s="61">
        <v>102607</v>
      </c>
      <c r="C1191" s="61" t="s">
        <v>1010</v>
      </c>
      <c r="D1191" s="60" t="s">
        <v>1891</v>
      </c>
      <c r="E1191" s="236" t="s">
        <v>1434</v>
      </c>
      <c r="F1191" s="236"/>
      <c r="G1191" s="61" t="s">
        <v>535</v>
      </c>
      <c r="H1191" s="62">
        <v>1</v>
      </c>
      <c r="I1191" s="63">
        <f>SUM(J1192:J1194)</f>
        <v>384.73952000000003</v>
      </c>
      <c r="J1191" s="63">
        <f>H1191*I1191</f>
        <v>384.73952000000003</v>
      </c>
      <c r="K1191" s="64">
        <f>VLOOKUP(B1191,[1]PLANILHA!$C$11:$G$435,5,FALSE)</f>
        <v>384.73811999999998</v>
      </c>
      <c r="L1191" s="64">
        <f>K1191-J1191</f>
        <v>-1.4000000000464752E-3</v>
      </c>
      <c r="M1191" s="53">
        <v>478.53</v>
      </c>
    </row>
    <row r="1192" spans="1:13" ht="24" customHeight="1">
      <c r="A1192" s="65" t="s">
        <v>1372</v>
      </c>
      <c r="B1192" s="66">
        <v>88248</v>
      </c>
      <c r="C1192" s="66" t="s">
        <v>1010</v>
      </c>
      <c r="D1192" s="65" t="s">
        <v>1059</v>
      </c>
      <c r="E1192" s="237" t="s">
        <v>1379</v>
      </c>
      <c r="F1192" s="237"/>
      <c r="G1192" s="66" t="s">
        <v>1016</v>
      </c>
      <c r="H1192" s="67">
        <v>0.151</v>
      </c>
      <c r="I1192" s="68">
        <f>M1192*$M$2</f>
        <v>10.86204</v>
      </c>
      <c r="J1192" s="68">
        <f>TRUNC(H1192*I1192,2)</f>
        <v>1.64</v>
      </c>
      <c r="M1192" s="69">
        <v>13.51</v>
      </c>
    </row>
    <row r="1193" spans="1:13" ht="24" customHeight="1">
      <c r="A1193" s="65" t="s">
        <v>1372</v>
      </c>
      <c r="B1193" s="66">
        <v>88267</v>
      </c>
      <c r="C1193" s="66" t="s">
        <v>1010</v>
      </c>
      <c r="D1193" s="65" t="s">
        <v>1038</v>
      </c>
      <c r="E1193" s="237" t="s">
        <v>1379</v>
      </c>
      <c r="F1193" s="237"/>
      <c r="G1193" s="66" t="s">
        <v>1016</v>
      </c>
      <c r="H1193" s="67">
        <v>0.151</v>
      </c>
      <c r="I1193" s="68">
        <f>M1193*$M$2</f>
        <v>13.91724</v>
      </c>
      <c r="J1193" s="68">
        <f>TRUNC(H1193*I1193,2)</f>
        <v>2.1</v>
      </c>
      <c r="M1193" s="69">
        <v>17.309999999999999</v>
      </c>
    </row>
    <row r="1194" spans="1:13" ht="24" customHeight="1" thickBot="1">
      <c r="A1194" s="65" t="s">
        <v>1380</v>
      </c>
      <c r="B1194" s="66">
        <v>34636</v>
      </c>
      <c r="C1194" s="66" t="s">
        <v>1010</v>
      </c>
      <c r="D1194" s="65" t="s">
        <v>1892</v>
      </c>
      <c r="E1194" s="237" t="s">
        <v>1382</v>
      </c>
      <c r="F1194" s="237"/>
      <c r="G1194" s="66" t="s">
        <v>535</v>
      </c>
      <c r="H1194" s="67">
        <v>1</v>
      </c>
      <c r="I1194" s="68">
        <f>M1194*$M$2</f>
        <v>380.99952000000002</v>
      </c>
      <c r="J1194" s="68">
        <f>H1194*I1194</f>
        <v>380.99952000000002</v>
      </c>
      <c r="M1194" s="53">
        <v>473.88</v>
      </c>
    </row>
    <row r="1195" spans="1:13" ht="0.95" customHeight="1" thickTop="1">
      <c r="A1195" s="83"/>
      <c r="B1195" s="71"/>
      <c r="C1195" s="71"/>
      <c r="D1195" s="70"/>
      <c r="E1195" s="70"/>
      <c r="F1195" s="70"/>
      <c r="G1195" s="70"/>
      <c r="H1195" s="70"/>
      <c r="I1195" s="70"/>
      <c r="J1195" s="70"/>
      <c r="M1195" s="53"/>
    </row>
    <row r="1196" spans="1:13" ht="18" customHeight="1">
      <c r="A1196" s="57" t="s">
        <v>1893</v>
      </c>
      <c r="B1196" s="58" t="s">
        <v>1361</v>
      </c>
      <c r="C1196" s="58" t="s">
        <v>1362</v>
      </c>
      <c r="D1196" s="57" t="s">
        <v>1363</v>
      </c>
      <c r="E1196" s="235" t="s">
        <v>1364</v>
      </c>
      <c r="F1196" s="235"/>
      <c r="G1196" s="58" t="s">
        <v>1365</v>
      </c>
      <c r="H1196" s="59" t="s">
        <v>1366</v>
      </c>
      <c r="I1196" s="59" t="s">
        <v>1367</v>
      </c>
      <c r="J1196" s="59" t="s">
        <v>1368</v>
      </c>
      <c r="M1196" s="53" t="s">
        <v>1367</v>
      </c>
    </row>
    <row r="1197" spans="1:13" ht="36" customHeight="1">
      <c r="A1197" s="65" t="s">
        <v>1369</v>
      </c>
      <c r="B1197" s="61">
        <v>86906</v>
      </c>
      <c r="C1197" s="61" t="s">
        <v>1010</v>
      </c>
      <c r="D1197" s="60" t="s">
        <v>1894</v>
      </c>
      <c r="E1197" s="236" t="s">
        <v>1434</v>
      </c>
      <c r="F1197" s="236"/>
      <c r="G1197" s="61" t="s">
        <v>535</v>
      </c>
      <c r="H1197" s="62">
        <v>1</v>
      </c>
      <c r="I1197" s="63">
        <f>SUM(J1198:J1201)</f>
        <v>49.727715856000003</v>
      </c>
      <c r="J1197" s="63">
        <f>H1197*I1197</f>
        <v>49.727715856000003</v>
      </c>
      <c r="K1197" s="64">
        <f>VLOOKUP(B1197,[1]PLANILHA!$C$11:$G$435,5,FALSE)</f>
        <v>49.727400000000003</v>
      </c>
      <c r="L1197" s="64">
        <f>K1197-J1197</f>
        <v>-3.158560000002808E-4</v>
      </c>
      <c r="M1197" s="53">
        <v>61.85</v>
      </c>
    </row>
    <row r="1198" spans="1:13" ht="24" customHeight="1">
      <c r="A1198" s="65" t="s">
        <v>1372</v>
      </c>
      <c r="B1198" s="66">
        <v>88267</v>
      </c>
      <c r="C1198" s="66" t="s">
        <v>1010</v>
      </c>
      <c r="D1198" s="65" t="s">
        <v>1038</v>
      </c>
      <c r="E1198" s="237" t="s">
        <v>1379</v>
      </c>
      <c r="F1198" s="237"/>
      <c r="G1198" s="66" t="s">
        <v>1016</v>
      </c>
      <c r="H1198" s="67">
        <v>9.6000000000000002E-2</v>
      </c>
      <c r="I1198" s="68">
        <f>M1198*$M$2</f>
        <v>13.91724</v>
      </c>
      <c r="J1198" s="68">
        <f>TRUNC(H1198*I1198,2)</f>
        <v>1.33</v>
      </c>
      <c r="M1198" s="69">
        <v>17.309999999999999</v>
      </c>
    </row>
    <row r="1199" spans="1:13" ht="24" customHeight="1">
      <c r="A1199" s="65" t="s">
        <v>1372</v>
      </c>
      <c r="B1199" s="66">
        <v>88316</v>
      </c>
      <c r="C1199" s="66" t="s">
        <v>1010</v>
      </c>
      <c r="D1199" s="65" t="s">
        <v>1021</v>
      </c>
      <c r="E1199" s="237" t="s">
        <v>1379</v>
      </c>
      <c r="F1199" s="237"/>
      <c r="G1199" s="66" t="s">
        <v>1016</v>
      </c>
      <c r="H1199" s="67">
        <v>3.0300000000000001E-2</v>
      </c>
      <c r="I1199" s="68">
        <f>M1199*$M$2</f>
        <v>11.159520000000001</v>
      </c>
      <c r="J1199" s="68">
        <f>H1199*I1199</f>
        <v>0.338133456</v>
      </c>
      <c r="M1199" s="69">
        <v>13.88</v>
      </c>
    </row>
    <row r="1200" spans="1:13" ht="24" customHeight="1">
      <c r="A1200" s="65" t="s">
        <v>1380</v>
      </c>
      <c r="B1200" s="66">
        <v>3146</v>
      </c>
      <c r="C1200" s="66" t="s">
        <v>1010</v>
      </c>
      <c r="D1200" s="65" t="s">
        <v>1137</v>
      </c>
      <c r="E1200" s="237" t="s">
        <v>1382</v>
      </c>
      <c r="F1200" s="237"/>
      <c r="G1200" s="66" t="s">
        <v>535</v>
      </c>
      <c r="H1200" s="67">
        <v>2.1000000000000001E-2</v>
      </c>
      <c r="I1200" s="68">
        <f>M1200*$M$2</f>
        <v>2.8944000000000001</v>
      </c>
      <c r="J1200" s="68">
        <f>H1200*I1200</f>
        <v>6.0782400000000007E-2</v>
      </c>
      <c r="M1200" s="53">
        <v>3.6</v>
      </c>
    </row>
    <row r="1201" spans="1:13" ht="24" customHeight="1" thickBot="1">
      <c r="A1201" s="65" t="s">
        <v>1380</v>
      </c>
      <c r="B1201" s="66">
        <v>13415</v>
      </c>
      <c r="C1201" s="66" t="s">
        <v>1010</v>
      </c>
      <c r="D1201" s="65" t="s">
        <v>1895</v>
      </c>
      <c r="E1201" s="237" t="s">
        <v>1382</v>
      </c>
      <c r="F1201" s="237"/>
      <c r="G1201" s="66" t="s">
        <v>535</v>
      </c>
      <c r="H1201" s="67">
        <v>1</v>
      </c>
      <c r="I1201" s="68">
        <f>M1201*$M$2</f>
        <v>47.998800000000003</v>
      </c>
      <c r="J1201" s="68">
        <f>H1201*I1201</f>
        <v>47.998800000000003</v>
      </c>
      <c r="M1201" s="53">
        <v>59.7</v>
      </c>
    </row>
    <row r="1202" spans="1:13" ht="0.95" customHeight="1" thickTop="1">
      <c r="A1202" s="83"/>
      <c r="B1202" s="71"/>
      <c r="C1202" s="71"/>
      <c r="D1202" s="70"/>
      <c r="E1202" s="70"/>
      <c r="F1202" s="70"/>
      <c r="G1202" s="70"/>
      <c r="H1202" s="70"/>
      <c r="I1202" s="70"/>
      <c r="J1202" s="70"/>
      <c r="M1202" s="53"/>
    </row>
    <row r="1203" spans="1:13" ht="18" customHeight="1">
      <c r="A1203" s="57" t="s">
        <v>1896</v>
      </c>
      <c r="B1203" s="58" t="s">
        <v>1361</v>
      </c>
      <c r="C1203" s="58" t="s">
        <v>1362</v>
      </c>
      <c r="D1203" s="57" t="s">
        <v>1363</v>
      </c>
      <c r="E1203" s="235" t="s">
        <v>1364</v>
      </c>
      <c r="F1203" s="235"/>
      <c r="G1203" s="58" t="s">
        <v>1365</v>
      </c>
      <c r="H1203" s="59" t="s">
        <v>1366</v>
      </c>
      <c r="I1203" s="59" t="s">
        <v>1367</v>
      </c>
      <c r="J1203" s="59" t="s">
        <v>1368</v>
      </c>
      <c r="M1203" s="53" t="s">
        <v>1367</v>
      </c>
    </row>
    <row r="1204" spans="1:13" ht="36" customHeight="1">
      <c r="A1204" s="65" t="s">
        <v>1369</v>
      </c>
      <c r="B1204" s="61">
        <v>102116</v>
      </c>
      <c r="C1204" s="61" t="s">
        <v>1010</v>
      </c>
      <c r="D1204" s="60" t="s">
        <v>1897</v>
      </c>
      <c r="E1204" s="236" t="s">
        <v>1434</v>
      </c>
      <c r="F1204" s="236"/>
      <c r="G1204" s="61" t="s">
        <v>535</v>
      </c>
      <c r="H1204" s="62">
        <v>1</v>
      </c>
      <c r="I1204" s="63">
        <f>SUM(J1205:J1212)</f>
        <v>1233.6467600000001</v>
      </c>
      <c r="J1204" s="63">
        <f>H1204*I1204</f>
        <v>1233.6467600000001</v>
      </c>
      <c r="K1204" s="64">
        <f>VLOOKUP(B1204,[1]PLANILHA!$C$11:$G$435,5,FALSE)</f>
        <v>1233.6495600000001</v>
      </c>
      <c r="L1204" s="64">
        <f>K1204-J1204</f>
        <v>2.7999999999792635E-3</v>
      </c>
      <c r="M1204" s="53">
        <v>1534.39</v>
      </c>
    </row>
    <row r="1205" spans="1:13" ht="24" customHeight="1">
      <c r="A1205" s="65" t="s">
        <v>1372</v>
      </c>
      <c r="B1205" s="66">
        <v>88264</v>
      </c>
      <c r="C1205" s="66" t="s">
        <v>1010</v>
      </c>
      <c r="D1205" s="65" t="s">
        <v>1043</v>
      </c>
      <c r="E1205" s="237" t="s">
        <v>1379</v>
      </c>
      <c r="F1205" s="237"/>
      <c r="G1205" s="66" t="s">
        <v>1016</v>
      </c>
      <c r="H1205" s="67">
        <v>0.63300000000000001</v>
      </c>
      <c r="I1205" s="68">
        <f t="shared" ref="I1205:I1212" si="91">M1205*$M$2</f>
        <v>14.423760000000001</v>
      </c>
      <c r="J1205" s="68">
        <f>TRUNC(H1205*I1205,2)</f>
        <v>9.1300000000000008</v>
      </c>
      <c r="M1205" s="69">
        <v>17.940000000000001</v>
      </c>
    </row>
    <row r="1206" spans="1:13" ht="24" customHeight="1">
      <c r="A1206" s="65" t="s">
        <v>1372</v>
      </c>
      <c r="B1206" s="66">
        <v>88248</v>
      </c>
      <c r="C1206" s="66" t="s">
        <v>1010</v>
      </c>
      <c r="D1206" s="65" t="s">
        <v>1059</v>
      </c>
      <c r="E1206" s="237" t="s">
        <v>1379</v>
      </c>
      <c r="F1206" s="237"/>
      <c r="G1206" s="66" t="s">
        <v>1016</v>
      </c>
      <c r="H1206" s="67">
        <v>2.202</v>
      </c>
      <c r="I1206" s="68">
        <f t="shared" si="91"/>
        <v>10.86204</v>
      </c>
      <c r="J1206" s="68">
        <f>TRUNC(H1206*I1206,2)</f>
        <v>23.91</v>
      </c>
      <c r="M1206" s="69">
        <v>13.51</v>
      </c>
    </row>
    <row r="1207" spans="1:13" ht="24" customHeight="1">
      <c r="A1207" s="65" t="s">
        <v>1372</v>
      </c>
      <c r="B1207" s="66">
        <v>88267</v>
      </c>
      <c r="C1207" s="66" t="s">
        <v>1010</v>
      </c>
      <c r="D1207" s="65" t="s">
        <v>1038</v>
      </c>
      <c r="E1207" s="237" t="s">
        <v>1379</v>
      </c>
      <c r="F1207" s="237"/>
      <c r="G1207" s="66" t="s">
        <v>1016</v>
      </c>
      <c r="H1207" s="67">
        <v>2.202</v>
      </c>
      <c r="I1207" s="68">
        <f t="shared" si="91"/>
        <v>13.91724</v>
      </c>
      <c r="J1207" s="68">
        <f>TRUNC(H1207*I1207,2)</f>
        <v>30.64</v>
      </c>
      <c r="M1207" s="69">
        <v>17.309999999999999</v>
      </c>
    </row>
    <row r="1208" spans="1:13" ht="24" customHeight="1">
      <c r="A1208" s="65" t="s">
        <v>1372</v>
      </c>
      <c r="B1208" s="66">
        <v>88247</v>
      </c>
      <c r="C1208" s="66" t="s">
        <v>1010</v>
      </c>
      <c r="D1208" s="65" t="s">
        <v>1042</v>
      </c>
      <c r="E1208" s="237" t="s">
        <v>1379</v>
      </c>
      <c r="F1208" s="237"/>
      <c r="G1208" s="66" t="s">
        <v>1016</v>
      </c>
      <c r="H1208" s="67">
        <v>0.63300000000000001</v>
      </c>
      <c r="I1208" s="68">
        <f t="shared" si="91"/>
        <v>11.264040000000001</v>
      </c>
      <c r="J1208" s="68">
        <f>TRUNC(H1208*I1208,2)</f>
        <v>7.13</v>
      </c>
      <c r="M1208" s="69">
        <v>14.01</v>
      </c>
    </row>
    <row r="1209" spans="1:13" ht="36" customHeight="1">
      <c r="A1209" s="65" t="s">
        <v>1380</v>
      </c>
      <c r="B1209" s="66">
        <v>11267</v>
      </c>
      <c r="C1209" s="66" t="s">
        <v>1010</v>
      </c>
      <c r="D1209" s="65" t="s">
        <v>1899</v>
      </c>
      <c r="E1209" s="237" t="s">
        <v>1382</v>
      </c>
      <c r="F1209" s="237"/>
      <c r="G1209" s="66" t="s">
        <v>535</v>
      </c>
      <c r="H1209" s="67">
        <v>4</v>
      </c>
      <c r="I1209" s="68">
        <f t="shared" si="91"/>
        <v>0.72360000000000002</v>
      </c>
      <c r="J1209" s="68">
        <f>TRUNC(H1209*I1209,2)</f>
        <v>2.89</v>
      </c>
      <c r="M1209" s="53">
        <v>0.9</v>
      </c>
    </row>
    <row r="1210" spans="1:13" ht="48" customHeight="1">
      <c r="A1210" s="65" t="s">
        <v>1380</v>
      </c>
      <c r="B1210" s="66">
        <v>734</v>
      </c>
      <c r="C1210" s="66" t="s">
        <v>1010</v>
      </c>
      <c r="D1210" s="65" t="s">
        <v>1900</v>
      </c>
      <c r="E1210" s="237" t="s">
        <v>1482</v>
      </c>
      <c r="F1210" s="237"/>
      <c r="G1210" s="66" t="s">
        <v>535</v>
      </c>
      <c r="H1210" s="67">
        <v>1</v>
      </c>
      <c r="I1210" s="68">
        <f t="shared" si="91"/>
        <v>1158.71676</v>
      </c>
      <c r="J1210" s="68">
        <f>H1210*I1210</f>
        <v>1158.71676</v>
      </c>
      <c r="M1210" s="53">
        <v>1441.19</v>
      </c>
    </row>
    <row r="1211" spans="1:13" ht="24" customHeight="1">
      <c r="A1211" s="65" t="s">
        <v>1380</v>
      </c>
      <c r="B1211" s="66">
        <v>39997</v>
      </c>
      <c r="C1211" s="66" t="s">
        <v>1010</v>
      </c>
      <c r="D1211" s="65" t="s">
        <v>1901</v>
      </c>
      <c r="E1211" s="237" t="s">
        <v>1382</v>
      </c>
      <c r="F1211" s="237"/>
      <c r="G1211" s="66" t="s">
        <v>535</v>
      </c>
      <c r="H1211" s="67">
        <v>4</v>
      </c>
      <c r="I1211" s="68">
        <f t="shared" si="91"/>
        <v>0.14472000000000002</v>
      </c>
      <c r="J1211" s="68">
        <f>TRUNC(H1211*I1211,2)</f>
        <v>0.56999999999999995</v>
      </c>
      <c r="M1211" s="53">
        <v>0.18</v>
      </c>
    </row>
    <row r="1212" spans="1:13" ht="24" customHeight="1" thickBot="1">
      <c r="A1212" s="65" t="s">
        <v>1380</v>
      </c>
      <c r="B1212" s="66">
        <v>39996</v>
      </c>
      <c r="C1212" s="66" t="s">
        <v>1010</v>
      </c>
      <c r="D1212" s="65" t="s">
        <v>1902</v>
      </c>
      <c r="E1212" s="237" t="s">
        <v>1382</v>
      </c>
      <c r="F1212" s="237"/>
      <c r="G1212" s="66" t="s">
        <v>538</v>
      </c>
      <c r="H1212" s="67">
        <v>0.2</v>
      </c>
      <c r="I1212" s="68">
        <f t="shared" si="91"/>
        <v>3.3124800000000003</v>
      </c>
      <c r="J1212" s="68">
        <f>TRUNC(H1212*I1212,2)</f>
        <v>0.66</v>
      </c>
      <c r="M1212" s="53">
        <v>4.12</v>
      </c>
    </row>
    <row r="1213" spans="1:13" ht="0.95" customHeight="1" thickTop="1">
      <c r="A1213" s="83"/>
      <c r="B1213" s="71"/>
      <c r="C1213" s="71"/>
      <c r="D1213" s="70"/>
      <c r="E1213" s="70"/>
      <c r="F1213" s="70"/>
      <c r="G1213" s="70"/>
      <c r="H1213" s="70"/>
      <c r="I1213" s="70"/>
      <c r="J1213" s="70"/>
      <c r="M1213" s="53"/>
    </row>
    <row r="1214" spans="1:13" ht="18" customHeight="1">
      <c r="A1214" s="57" t="s">
        <v>1903</v>
      </c>
      <c r="B1214" s="58" t="s">
        <v>1361</v>
      </c>
      <c r="C1214" s="58" t="s">
        <v>1362</v>
      </c>
      <c r="D1214" s="57" t="s">
        <v>1363</v>
      </c>
      <c r="E1214" s="235" t="s">
        <v>1364</v>
      </c>
      <c r="F1214" s="235"/>
      <c r="G1214" s="58" t="s">
        <v>1365</v>
      </c>
      <c r="H1214" s="59" t="s">
        <v>1366</v>
      </c>
      <c r="I1214" s="59" t="s">
        <v>1367</v>
      </c>
      <c r="J1214" s="59" t="s">
        <v>1368</v>
      </c>
      <c r="M1214" s="53" t="s">
        <v>1367</v>
      </c>
    </row>
    <row r="1215" spans="1:13" ht="48" customHeight="1">
      <c r="A1215" s="65" t="s">
        <v>1369</v>
      </c>
      <c r="B1215" s="61">
        <v>95644</v>
      </c>
      <c r="C1215" s="61" t="s">
        <v>1010</v>
      </c>
      <c r="D1215" s="60" t="s">
        <v>1904</v>
      </c>
      <c r="E1215" s="236" t="s">
        <v>1434</v>
      </c>
      <c r="F1215" s="236"/>
      <c r="G1215" s="61" t="s">
        <v>535</v>
      </c>
      <c r="H1215" s="62">
        <v>1</v>
      </c>
      <c r="I1215" s="63">
        <f>SUM(J1216:J1227)</f>
        <v>148.11679360799999</v>
      </c>
      <c r="J1215" s="63">
        <f>H1215*I1215</f>
        <v>148.11679360799999</v>
      </c>
      <c r="K1215" s="64">
        <f>VLOOKUP(B1215,[1]PLANILHA!$C$11:$G$435,5,FALSE)</f>
        <v>148.12092000000001</v>
      </c>
      <c r="L1215" s="64">
        <f>K1215-J1215</f>
        <v>4.1263920000176313E-3</v>
      </c>
      <c r="M1215" s="53">
        <v>184.23</v>
      </c>
    </row>
    <row r="1216" spans="1:13" ht="24" customHeight="1">
      <c r="A1216" s="65" t="s">
        <v>1372</v>
      </c>
      <c r="B1216" s="66">
        <v>88248</v>
      </c>
      <c r="C1216" s="66" t="s">
        <v>1010</v>
      </c>
      <c r="D1216" s="65" t="s">
        <v>1059</v>
      </c>
      <c r="E1216" s="237" t="s">
        <v>1379</v>
      </c>
      <c r="F1216" s="237"/>
      <c r="G1216" s="66" t="s">
        <v>1016</v>
      </c>
      <c r="H1216" s="67">
        <v>1.6113999999999999</v>
      </c>
      <c r="I1216" s="68">
        <f t="shared" ref="I1216:I1227" si="92">M1216*$M$2</f>
        <v>10.86204</v>
      </c>
      <c r="J1216" s="68">
        <f>TRUNC(H1216*I1216,2)</f>
        <v>17.5</v>
      </c>
      <c r="M1216" s="69">
        <v>13.51</v>
      </c>
    </row>
    <row r="1217" spans="1:13" ht="24" customHeight="1">
      <c r="A1217" s="65" t="s">
        <v>1372</v>
      </c>
      <c r="B1217" s="66">
        <v>88267</v>
      </c>
      <c r="C1217" s="66" t="s">
        <v>1010</v>
      </c>
      <c r="D1217" s="65" t="s">
        <v>1038</v>
      </c>
      <c r="E1217" s="237" t="s">
        <v>1379</v>
      </c>
      <c r="F1217" s="237"/>
      <c r="G1217" s="66" t="s">
        <v>1016</v>
      </c>
      <c r="H1217" s="67">
        <v>1.6113999999999999</v>
      </c>
      <c r="I1217" s="68">
        <f t="shared" si="92"/>
        <v>13.91724</v>
      </c>
      <c r="J1217" s="68">
        <f>TRUNC(H1217*I1217,2)</f>
        <v>22.42</v>
      </c>
      <c r="M1217" s="69">
        <v>17.309999999999999</v>
      </c>
    </row>
    <row r="1218" spans="1:13" ht="24" customHeight="1">
      <c r="A1218" s="65" t="s">
        <v>1380</v>
      </c>
      <c r="B1218" s="66">
        <v>108</v>
      </c>
      <c r="C1218" s="66" t="s">
        <v>1010</v>
      </c>
      <c r="D1218" s="65" t="s">
        <v>1873</v>
      </c>
      <c r="E1218" s="237" t="s">
        <v>1382</v>
      </c>
      <c r="F1218" s="237"/>
      <c r="G1218" s="66" t="s">
        <v>535</v>
      </c>
      <c r="H1218" s="67">
        <v>2</v>
      </c>
      <c r="I1218" s="68">
        <f t="shared" si="92"/>
        <v>1.6160399999999999</v>
      </c>
      <c r="J1218" s="68">
        <f t="shared" ref="J1218:J1225" si="93">H1218*I1218</f>
        <v>3.2320799999999998</v>
      </c>
      <c r="M1218" s="53">
        <v>2.0099999999999998</v>
      </c>
    </row>
    <row r="1219" spans="1:13" ht="24" customHeight="1">
      <c r="A1219" s="65" t="s">
        <v>1380</v>
      </c>
      <c r="B1219" s="66">
        <v>20080</v>
      </c>
      <c r="C1219" s="66" t="s">
        <v>1010</v>
      </c>
      <c r="D1219" s="65" t="s">
        <v>1905</v>
      </c>
      <c r="E1219" s="237" t="s">
        <v>1382</v>
      </c>
      <c r="F1219" s="237"/>
      <c r="G1219" s="66" t="s">
        <v>535</v>
      </c>
      <c r="H1219" s="67">
        <v>0.51039999999999996</v>
      </c>
      <c r="I1219" s="68">
        <f t="shared" si="92"/>
        <v>16.707120000000003</v>
      </c>
      <c r="J1219" s="68">
        <f t="shared" si="93"/>
        <v>8.5273140480000009</v>
      </c>
      <c r="M1219" s="53">
        <v>20.78</v>
      </c>
    </row>
    <row r="1220" spans="1:13" ht="24" customHeight="1">
      <c r="A1220" s="65" t="s">
        <v>1380</v>
      </c>
      <c r="B1220" s="66">
        <v>820</v>
      </c>
      <c r="C1220" s="66" t="s">
        <v>1010</v>
      </c>
      <c r="D1220" s="65" t="s">
        <v>1906</v>
      </c>
      <c r="E1220" s="237" t="s">
        <v>1382</v>
      </c>
      <c r="F1220" s="237"/>
      <c r="G1220" s="66" t="s">
        <v>535</v>
      </c>
      <c r="H1220" s="67">
        <v>1</v>
      </c>
      <c r="I1220" s="68">
        <f t="shared" si="92"/>
        <v>4.69536</v>
      </c>
      <c r="J1220" s="68">
        <f t="shared" si="93"/>
        <v>4.69536</v>
      </c>
      <c r="M1220" s="53">
        <v>5.84</v>
      </c>
    </row>
    <row r="1221" spans="1:13" ht="24" customHeight="1">
      <c r="A1221" s="65" t="s">
        <v>1380</v>
      </c>
      <c r="B1221" s="66">
        <v>3536</v>
      </c>
      <c r="C1221" s="66" t="s">
        <v>1010</v>
      </c>
      <c r="D1221" s="65" t="s">
        <v>1823</v>
      </c>
      <c r="E1221" s="237" t="s">
        <v>1382</v>
      </c>
      <c r="F1221" s="237"/>
      <c r="G1221" s="66" t="s">
        <v>535</v>
      </c>
      <c r="H1221" s="67">
        <v>2</v>
      </c>
      <c r="I1221" s="68">
        <f t="shared" si="92"/>
        <v>1.9376400000000003</v>
      </c>
      <c r="J1221" s="68">
        <f t="shared" si="93"/>
        <v>3.8752800000000005</v>
      </c>
      <c r="M1221" s="53">
        <v>2.41</v>
      </c>
    </row>
    <row r="1222" spans="1:13" ht="24" customHeight="1">
      <c r="A1222" s="65" t="s">
        <v>1380</v>
      </c>
      <c r="B1222" s="66">
        <v>3540</v>
      </c>
      <c r="C1222" s="66" t="s">
        <v>1010</v>
      </c>
      <c r="D1222" s="65" t="s">
        <v>1907</v>
      </c>
      <c r="E1222" s="237" t="s">
        <v>1382</v>
      </c>
      <c r="F1222" s="237"/>
      <c r="G1222" s="66" t="s">
        <v>535</v>
      </c>
      <c r="H1222" s="67">
        <v>2</v>
      </c>
      <c r="I1222" s="68">
        <f t="shared" si="92"/>
        <v>4.9767600000000005</v>
      </c>
      <c r="J1222" s="68">
        <f t="shared" si="93"/>
        <v>9.953520000000001</v>
      </c>
      <c r="M1222" s="53">
        <v>6.19</v>
      </c>
    </row>
    <row r="1223" spans="1:13" ht="24" customHeight="1">
      <c r="A1223" s="65" t="s">
        <v>1380</v>
      </c>
      <c r="B1223" s="66">
        <v>38383</v>
      </c>
      <c r="C1223" s="66" t="s">
        <v>1010</v>
      </c>
      <c r="D1223" s="65" t="s">
        <v>1802</v>
      </c>
      <c r="E1223" s="237" t="s">
        <v>1382</v>
      </c>
      <c r="F1223" s="237"/>
      <c r="G1223" s="66" t="s">
        <v>535</v>
      </c>
      <c r="H1223" s="67">
        <v>0.49</v>
      </c>
      <c r="I1223" s="68">
        <f t="shared" si="92"/>
        <v>1.6562400000000002</v>
      </c>
      <c r="J1223" s="68">
        <f t="shared" si="93"/>
        <v>0.8115576000000001</v>
      </c>
      <c r="M1223" s="53">
        <v>2.06</v>
      </c>
    </row>
    <row r="1224" spans="1:13" ht="24" customHeight="1">
      <c r="A1224" s="65" t="s">
        <v>1380</v>
      </c>
      <c r="B1224" s="66">
        <v>6019</v>
      </c>
      <c r="C1224" s="66" t="s">
        <v>1010</v>
      </c>
      <c r="D1224" s="65" t="s">
        <v>1908</v>
      </c>
      <c r="E1224" s="237" t="s">
        <v>1382</v>
      </c>
      <c r="F1224" s="237"/>
      <c r="G1224" s="66" t="s">
        <v>535</v>
      </c>
      <c r="H1224" s="67">
        <v>1</v>
      </c>
      <c r="I1224" s="68">
        <f t="shared" si="92"/>
        <v>37.144800000000004</v>
      </c>
      <c r="J1224" s="68">
        <f t="shared" si="93"/>
        <v>37.144800000000004</v>
      </c>
      <c r="M1224" s="53">
        <v>46.2</v>
      </c>
    </row>
    <row r="1225" spans="1:13" ht="24" customHeight="1">
      <c r="A1225" s="65" t="s">
        <v>1380</v>
      </c>
      <c r="B1225" s="66">
        <v>20083</v>
      </c>
      <c r="C1225" s="66" t="s">
        <v>1010</v>
      </c>
      <c r="D1225" s="65" t="s">
        <v>1806</v>
      </c>
      <c r="E1225" s="237" t="s">
        <v>1382</v>
      </c>
      <c r="F1225" s="237"/>
      <c r="G1225" s="66" t="s">
        <v>535</v>
      </c>
      <c r="H1225" s="67">
        <v>0.127</v>
      </c>
      <c r="I1225" s="68">
        <f t="shared" si="92"/>
        <v>45.723480000000002</v>
      </c>
      <c r="J1225" s="68">
        <f t="shared" si="93"/>
        <v>5.8068819600000001</v>
      </c>
      <c r="M1225" s="53">
        <v>56.87</v>
      </c>
    </row>
    <row r="1226" spans="1:13" ht="24" customHeight="1">
      <c r="A1226" s="65" t="s">
        <v>1380</v>
      </c>
      <c r="B1226" s="66">
        <v>9875</v>
      </c>
      <c r="C1226" s="66" t="s">
        <v>1010</v>
      </c>
      <c r="D1226" s="65" t="s">
        <v>1909</v>
      </c>
      <c r="E1226" s="237" t="s">
        <v>1382</v>
      </c>
      <c r="F1226" s="237"/>
      <c r="G1226" s="66" t="s">
        <v>538</v>
      </c>
      <c r="H1226" s="67">
        <v>0.95530000000000004</v>
      </c>
      <c r="I1226" s="68">
        <f t="shared" si="92"/>
        <v>12.3414</v>
      </c>
      <c r="J1226" s="68">
        <f>TRUNC(H1226*I1226,2)</f>
        <v>11.78</v>
      </c>
      <c r="M1226" s="53">
        <v>15.35</v>
      </c>
    </row>
    <row r="1227" spans="1:13" ht="24" customHeight="1" thickBot="1">
      <c r="A1227" s="65" t="s">
        <v>1380</v>
      </c>
      <c r="B1227" s="66">
        <v>9869</v>
      </c>
      <c r="C1227" s="66" t="s">
        <v>1010</v>
      </c>
      <c r="D1227" s="65" t="s">
        <v>1810</v>
      </c>
      <c r="E1227" s="237" t="s">
        <v>1382</v>
      </c>
      <c r="F1227" s="237"/>
      <c r="G1227" s="66" t="s">
        <v>538</v>
      </c>
      <c r="H1227" s="67">
        <v>3.0251999999999999</v>
      </c>
      <c r="I1227" s="68">
        <f t="shared" si="92"/>
        <v>7.3967999999999998</v>
      </c>
      <c r="J1227" s="68">
        <f>TRUNC(H1227*I1227,2)</f>
        <v>22.37</v>
      </c>
      <c r="M1227" s="53">
        <v>9.1999999999999993</v>
      </c>
    </row>
    <row r="1228" spans="1:13" ht="0.95" customHeight="1" thickTop="1">
      <c r="A1228" s="83"/>
      <c r="B1228" s="71"/>
      <c r="C1228" s="71"/>
      <c r="D1228" s="70"/>
      <c r="E1228" s="70"/>
      <c r="F1228" s="70"/>
      <c r="G1228" s="70"/>
      <c r="H1228" s="70"/>
      <c r="I1228" s="70"/>
      <c r="J1228" s="70"/>
      <c r="M1228" s="53"/>
    </row>
    <row r="1229" spans="1:13" ht="18" customHeight="1">
      <c r="A1229" s="57" t="s">
        <v>1910</v>
      </c>
      <c r="B1229" s="58" t="s">
        <v>1361</v>
      </c>
      <c r="C1229" s="58" t="s">
        <v>1362</v>
      </c>
      <c r="D1229" s="57" t="s">
        <v>1363</v>
      </c>
      <c r="E1229" s="235" t="s">
        <v>1364</v>
      </c>
      <c r="F1229" s="235"/>
      <c r="G1229" s="58" t="s">
        <v>1365</v>
      </c>
      <c r="H1229" s="59" t="s">
        <v>1366</v>
      </c>
      <c r="I1229" s="59" t="s">
        <v>1367</v>
      </c>
      <c r="J1229" s="59" t="s">
        <v>1368</v>
      </c>
      <c r="M1229" s="53" t="s">
        <v>1367</v>
      </c>
    </row>
    <row r="1230" spans="1:13" ht="36" customHeight="1">
      <c r="A1230" s="65" t="s">
        <v>1369</v>
      </c>
      <c r="B1230" s="61">
        <v>89711</v>
      </c>
      <c r="C1230" s="61" t="s">
        <v>1010</v>
      </c>
      <c r="D1230" s="60" t="s">
        <v>1436</v>
      </c>
      <c r="E1230" s="236" t="s">
        <v>1434</v>
      </c>
      <c r="F1230" s="236"/>
      <c r="G1230" s="61" t="s">
        <v>538</v>
      </c>
      <c r="H1230" s="62">
        <v>1</v>
      </c>
      <c r="I1230" s="63">
        <f>SUM(J1231:J1234)</f>
        <v>11.840392000000001</v>
      </c>
      <c r="J1230" s="63">
        <f>H1230*I1230</f>
        <v>11.840392000000001</v>
      </c>
      <c r="K1230" s="64">
        <f>VLOOKUP(B1230,[1]PLANILHA!$C$11:$G$435,5,FALSE)</f>
        <v>11.842920000000001</v>
      </c>
      <c r="L1230" s="64">
        <f>K1230-J1230</f>
        <v>2.5279999999998637E-3</v>
      </c>
      <c r="M1230" s="53">
        <v>14.73</v>
      </c>
    </row>
    <row r="1231" spans="1:13" ht="24" customHeight="1">
      <c r="A1231" s="65" t="s">
        <v>1372</v>
      </c>
      <c r="B1231" s="66">
        <v>88248</v>
      </c>
      <c r="C1231" s="66" t="s">
        <v>1010</v>
      </c>
      <c r="D1231" s="65" t="s">
        <v>1059</v>
      </c>
      <c r="E1231" s="237" t="s">
        <v>1379</v>
      </c>
      <c r="F1231" s="237"/>
      <c r="G1231" s="66" t="s">
        <v>1016</v>
      </c>
      <c r="H1231" s="67">
        <v>0.3</v>
      </c>
      <c r="I1231" s="68">
        <f>M1231*$M$2</f>
        <v>10.86204</v>
      </c>
      <c r="J1231" s="68">
        <f>TRUNC(H1231*I1231,2)</f>
        <v>3.25</v>
      </c>
      <c r="M1231" s="69">
        <v>13.51</v>
      </c>
    </row>
    <row r="1232" spans="1:13" ht="24" customHeight="1">
      <c r="A1232" s="65" t="s">
        <v>1372</v>
      </c>
      <c r="B1232" s="66">
        <v>88267</v>
      </c>
      <c r="C1232" s="66" t="s">
        <v>1010</v>
      </c>
      <c r="D1232" s="65" t="s">
        <v>1038</v>
      </c>
      <c r="E1232" s="237" t="s">
        <v>1379</v>
      </c>
      <c r="F1232" s="237"/>
      <c r="G1232" s="66" t="s">
        <v>1016</v>
      </c>
      <c r="H1232" s="67">
        <v>0.3</v>
      </c>
      <c r="I1232" s="68">
        <f>M1232*$M$2</f>
        <v>13.91724</v>
      </c>
      <c r="J1232" s="68">
        <f>TRUNC(H1232*I1232,2)</f>
        <v>4.17</v>
      </c>
      <c r="M1232" s="69">
        <v>17.309999999999999</v>
      </c>
    </row>
    <row r="1233" spans="1:13" ht="24" customHeight="1">
      <c r="A1233" s="65" t="s">
        <v>1380</v>
      </c>
      <c r="B1233" s="66">
        <v>38383</v>
      </c>
      <c r="C1233" s="66" t="s">
        <v>1010</v>
      </c>
      <c r="D1233" s="65" t="s">
        <v>1802</v>
      </c>
      <c r="E1233" s="237" t="s">
        <v>1382</v>
      </c>
      <c r="F1233" s="237"/>
      <c r="G1233" s="66" t="s">
        <v>535</v>
      </c>
      <c r="H1233" s="67">
        <v>0.1</v>
      </c>
      <c r="I1233" s="68">
        <f>M1233*$M$2</f>
        <v>1.6562400000000002</v>
      </c>
      <c r="J1233" s="68">
        <f>H1233*I1233</f>
        <v>0.16562400000000002</v>
      </c>
      <c r="M1233" s="53">
        <v>2.06</v>
      </c>
    </row>
    <row r="1234" spans="1:13" ht="24" customHeight="1" thickBot="1">
      <c r="A1234" s="65" t="s">
        <v>1380</v>
      </c>
      <c r="B1234" s="66">
        <v>9835</v>
      </c>
      <c r="C1234" s="66" t="s">
        <v>1010</v>
      </c>
      <c r="D1234" s="65" t="s">
        <v>1911</v>
      </c>
      <c r="E1234" s="237" t="s">
        <v>1382</v>
      </c>
      <c r="F1234" s="237"/>
      <c r="G1234" s="66" t="s">
        <v>538</v>
      </c>
      <c r="H1234" s="67">
        <v>1.05</v>
      </c>
      <c r="I1234" s="68">
        <f>M1234*$M$2</f>
        <v>4.0521600000000007</v>
      </c>
      <c r="J1234" s="68">
        <f>H1234*I1234</f>
        <v>4.2547680000000012</v>
      </c>
      <c r="M1234" s="53">
        <v>5.04</v>
      </c>
    </row>
    <row r="1235" spans="1:13" ht="0.95" customHeight="1" thickTop="1">
      <c r="A1235" s="83"/>
      <c r="B1235" s="71"/>
      <c r="C1235" s="71"/>
      <c r="D1235" s="70"/>
      <c r="E1235" s="70"/>
      <c r="F1235" s="70"/>
      <c r="G1235" s="70"/>
      <c r="H1235" s="70"/>
      <c r="I1235" s="70"/>
      <c r="J1235" s="70"/>
      <c r="M1235" s="53"/>
    </row>
    <row r="1236" spans="1:13" ht="18" customHeight="1">
      <c r="A1236" s="57" t="s">
        <v>1910</v>
      </c>
      <c r="B1236" s="58" t="s">
        <v>1361</v>
      </c>
      <c r="C1236" s="58" t="s">
        <v>1362</v>
      </c>
      <c r="D1236" s="57" t="s">
        <v>1363</v>
      </c>
      <c r="E1236" s="235" t="s">
        <v>1364</v>
      </c>
      <c r="F1236" s="235"/>
      <c r="G1236" s="58" t="s">
        <v>1365</v>
      </c>
      <c r="H1236" s="59" t="s">
        <v>1366</v>
      </c>
      <c r="I1236" s="59" t="s">
        <v>1367</v>
      </c>
      <c r="J1236" s="59" t="s">
        <v>1368</v>
      </c>
      <c r="M1236" s="53" t="s">
        <v>1367</v>
      </c>
    </row>
    <row r="1237" spans="1:13" ht="36" customHeight="1">
      <c r="A1237" s="65" t="s">
        <v>1369</v>
      </c>
      <c r="B1237" s="61">
        <v>89825</v>
      </c>
      <c r="C1237" s="61" t="s">
        <v>1010</v>
      </c>
      <c r="D1237" s="60" t="s">
        <v>1912</v>
      </c>
      <c r="E1237" s="236" t="s">
        <v>1434</v>
      </c>
      <c r="F1237" s="236"/>
      <c r="G1237" s="61" t="s">
        <v>535</v>
      </c>
      <c r="H1237" s="62">
        <v>1</v>
      </c>
      <c r="I1237" s="63">
        <f>SUM(J1238:J1242)</f>
        <v>10.829999999999998</v>
      </c>
      <c r="J1237" s="63">
        <f>H1237*I1237</f>
        <v>10.829999999999998</v>
      </c>
      <c r="K1237" s="64">
        <f>VLOOKUP(B1237,[1]PLANILHA!$C$11:$G$435,5,FALSE)</f>
        <v>10.829880000000001</v>
      </c>
      <c r="L1237" s="64">
        <f>K1237-J1237</f>
        <v>-1.1999999999723343E-4</v>
      </c>
      <c r="M1237" s="53">
        <v>13.47</v>
      </c>
    </row>
    <row r="1238" spans="1:13" ht="24" customHeight="1">
      <c r="A1238" s="65" t="s">
        <v>1372</v>
      </c>
      <c r="B1238" s="66">
        <v>88248</v>
      </c>
      <c r="C1238" s="66" t="s">
        <v>1010</v>
      </c>
      <c r="D1238" s="65" t="s">
        <v>1059</v>
      </c>
      <c r="E1238" s="237" t="s">
        <v>1379</v>
      </c>
      <c r="F1238" s="237"/>
      <c r="G1238" s="66" t="s">
        <v>1016</v>
      </c>
      <c r="H1238" s="67">
        <v>0.06</v>
      </c>
      <c r="I1238" s="68">
        <f>M1238*$M$2</f>
        <v>10.86204</v>
      </c>
      <c r="J1238" s="68">
        <f>TRUNC(H1238*I1238,2)</f>
        <v>0.65</v>
      </c>
      <c r="M1238" s="69">
        <v>13.51</v>
      </c>
    </row>
    <row r="1239" spans="1:13" ht="24" customHeight="1">
      <c r="A1239" s="65" t="s">
        <v>1372</v>
      </c>
      <c r="B1239" s="66">
        <v>88267</v>
      </c>
      <c r="C1239" s="66" t="s">
        <v>1010</v>
      </c>
      <c r="D1239" s="65" t="s">
        <v>1038</v>
      </c>
      <c r="E1239" s="237" t="s">
        <v>1379</v>
      </c>
      <c r="F1239" s="237"/>
      <c r="G1239" s="66" t="s">
        <v>1016</v>
      </c>
      <c r="H1239" s="67">
        <v>0.06</v>
      </c>
      <c r="I1239" s="68">
        <f>M1239*$M$2</f>
        <v>13.91724</v>
      </c>
      <c r="J1239" s="68">
        <f>TRUNC(H1239*I1239,2)</f>
        <v>0.83</v>
      </c>
      <c r="M1239" s="69">
        <v>17.309999999999999</v>
      </c>
    </row>
    <row r="1240" spans="1:13" ht="24" customHeight="1">
      <c r="A1240" s="65" t="s">
        <v>1380</v>
      </c>
      <c r="B1240" s="66">
        <v>296</v>
      </c>
      <c r="C1240" s="66" t="s">
        <v>1010</v>
      </c>
      <c r="D1240" s="65" t="s">
        <v>1913</v>
      </c>
      <c r="E1240" s="237" t="s">
        <v>1382</v>
      </c>
      <c r="F1240" s="237"/>
      <c r="G1240" s="66" t="s">
        <v>535</v>
      </c>
      <c r="H1240" s="67">
        <v>2</v>
      </c>
      <c r="I1240" s="68">
        <f>M1240*$M$2</f>
        <v>1.5678000000000001</v>
      </c>
      <c r="J1240" s="68">
        <f>TRUNC(H1240*I1240,2)</f>
        <v>3.13</v>
      </c>
      <c r="M1240" s="53">
        <v>1.95</v>
      </c>
    </row>
    <row r="1241" spans="1:13" ht="36" customHeight="1">
      <c r="A1241" s="65" t="s">
        <v>1380</v>
      </c>
      <c r="B1241" s="66">
        <v>20078</v>
      </c>
      <c r="C1241" s="66" t="s">
        <v>1010</v>
      </c>
      <c r="D1241" s="65" t="s">
        <v>1914</v>
      </c>
      <c r="E1241" s="237" t="s">
        <v>1382</v>
      </c>
      <c r="F1241" s="237"/>
      <c r="G1241" s="66" t="s">
        <v>535</v>
      </c>
      <c r="H1241" s="67">
        <v>0.04</v>
      </c>
      <c r="I1241" s="68">
        <f>M1241*$M$2</f>
        <v>19.279920000000001</v>
      </c>
      <c r="J1241" s="68">
        <f>TRUNC(H1241*I1241,2)</f>
        <v>0.77</v>
      </c>
      <c r="M1241" s="53">
        <v>23.98</v>
      </c>
    </row>
    <row r="1242" spans="1:13" ht="24" customHeight="1" thickBot="1">
      <c r="A1242" s="65" t="s">
        <v>1380</v>
      </c>
      <c r="B1242" s="66">
        <v>7097</v>
      </c>
      <c r="C1242" s="66" t="s">
        <v>1010</v>
      </c>
      <c r="D1242" s="65" t="s">
        <v>1915</v>
      </c>
      <c r="E1242" s="237" t="s">
        <v>1382</v>
      </c>
      <c r="F1242" s="237"/>
      <c r="G1242" s="66" t="s">
        <v>535</v>
      </c>
      <c r="H1242" s="67">
        <v>1</v>
      </c>
      <c r="I1242" s="68">
        <f>M1242*$M$2</f>
        <v>5.4511200000000004</v>
      </c>
      <c r="J1242" s="68">
        <f>TRUNC(H1242*I1242,2)</f>
        <v>5.45</v>
      </c>
      <c r="M1242" s="53">
        <v>6.78</v>
      </c>
    </row>
    <row r="1243" spans="1:13" ht="0.95" customHeight="1" thickTop="1">
      <c r="A1243" s="83"/>
      <c r="B1243" s="71"/>
      <c r="C1243" s="71"/>
      <c r="D1243" s="70"/>
      <c r="E1243" s="70"/>
      <c r="F1243" s="70"/>
      <c r="G1243" s="70"/>
      <c r="H1243" s="70"/>
      <c r="I1243" s="70"/>
      <c r="J1243" s="70"/>
      <c r="M1243" s="53"/>
    </row>
    <row r="1244" spans="1:13" ht="18" customHeight="1">
      <c r="A1244" s="57" t="s">
        <v>1916</v>
      </c>
      <c r="B1244" s="58" t="s">
        <v>1361</v>
      </c>
      <c r="C1244" s="58" t="s">
        <v>1362</v>
      </c>
      <c r="D1244" s="57" t="s">
        <v>1363</v>
      </c>
      <c r="E1244" s="235" t="s">
        <v>1364</v>
      </c>
      <c r="F1244" s="235"/>
      <c r="G1244" s="58" t="s">
        <v>1365</v>
      </c>
      <c r="H1244" s="59" t="s">
        <v>1366</v>
      </c>
      <c r="I1244" s="59" t="s">
        <v>1367</v>
      </c>
      <c r="J1244" s="59" t="s">
        <v>1368</v>
      </c>
      <c r="M1244" s="53" t="s">
        <v>1367</v>
      </c>
    </row>
    <row r="1245" spans="1:13" ht="36" customHeight="1">
      <c r="A1245" s="65" t="s">
        <v>1369</v>
      </c>
      <c r="B1245" s="61">
        <v>89798</v>
      </c>
      <c r="C1245" s="61" t="s">
        <v>1010</v>
      </c>
      <c r="D1245" s="60" t="s">
        <v>1917</v>
      </c>
      <c r="E1245" s="236" t="s">
        <v>1434</v>
      </c>
      <c r="F1245" s="236"/>
      <c r="G1245" s="61" t="s">
        <v>538</v>
      </c>
      <c r="H1245" s="62">
        <v>1</v>
      </c>
      <c r="I1245" s="63">
        <f>SUM(J1246:J1251)</f>
        <v>8.8800000000000008</v>
      </c>
      <c r="J1245" s="63">
        <f>H1245*I1245</f>
        <v>8.8800000000000008</v>
      </c>
      <c r="K1245" s="64">
        <f>VLOOKUP(B1245,[1]PLANILHA!$C$11:$G$435,5,FALSE)</f>
        <v>8.8842000000000017</v>
      </c>
      <c r="L1245" s="64">
        <f>K1245-J1245</f>
        <v>4.2000000000008697E-3</v>
      </c>
      <c r="M1245" s="53">
        <v>11.05</v>
      </c>
    </row>
    <row r="1246" spans="1:13" ht="24" customHeight="1">
      <c r="A1246" s="65" t="s">
        <v>1372</v>
      </c>
      <c r="B1246" s="66">
        <v>88248</v>
      </c>
      <c r="C1246" s="66" t="s">
        <v>1010</v>
      </c>
      <c r="D1246" s="65" t="s">
        <v>1059</v>
      </c>
      <c r="E1246" s="237" t="s">
        <v>1379</v>
      </c>
      <c r="F1246" s="237"/>
      <c r="G1246" s="66" t="s">
        <v>1016</v>
      </c>
      <c r="H1246" s="67">
        <v>0.05</v>
      </c>
      <c r="I1246" s="68">
        <f t="shared" ref="I1246:I1251" si="94">M1246*$M$2</f>
        <v>10.86204</v>
      </c>
      <c r="J1246" s="68">
        <f t="shared" ref="J1246:J1251" si="95">TRUNC(H1246*I1246,2)</f>
        <v>0.54</v>
      </c>
      <c r="M1246" s="69">
        <v>13.51</v>
      </c>
    </row>
    <row r="1247" spans="1:13" ht="24" customHeight="1">
      <c r="A1247" s="65" t="s">
        <v>1372</v>
      </c>
      <c r="B1247" s="66">
        <v>88267</v>
      </c>
      <c r="C1247" s="66" t="s">
        <v>1010</v>
      </c>
      <c r="D1247" s="65" t="s">
        <v>1038</v>
      </c>
      <c r="E1247" s="237" t="s">
        <v>1379</v>
      </c>
      <c r="F1247" s="237"/>
      <c r="G1247" s="66" t="s">
        <v>1016</v>
      </c>
      <c r="H1247" s="67">
        <v>0.05</v>
      </c>
      <c r="I1247" s="68">
        <f t="shared" si="94"/>
        <v>13.91724</v>
      </c>
      <c r="J1247" s="68">
        <f t="shared" si="95"/>
        <v>0.69</v>
      </c>
      <c r="M1247" s="69">
        <v>17.309999999999999</v>
      </c>
    </row>
    <row r="1248" spans="1:13" ht="24" customHeight="1">
      <c r="A1248" s="65" t="s">
        <v>1380</v>
      </c>
      <c r="B1248" s="66">
        <v>122</v>
      </c>
      <c r="C1248" s="66" t="s">
        <v>1010</v>
      </c>
      <c r="D1248" s="65" t="s">
        <v>1805</v>
      </c>
      <c r="E1248" s="237" t="s">
        <v>1382</v>
      </c>
      <c r="F1248" s="237"/>
      <c r="G1248" s="66" t="s">
        <v>535</v>
      </c>
      <c r="H1248" s="67">
        <v>3.5000000000000001E-3</v>
      </c>
      <c r="I1248" s="68">
        <f t="shared" si="94"/>
        <v>52.653959999999998</v>
      </c>
      <c r="J1248" s="68">
        <f t="shared" si="95"/>
        <v>0.18</v>
      </c>
      <c r="M1248" s="53">
        <v>65.489999999999995</v>
      </c>
    </row>
    <row r="1249" spans="1:13" ht="24" customHeight="1">
      <c r="A1249" s="65" t="s">
        <v>1380</v>
      </c>
      <c r="B1249" s="66">
        <v>38383</v>
      </c>
      <c r="C1249" s="66" t="s">
        <v>1010</v>
      </c>
      <c r="D1249" s="65" t="s">
        <v>1802</v>
      </c>
      <c r="E1249" s="237" t="s">
        <v>1382</v>
      </c>
      <c r="F1249" s="237"/>
      <c r="G1249" s="66" t="s">
        <v>535</v>
      </c>
      <c r="H1249" s="67">
        <v>1.7000000000000001E-2</v>
      </c>
      <c r="I1249" s="68">
        <f t="shared" si="94"/>
        <v>1.6562400000000002</v>
      </c>
      <c r="J1249" s="68">
        <f t="shared" si="95"/>
        <v>0.02</v>
      </c>
      <c r="M1249" s="53">
        <v>2.06</v>
      </c>
    </row>
    <row r="1250" spans="1:13" ht="24" customHeight="1">
      <c r="A1250" s="65" t="s">
        <v>1380</v>
      </c>
      <c r="B1250" s="66">
        <v>20083</v>
      </c>
      <c r="C1250" s="66" t="s">
        <v>1010</v>
      </c>
      <c r="D1250" s="65" t="s">
        <v>1806</v>
      </c>
      <c r="E1250" s="237" t="s">
        <v>1382</v>
      </c>
      <c r="F1250" s="237"/>
      <c r="G1250" s="66" t="s">
        <v>535</v>
      </c>
      <c r="H1250" s="67">
        <v>4.7999999999999996E-3</v>
      </c>
      <c r="I1250" s="68">
        <f t="shared" si="94"/>
        <v>45.723480000000002</v>
      </c>
      <c r="J1250" s="68">
        <f t="shared" si="95"/>
        <v>0.21</v>
      </c>
      <c r="M1250" s="53">
        <v>56.87</v>
      </c>
    </row>
    <row r="1251" spans="1:13" ht="24" customHeight="1" thickBot="1">
      <c r="A1251" s="65" t="s">
        <v>1380</v>
      </c>
      <c r="B1251" s="66">
        <v>9838</v>
      </c>
      <c r="C1251" s="66" t="s">
        <v>1010</v>
      </c>
      <c r="D1251" s="65" t="s">
        <v>1918</v>
      </c>
      <c r="E1251" s="237" t="s">
        <v>1382</v>
      </c>
      <c r="F1251" s="237"/>
      <c r="G1251" s="66" t="s">
        <v>538</v>
      </c>
      <c r="H1251" s="67">
        <v>1.05</v>
      </c>
      <c r="I1251" s="68">
        <f t="shared" si="94"/>
        <v>6.8983200000000009</v>
      </c>
      <c r="J1251" s="68">
        <f t="shared" si="95"/>
        <v>7.24</v>
      </c>
      <c r="M1251" s="53">
        <v>8.58</v>
      </c>
    </row>
    <row r="1252" spans="1:13" ht="0.95" customHeight="1" thickTop="1">
      <c r="A1252" s="83"/>
      <c r="B1252" s="71"/>
      <c r="C1252" s="71"/>
      <c r="D1252" s="70"/>
      <c r="E1252" s="70"/>
      <c r="F1252" s="70"/>
      <c r="G1252" s="70"/>
      <c r="H1252" s="70"/>
      <c r="I1252" s="70"/>
      <c r="J1252" s="70"/>
      <c r="M1252" s="53"/>
    </row>
    <row r="1253" spans="1:13" ht="18" customHeight="1">
      <c r="A1253" s="57" t="s">
        <v>1919</v>
      </c>
      <c r="B1253" s="58" t="s">
        <v>1361</v>
      </c>
      <c r="C1253" s="58" t="s">
        <v>1362</v>
      </c>
      <c r="D1253" s="57" t="s">
        <v>1363</v>
      </c>
      <c r="E1253" s="235" t="s">
        <v>1364</v>
      </c>
      <c r="F1253" s="235"/>
      <c r="G1253" s="58" t="s">
        <v>1365</v>
      </c>
      <c r="H1253" s="59" t="s">
        <v>1366</v>
      </c>
      <c r="I1253" s="59" t="s">
        <v>1367</v>
      </c>
      <c r="J1253" s="59" t="s">
        <v>1368</v>
      </c>
      <c r="M1253" s="53" t="s">
        <v>1367</v>
      </c>
    </row>
    <row r="1254" spans="1:13" ht="24" customHeight="1">
      <c r="A1254" s="65" t="s">
        <v>1369</v>
      </c>
      <c r="B1254" s="61">
        <v>89714</v>
      </c>
      <c r="C1254" s="61" t="s">
        <v>1010</v>
      </c>
      <c r="D1254" s="60" t="s">
        <v>1435</v>
      </c>
      <c r="E1254" s="236" t="s">
        <v>1434</v>
      </c>
      <c r="F1254" s="236"/>
      <c r="G1254" s="61" t="s">
        <v>538</v>
      </c>
      <c r="H1254" s="62">
        <v>1</v>
      </c>
      <c r="I1254" s="63">
        <f>SUM(J1255:J1260)</f>
        <v>35.129999999999995</v>
      </c>
      <c r="J1254" s="63">
        <f>H1254*I1254</f>
        <v>35.129999999999995</v>
      </c>
      <c r="K1254" s="64">
        <f>VLOOKUP(B1254,[1]PLANILHA!$C$11:$G$435,5,FALSE)</f>
        <v>35.134800000000006</v>
      </c>
      <c r="L1254" s="64">
        <f>K1254-J1254</f>
        <v>4.8000000000101295E-3</v>
      </c>
      <c r="M1254" s="53">
        <v>43.7</v>
      </c>
    </row>
    <row r="1255" spans="1:13" ht="24" customHeight="1">
      <c r="A1255" s="65" t="s">
        <v>1372</v>
      </c>
      <c r="B1255" s="66">
        <v>88248</v>
      </c>
      <c r="C1255" s="66" t="s">
        <v>1010</v>
      </c>
      <c r="D1255" s="65" t="s">
        <v>1059</v>
      </c>
      <c r="E1255" s="237" t="s">
        <v>1379</v>
      </c>
      <c r="F1255" s="237"/>
      <c r="G1255" s="66" t="s">
        <v>1016</v>
      </c>
      <c r="H1255" s="67">
        <v>0.74</v>
      </c>
      <c r="I1255" s="68">
        <f>M1255*$M$2</f>
        <v>10.86204</v>
      </c>
      <c r="J1255" s="68">
        <f t="shared" ref="J1255:J1260" si="96">TRUNC(H1255*I1255,2)</f>
        <v>8.0299999999999994</v>
      </c>
      <c r="M1255" s="69">
        <v>13.51</v>
      </c>
    </row>
    <row r="1256" spans="1:13" ht="24" customHeight="1">
      <c r="A1256" s="65" t="s">
        <v>1372</v>
      </c>
      <c r="B1256" s="66">
        <v>88267</v>
      </c>
      <c r="C1256" s="66" t="s">
        <v>1010</v>
      </c>
      <c r="D1256" s="65" t="s">
        <v>1038</v>
      </c>
      <c r="E1256" s="237" t="s">
        <v>1379</v>
      </c>
      <c r="F1256" s="237"/>
      <c r="G1256" s="66" t="s">
        <v>1016</v>
      </c>
      <c r="H1256" s="67">
        <v>0.74</v>
      </c>
      <c r="I1256" s="68">
        <f>M1256*$M$2</f>
        <v>13.91724</v>
      </c>
      <c r="J1256" s="68">
        <f t="shared" si="96"/>
        <v>10.29</v>
      </c>
      <c r="M1256" s="69">
        <v>17.309999999999999</v>
      </c>
    </row>
    <row r="1257" spans="1:13" ht="24" customHeight="1">
      <c r="A1257" s="65" t="s">
        <v>1380</v>
      </c>
      <c r="B1257" s="66">
        <v>122</v>
      </c>
      <c r="C1257" s="66" t="s">
        <v>1010</v>
      </c>
      <c r="D1257" s="65" t="s">
        <v>1805</v>
      </c>
      <c r="E1257" s="237" t="s">
        <v>1382</v>
      </c>
      <c r="F1257" s="237"/>
      <c r="G1257" s="66" t="s">
        <v>535</v>
      </c>
      <c r="H1257" s="67">
        <v>3.6299999999999999E-2</v>
      </c>
      <c r="I1257" s="68">
        <f>M1257*$M$2</f>
        <v>52.653959999999998</v>
      </c>
      <c r="J1257" s="68">
        <f t="shared" si="96"/>
        <v>1.91</v>
      </c>
      <c r="M1257" s="53">
        <v>65.489999999999995</v>
      </c>
    </row>
    <row r="1258" spans="1:13" ht="24" customHeight="1">
      <c r="A1258" s="65" t="s">
        <v>1380</v>
      </c>
      <c r="B1258" s="66">
        <v>38383</v>
      </c>
      <c r="C1258" s="66" t="s">
        <v>1010</v>
      </c>
      <c r="D1258" s="65" t="s">
        <v>1802</v>
      </c>
      <c r="E1258" s="237" t="s">
        <v>1382</v>
      </c>
      <c r="F1258" s="237"/>
      <c r="G1258" s="66" t="s">
        <v>535</v>
      </c>
      <c r="H1258" s="67">
        <v>0.247</v>
      </c>
      <c r="I1258" s="68">
        <f>M1258*$M$2</f>
        <v>1.6562400000000002</v>
      </c>
      <c r="J1258" s="68">
        <f t="shared" si="96"/>
        <v>0.4</v>
      </c>
      <c r="M1258" s="53">
        <v>2.06</v>
      </c>
    </row>
    <row r="1259" spans="1:13" ht="24" customHeight="1">
      <c r="A1259" s="65" t="s">
        <v>1380</v>
      </c>
      <c r="B1259" s="66">
        <v>20083</v>
      </c>
      <c r="C1259" s="66" t="s">
        <v>1010</v>
      </c>
      <c r="D1259" s="65" t="s">
        <v>1806</v>
      </c>
      <c r="E1259" s="237" t="s">
        <v>1382</v>
      </c>
      <c r="F1259" s="237"/>
      <c r="G1259" s="66" t="s">
        <v>535</v>
      </c>
      <c r="H1259" s="67">
        <v>5.9299999999999999E-2</v>
      </c>
      <c r="I1259" s="68">
        <f>M1259*$M$2</f>
        <v>45.723480000000002</v>
      </c>
      <c r="J1259" s="68">
        <f t="shared" si="96"/>
        <v>2.71</v>
      </c>
      <c r="M1259" s="53">
        <v>56.87</v>
      </c>
    </row>
    <row r="1260" spans="1:13" ht="24" customHeight="1" thickBot="1">
      <c r="A1260" s="65" t="s">
        <v>1380</v>
      </c>
      <c r="B1260" s="66">
        <v>9836</v>
      </c>
      <c r="C1260" s="66" t="s">
        <v>1010</v>
      </c>
      <c r="D1260" s="65" t="s">
        <v>1920</v>
      </c>
      <c r="E1260" s="237" t="s">
        <v>1382</v>
      </c>
      <c r="F1260" s="237"/>
      <c r="G1260" s="66" t="s">
        <v>538</v>
      </c>
      <c r="H1260" s="67">
        <v>1.05</v>
      </c>
      <c r="I1260" s="68">
        <v>11.236000000000001</v>
      </c>
      <c r="J1260" s="68">
        <f t="shared" si="96"/>
        <v>11.79</v>
      </c>
      <c r="M1260" s="53">
        <v>13.98</v>
      </c>
    </row>
    <row r="1261" spans="1:13" ht="0.95" customHeight="1" thickTop="1">
      <c r="A1261" s="83"/>
      <c r="B1261" s="71"/>
      <c r="C1261" s="71"/>
      <c r="D1261" s="70"/>
      <c r="E1261" s="70"/>
      <c r="F1261" s="70"/>
      <c r="G1261" s="70"/>
      <c r="H1261" s="70"/>
      <c r="I1261" s="70"/>
      <c r="J1261" s="70"/>
      <c r="M1261" s="53"/>
    </row>
    <row r="1262" spans="1:13" ht="18" customHeight="1">
      <c r="A1262" s="57" t="s">
        <v>2231</v>
      </c>
      <c r="B1262" s="58" t="s">
        <v>1361</v>
      </c>
      <c r="C1262" s="58" t="s">
        <v>1362</v>
      </c>
      <c r="D1262" s="57" t="s">
        <v>1363</v>
      </c>
      <c r="E1262" s="235" t="s">
        <v>1364</v>
      </c>
      <c r="F1262" s="235"/>
      <c r="G1262" s="58" t="s">
        <v>1365</v>
      </c>
      <c r="H1262" s="59" t="s">
        <v>1366</v>
      </c>
      <c r="I1262" s="59" t="s">
        <v>1367</v>
      </c>
      <c r="J1262" s="59" t="s">
        <v>1368</v>
      </c>
      <c r="M1262" s="53" t="s">
        <v>1367</v>
      </c>
    </row>
    <row r="1263" spans="1:13" ht="24" customHeight="1">
      <c r="A1263" s="65" t="s">
        <v>1369</v>
      </c>
      <c r="B1263" s="61">
        <v>95543</v>
      </c>
      <c r="C1263" s="61" t="s">
        <v>1010</v>
      </c>
      <c r="D1263" s="60" t="s">
        <v>1921</v>
      </c>
      <c r="E1263" s="236" t="s">
        <v>1434</v>
      </c>
      <c r="F1263" s="236"/>
      <c r="G1263" s="61" t="s">
        <v>535</v>
      </c>
      <c r="H1263" s="62">
        <v>1</v>
      </c>
      <c r="I1263" s="63">
        <f>SUM(J1264:J1266)</f>
        <v>61.935360000000003</v>
      </c>
      <c r="J1263" s="63">
        <f>H1263*I1263</f>
        <v>61.935360000000003</v>
      </c>
      <c r="K1263" s="64">
        <f>VLOOKUP(B1263,[1]PLANILHA!$C$11:$G$435,5,FALSE)</f>
        <v>61.940160000000006</v>
      </c>
      <c r="L1263" s="64">
        <f>K1263-J1263</f>
        <v>4.8000000000030241E-3</v>
      </c>
      <c r="M1263" s="53">
        <v>77.040000000000006</v>
      </c>
    </row>
    <row r="1264" spans="1:13" ht="24" customHeight="1">
      <c r="A1264" s="65" t="s">
        <v>1372</v>
      </c>
      <c r="B1264" s="66">
        <v>88267</v>
      </c>
      <c r="C1264" s="66" t="s">
        <v>1010</v>
      </c>
      <c r="D1264" s="65" t="s">
        <v>1038</v>
      </c>
      <c r="E1264" s="237" t="s">
        <v>1379</v>
      </c>
      <c r="F1264" s="237"/>
      <c r="G1264" s="66" t="s">
        <v>1016</v>
      </c>
      <c r="H1264" s="67">
        <v>0.63229999999999997</v>
      </c>
      <c r="I1264" s="68">
        <f>M1264*$M$2</f>
        <v>13.91724</v>
      </c>
      <c r="J1264" s="68">
        <f>TRUNC(H1264*I1264,2)</f>
        <v>8.7899999999999991</v>
      </c>
      <c r="M1264" s="69">
        <v>17.309999999999999</v>
      </c>
    </row>
    <row r="1265" spans="1:13" ht="24" customHeight="1">
      <c r="A1265" s="65" t="s">
        <v>1372</v>
      </c>
      <c r="B1265" s="66">
        <v>88316</v>
      </c>
      <c r="C1265" s="66" t="s">
        <v>1010</v>
      </c>
      <c r="D1265" s="65" t="s">
        <v>1021</v>
      </c>
      <c r="E1265" s="237" t="s">
        <v>1379</v>
      </c>
      <c r="F1265" s="237"/>
      <c r="G1265" s="66" t="s">
        <v>1016</v>
      </c>
      <c r="H1265" s="67">
        <v>0.19919999999999999</v>
      </c>
      <c r="I1265" s="68">
        <f>M1265*$M$2</f>
        <v>11.159520000000001</v>
      </c>
      <c r="J1265" s="68">
        <f>TRUNC(H1265*I1265,2)</f>
        <v>2.2200000000000002</v>
      </c>
      <c r="M1265" s="69">
        <v>13.88</v>
      </c>
    </row>
    <row r="1266" spans="1:13" ht="24" customHeight="1" thickBot="1">
      <c r="A1266" s="65" t="s">
        <v>1380</v>
      </c>
      <c r="B1266" s="66">
        <v>21102</v>
      </c>
      <c r="C1266" s="66" t="s">
        <v>1010</v>
      </c>
      <c r="D1266" s="65" t="s">
        <v>1922</v>
      </c>
      <c r="E1266" s="237" t="s">
        <v>1382</v>
      </c>
      <c r="F1266" s="237"/>
      <c r="G1266" s="66" t="s">
        <v>535</v>
      </c>
      <c r="H1266" s="67">
        <v>1</v>
      </c>
      <c r="I1266" s="68">
        <f>M1266*$M$2</f>
        <v>50.925360000000005</v>
      </c>
      <c r="J1266" s="68">
        <f>H1266*I1266</f>
        <v>50.925360000000005</v>
      </c>
      <c r="M1266" s="53">
        <v>63.34</v>
      </c>
    </row>
    <row r="1267" spans="1:13" ht="0.95" customHeight="1" thickTop="1">
      <c r="A1267" s="83"/>
      <c r="B1267" s="71"/>
      <c r="C1267" s="71"/>
      <c r="D1267" s="70"/>
      <c r="E1267" s="70"/>
      <c r="F1267" s="70"/>
      <c r="G1267" s="70"/>
      <c r="H1267" s="70"/>
      <c r="I1267" s="70"/>
      <c r="J1267" s="70"/>
      <c r="M1267" s="53"/>
    </row>
    <row r="1268" spans="1:13" ht="18" customHeight="1">
      <c r="A1268" s="57" t="s">
        <v>1923</v>
      </c>
      <c r="B1268" s="58" t="s">
        <v>1361</v>
      </c>
      <c r="C1268" s="58" t="s">
        <v>1362</v>
      </c>
      <c r="D1268" s="57" t="s">
        <v>1363</v>
      </c>
      <c r="E1268" s="235" t="s">
        <v>1364</v>
      </c>
      <c r="F1268" s="235"/>
      <c r="G1268" s="58" t="s">
        <v>1365</v>
      </c>
      <c r="H1268" s="59" t="s">
        <v>1366</v>
      </c>
      <c r="I1268" s="59" t="s">
        <v>1367</v>
      </c>
      <c r="J1268" s="59" t="s">
        <v>1368</v>
      </c>
      <c r="M1268" s="53" t="s">
        <v>1367</v>
      </c>
    </row>
    <row r="1269" spans="1:13" ht="48" customHeight="1">
      <c r="A1269" s="65" t="s">
        <v>1369</v>
      </c>
      <c r="B1269" s="61">
        <v>89726</v>
      </c>
      <c r="C1269" s="61" t="s">
        <v>1010</v>
      </c>
      <c r="D1269" s="60" t="s">
        <v>1439</v>
      </c>
      <c r="E1269" s="236" t="s">
        <v>1434</v>
      </c>
      <c r="F1269" s="236"/>
      <c r="G1269" s="61" t="s">
        <v>535</v>
      </c>
      <c r="H1269" s="62">
        <v>1</v>
      </c>
      <c r="I1269" s="63">
        <f>SUM(J1270:J1275)</f>
        <v>4.5087810399999997</v>
      </c>
      <c r="J1269" s="63">
        <f>H1269*I1269</f>
        <v>4.5087810399999997</v>
      </c>
      <c r="K1269" s="64">
        <f>VLOOKUP(B1269,[1]PLANILHA!$C$11:$G$435,5,FALSE)</f>
        <v>4.5104400000000009</v>
      </c>
      <c r="L1269" s="64">
        <f>K1269-J1269</f>
        <v>1.6589600000012084E-3</v>
      </c>
      <c r="M1269" s="53">
        <v>5.61</v>
      </c>
    </row>
    <row r="1270" spans="1:13" ht="24" customHeight="1">
      <c r="A1270" s="65" t="s">
        <v>1372</v>
      </c>
      <c r="B1270" s="66">
        <v>88248</v>
      </c>
      <c r="C1270" s="66" t="s">
        <v>1010</v>
      </c>
      <c r="D1270" s="65" t="s">
        <v>1059</v>
      </c>
      <c r="E1270" s="237" t="s">
        <v>1379</v>
      </c>
      <c r="F1270" s="237"/>
      <c r="G1270" s="66" t="s">
        <v>1016</v>
      </c>
      <c r="H1270" s="67">
        <v>0.1</v>
      </c>
      <c r="I1270" s="68">
        <f t="shared" ref="I1270:I1275" si="97">M1270*$M$2</f>
        <v>10.86204</v>
      </c>
      <c r="J1270" s="68">
        <f>TRUNC(H1270*I1270,2)</f>
        <v>1.08</v>
      </c>
      <c r="M1270" s="69">
        <v>13.51</v>
      </c>
    </row>
    <row r="1271" spans="1:13" ht="24" customHeight="1">
      <c r="A1271" s="65" t="s">
        <v>1372</v>
      </c>
      <c r="B1271" s="66">
        <v>88267</v>
      </c>
      <c r="C1271" s="66" t="s">
        <v>1010</v>
      </c>
      <c r="D1271" s="65" t="s">
        <v>1038</v>
      </c>
      <c r="E1271" s="237" t="s">
        <v>1379</v>
      </c>
      <c r="F1271" s="237"/>
      <c r="G1271" s="66" t="s">
        <v>1016</v>
      </c>
      <c r="H1271" s="67">
        <v>0.1</v>
      </c>
      <c r="I1271" s="68">
        <f t="shared" si="97"/>
        <v>13.91724</v>
      </c>
      <c r="J1271" s="68">
        <f>TRUNC(H1271*I1271,2)</f>
        <v>1.39</v>
      </c>
      <c r="M1271" s="69">
        <v>17.309999999999999</v>
      </c>
    </row>
    <row r="1272" spans="1:13" ht="24" customHeight="1">
      <c r="A1272" s="65" t="s">
        <v>1380</v>
      </c>
      <c r="B1272" s="66">
        <v>122</v>
      </c>
      <c r="C1272" s="66" t="s">
        <v>1010</v>
      </c>
      <c r="D1272" s="65" t="s">
        <v>1805</v>
      </c>
      <c r="E1272" s="237" t="s">
        <v>1382</v>
      </c>
      <c r="F1272" s="237"/>
      <c r="G1272" s="66" t="s">
        <v>535</v>
      </c>
      <c r="H1272" s="67">
        <v>9.9000000000000008E-3</v>
      </c>
      <c r="I1272" s="68">
        <f t="shared" si="97"/>
        <v>52.653959999999998</v>
      </c>
      <c r="J1272" s="68">
        <f>TRUNC(H1272*I1272,2)</f>
        <v>0.52</v>
      </c>
      <c r="M1272" s="53">
        <v>65.489999999999995</v>
      </c>
    </row>
    <row r="1273" spans="1:13" ht="24" customHeight="1">
      <c r="A1273" s="65" t="s">
        <v>1380</v>
      </c>
      <c r="B1273" s="66">
        <v>3516</v>
      </c>
      <c r="C1273" s="66" t="s">
        <v>1010</v>
      </c>
      <c r="D1273" s="65" t="s">
        <v>1924</v>
      </c>
      <c r="E1273" s="237" t="s">
        <v>1382</v>
      </c>
      <c r="F1273" s="237"/>
      <c r="G1273" s="66" t="s">
        <v>535</v>
      </c>
      <c r="H1273" s="67">
        <v>1</v>
      </c>
      <c r="I1273" s="68">
        <f t="shared" si="97"/>
        <v>0.80400000000000005</v>
      </c>
      <c r="J1273" s="68">
        <f>H1273*I1273</f>
        <v>0.80400000000000005</v>
      </c>
      <c r="M1273" s="53">
        <v>1</v>
      </c>
    </row>
    <row r="1274" spans="1:13" ht="24" customHeight="1">
      <c r="A1274" s="65" t="s">
        <v>1380</v>
      </c>
      <c r="B1274" s="66">
        <v>38383</v>
      </c>
      <c r="C1274" s="66" t="s">
        <v>1010</v>
      </c>
      <c r="D1274" s="65" t="s">
        <v>1802</v>
      </c>
      <c r="E1274" s="237" t="s">
        <v>1382</v>
      </c>
      <c r="F1274" s="237"/>
      <c r="G1274" s="66" t="s">
        <v>535</v>
      </c>
      <c r="H1274" s="67">
        <v>2.1000000000000001E-2</v>
      </c>
      <c r="I1274" s="68">
        <f t="shared" si="97"/>
        <v>1.6562400000000002</v>
      </c>
      <c r="J1274" s="68">
        <f>H1274*I1274</f>
        <v>3.4781040000000006E-2</v>
      </c>
      <c r="M1274" s="53">
        <v>2.06</v>
      </c>
    </row>
    <row r="1275" spans="1:13" ht="24" customHeight="1" thickBot="1">
      <c r="A1275" s="65" t="s">
        <v>1380</v>
      </c>
      <c r="B1275" s="66">
        <v>20083</v>
      </c>
      <c r="C1275" s="66" t="s">
        <v>1010</v>
      </c>
      <c r="D1275" s="65" t="s">
        <v>1806</v>
      </c>
      <c r="E1275" s="237" t="s">
        <v>1382</v>
      </c>
      <c r="F1275" s="237"/>
      <c r="G1275" s="66" t="s">
        <v>535</v>
      </c>
      <c r="H1275" s="67">
        <v>1.4999999999999999E-2</v>
      </c>
      <c r="I1275" s="68">
        <f t="shared" si="97"/>
        <v>45.723480000000002</v>
      </c>
      <c r="J1275" s="68">
        <f>TRUNC(H1275*I1275,2)</f>
        <v>0.68</v>
      </c>
      <c r="M1275" s="53">
        <v>56.87</v>
      </c>
    </row>
    <row r="1276" spans="1:13" ht="0.95" customHeight="1" thickTop="1">
      <c r="A1276" s="83"/>
      <c r="B1276" s="71"/>
      <c r="C1276" s="71"/>
      <c r="D1276" s="70"/>
      <c r="E1276" s="70"/>
      <c r="F1276" s="70"/>
      <c r="G1276" s="70"/>
      <c r="H1276" s="70"/>
      <c r="I1276" s="70"/>
      <c r="J1276" s="70"/>
      <c r="M1276" s="53"/>
    </row>
    <row r="1277" spans="1:13" ht="18" customHeight="1">
      <c r="A1277" s="57" t="s">
        <v>1925</v>
      </c>
      <c r="B1277" s="58" t="s">
        <v>1361</v>
      </c>
      <c r="C1277" s="58" t="s">
        <v>1362</v>
      </c>
      <c r="D1277" s="57" t="s">
        <v>1363</v>
      </c>
      <c r="E1277" s="235" t="s">
        <v>1364</v>
      </c>
      <c r="F1277" s="235"/>
      <c r="G1277" s="58" t="s">
        <v>1365</v>
      </c>
      <c r="H1277" s="59" t="s">
        <v>1366</v>
      </c>
      <c r="I1277" s="59" t="s">
        <v>1367</v>
      </c>
      <c r="J1277" s="59" t="s">
        <v>1368</v>
      </c>
      <c r="M1277" s="53" t="s">
        <v>1367</v>
      </c>
    </row>
    <row r="1278" spans="1:13" ht="48" customHeight="1">
      <c r="A1278" s="65" t="s">
        <v>1369</v>
      </c>
      <c r="B1278" s="61">
        <v>89732</v>
      </c>
      <c r="C1278" s="61" t="s">
        <v>1010</v>
      </c>
      <c r="D1278" s="60" t="s">
        <v>1926</v>
      </c>
      <c r="E1278" s="236" t="s">
        <v>1434</v>
      </c>
      <c r="F1278" s="236"/>
      <c r="G1278" s="61" t="s">
        <v>535</v>
      </c>
      <c r="H1278" s="62">
        <v>1</v>
      </c>
      <c r="I1278" s="63">
        <f>SUM(J1279:J1283)</f>
        <v>7.5673584000000007</v>
      </c>
      <c r="J1278" s="63">
        <f>H1278*I1278</f>
        <v>7.5673584000000007</v>
      </c>
      <c r="K1278" s="64">
        <f>VLOOKUP(B1278,[1]PLANILHA!$C$11:$G$435,5,FALSE)</f>
        <v>7.5656400000000001</v>
      </c>
      <c r="L1278" s="64">
        <f>K1278-J1278</f>
        <v>-1.7184000000005639E-3</v>
      </c>
      <c r="M1278" s="53">
        <v>9.41</v>
      </c>
    </row>
    <row r="1279" spans="1:13" ht="24" customHeight="1">
      <c r="A1279" s="65" t="s">
        <v>1372</v>
      </c>
      <c r="B1279" s="66">
        <v>88248</v>
      </c>
      <c r="C1279" s="66" t="s">
        <v>1010</v>
      </c>
      <c r="D1279" s="65" t="s">
        <v>1059</v>
      </c>
      <c r="E1279" s="237" t="s">
        <v>1379</v>
      </c>
      <c r="F1279" s="237"/>
      <c r="G1279" s="66" t="s">
        <v>1016</v>
      </c>
      <c r="H1279" s="67">
        <v>0.13</v>
      </c>
      <c r="I1279" s="68">
        <f>M1279*$M$2</f>
        <v>10.86204</v>
      </c>
      <c r="J1279" s="68">
        <f>TRUNC(H1279*I1279,2)</f>
        <v>1.41</v>
      </c>
      <c r="M1279" s="69">
        <v>13.51</v>
      </c>
    </row>
    <row r="1280" spans="1:13" ht="24" customHeight="1">
      <c r="A1280" s="65" t="s">
        <v>1372</v>
      </c>
      <c r="B1280" s="66">
        <v>88267</v>
      </c>
      <c r="C1280" s="66" t="s">
        <v>1010</v>
      </c>
      <c r="D1280" s="65" t="s">
        <v>1038</v>
      </c>
      <c r="E1280" s="237" t="s">
        <v>1379</v>
      </c>
      <c r="F1280" s="237"/>
      <c r="G1280" s="66" t="s">
        <v>1016</v>
      </c>
      <c r="H1280" s="67">
        <v>0.13</v>
      </c>
      <c r="I1280" s="68">
        <f>M1280*$M$2</f>
        <v>13.91724</v>
      </c>
      <c r="J1280" s="68">
        <f>TRUNC(H1280*I1280,2)</f>
        <v>1.8</v>
      </c>
      <c r="M1280" s="69">
        <v>17.309999999999999</v>
      </c>
    </row>
    <row r="1281" spans="1:13" ht="24" customHeight="1">
      <c r="A1281" s="65" t="s">
        <v>1380</v>
      </c>
      <c r="B1281" s="66">
        <v>296</v>
      </c>
      <c r="C1281" s="66" t="s">
        <v>1010</v>
      </c>
      <c r="D1281" s="65" t="s">
        <v>1913</v>
      </c>
      <c r="E1281" s="237" t="s">
        <v>1382</v>
      </c>
      <c r="F1281" s="237"/>
      <c r="G1281" s="66" t="s">
        <v>535</v>
      </c>
      <c r="H1281" s="67">
        <v>1</v>
      </c>
      <c r="I1281" s="68">
        <f>M1281*$M$2</f>
        <v>1.5678000000000001</v>
      </c>
      <c r="J1281" s="68">
        <f>H1281*I1281</f>
        <v>1.5678000000000001</v>
      </c>
      <c r="M1281" s="53">
        <v>1.95</v>
      </c>
    </row>
    <row r="1282" spans="1:13" ht="24" customHeight="1">
      <c r="A1282" s="65" t="s">
        <v>1380</v>
      </c>
      <c r="B1282" s="66">
        <v>3518</v>
      </c>
      <c r="C1282" s="66" t="s">
        <v>1010</v>
      </c>
      <c r="D1282" s="65" t="s">
        <v>1927</v>
      </c>
      <c r="E1282" s="237" t="s">
        <v>1382</v>
      </c>
      <c r="F1282" s="237"/>
      <c r="G1282" s="66" t="s">
        <v>535</v>
      </c>
      <c r="H1282" s="67">
        <v>1</v>
      </c>
      <c r="I1282" s="68">
        <f>M1282*$M$2</f>
        <v>2.4039600000000001</v>
      </c>
      <c r="J1282" s="68">
        <f>H1282*I1282</f>
        <v>2.4039600000000001</v>
      </c>
      <c r="M1282" s="53">
        <v>2.99</v>
      </c>
    </row>
    <row r="1283" spans="1:13" ht="36" customHeight="1" thickBot="1">
      <c r="A1283" s="65" t="s">
        <v>1380</v>
      </c>
      <c r="B1283" s="66">
        <v>20078</v>
      </c>
      <c r="C1283" s="66" t="s">
        <v>1010</v>
      </c>
      <c r="D1283" s="65" t="s">
        <v>1914</v>
      </c>
      <c r="E1283" s="237" t="s">
        <v>1382</v>
      </c>
      <c r="F1283" s="237"/>
      <c r="G1283" s="66" t="s">
        <v>535</v>
      </c>
      <c r="H1283" s="67">
        <v>0.02</v>
      </c>
      <c r="I1283" s="68">
        <f>M1283*$M$2</f>
        <v>19.279920000000001</v>
      </c>
      <c r="J1283" s="68">
        <f>H1283*I1283</f>
        <v>0.38559840000000001</v>
      </c>
      <c r="M1283" s="53">
        <v>23.98</v>
      </c>
    </row>
    <row r="1284" spans="1:13" ht="0.95" customHeight="1" thickTop="1">
      <c r="A1284" s="83"/>
      <c r="B1284" s="71"/>
      <c r="C1284" s="71"/>
      <c r="D1284" s="70"/>
      <c r="E1284" s="70"/>
      <c r="F1284" s="70"/>
      <c r="G1284" s="70"/>
      <c r="H1284" s="70"/>
      <c r="I1284" s="70"/>
      <c r="J1284" s="70"/>
      <c r="M1284" s="53"/>
    </row>
    <row r="1285" spans="1:13" ht="18" customHeight="1">
      <c r="A1285" s="57" t="s">
        <v>1928</v>
      </c>
      <c r="B1285" s="58" t="s">
        <v>1361</v>
      </c>
      <c r="C1285" s="58" t="s">
        <v>1362</v>
      </c>
      <c r="D1285" s="57" t="s">
        <v>1363</v>
      </c>
      <c r="E1285" s="235" t="s">
        <v>1364</v>
      </c>
      <c r="F1285" s="235"/>
      <c r="G1285" s="58" t="s">
        <v>1365</v>
      </c>
      <c r="H1285" s="59" t="s">
        <v>1366</v>
      </c>
      <c r="I1285" s="59" t="s">
        <v>1367</v>
      </c>
      <c r="J1285" s="59" t="s">
        <v>1368</v>
      </c>
      <c r="M1285" s="53" t="s">
        <v>1367</v>
      </c>
    </row>
    <row r="1286" spans="1:13" ht="48" customHeight="1">
      <c r="A1286" s="65" t="s">
        <v>1369</v>
      </c>
      <c r="B1286" s="61">
        <v>89724</v>
      </c>
      <c r="C1286" s="61" t="s">
        <v>1010</v>
      </c>
      <c r="D1286" s="60" t="s">
        <v>1441</v>
      </c>
      <c r="E1286" s="236" t="s">
        <v>1434</v>
      </c>
      <c r="F1286" s="236"/>
      <c r="G1286" s="61" t="s">
        <v>535</v>
      </c>
      <c r="H1286" s="62">
        <v>1</v>
      </c>
      <c r="I1286" s="63">
        <f>SUM(J1287:J1292)</f>
        <v>6.5120152440000005</v>
      </c>
      <c r="J1286" s="63">
        <f>H1286*I1286</f>
        <v>6.5120152440000005</v>
      </c>
      <c r="K1286" s="64">
        <f>VLOOKUP(B1286,[1]PLANILHA!$C$11:$G$435,5,FALSE)</f>
        <v>6.5124000000000004</v>
      </c>
      <c r="L1286" s="64">
        <f>K1286-J1286</f>
        <v>3.8475599999987509E-4</v>
      </c>
      <c r="M1286" s="53">
        <v>8.1</v>
      </c>
    </row>
    <row r="1287" spans="1:13" ht="24" customHeight="1">
      <c r="A1287" s="65" t="s">
        <v>1372</v>
      </c>
      <c r="B1287" s="66">
        <v>88248</v>
      </c>
      <c r="C1287" s="66" t="s">
        <v>1010</v>
      </c>
      <c r="D1287" s="65" t="s">
        <v>1059</v>
      </c>
      <c r="E1287" s="237" t="s">
        <v>1379</v>
      </c>
      <c r="F1287" s="237"/>
      <c r="G1287" s="66" t="s">
        <v>1016</v>
      </c>
      <c r="H1287" s="67">
        <v>0.1</v>
      </c>
      <c r="I1287" s="68">
        <f t="shared" ref="I1287:I1292" si="98">M1287*$M$2</f>
        <v>10.86204</v>
      </c>
      <c r="J1287" s="68">
        <f>TRUNC(H1287*I1287,2)</f>
        <v>1.08</v>
      </c>
      <c r="M1287" s="69">
        <v>13.51</v>
      </c>
    </row>
    <row r="1288" spans="1:13" ht="24" customHeight="1">
      <c r="A1288" s="65" t="s">
        <v>1372</v>
      </c>
      <c r="B1288" s="66">
        <v>88267</v>
      </c>
      <c r="C1288" s="66" t="s">
        <v>1010</v>
      </c>
      <c r="D1288" s="65" t="s">
        <v>1038</v>
      </c>
      <c r="E1288" s="237" t="s">
        <v>1379</v>
      </c>
      <c r="F1288" s="237"/>
      <c r="G1288" s="66" t="s">
        <v>1016</v>
      </c>
      <c r="H1288" s="67">
        <v>0.1</v>
      </c>
      <c r="I1288" s="68">
        <f t="shared" si="98"/>
        <v>13.91724</v>
      </c>
      <c r="J1288" s="68">
        <f>TRUNC(H1288*I1288,2)</f>
        <v>1.39</v>
      </c>
      <c r="M1288" s="69">
        <v>17.309999999999999</v>
      </c>
    </row>
    <row r="1289" spans="1:13" ht="24" customHeight="1">
      <c r="A1289" s="65" t="s">
        <v>1380</v>
      </c>
      <c r="B1289" s="66">
        <v>122</v>
      </c>
      <c r="C1289" s="66" t="s">
        <v>1010</v>
      </c>
      <c r="D1289" s="65" t="s">
        <v>1805</v>
      </c>
      <c r="E1289" s="237" t="s">
        <v>1382</v>
      </c>
      <c r="F1289" s="237"/>
      <c r="G1289" s="66" t="s">
        <v>535</v>
      </c>
      <c r="H1289" s="67">
        <v>9.9000000000000008E-3</v>
      </c>
      <c r="I1289" s="68">
        <f t="shared" si="98"/>
        <v>52.653959999999998</v>
      </c>
      <c r="J1289" s="68">
        <f>H1289*I1289</f>
        <v>0.52127420400000002</v>
      </c>
      <c r="M1289" s="53">
        <v>65.489999999999995</v>
      </c>
    </row>
    <row r="1290" spans="1:13" ht="24" customHeight="1">
      <c r="A1290" s="65" t="s">
        <v>1380</v>
      </c>
      <c r="B1290" s="66">
        <v>3517</v>
      </c>
      <c r="C1290" s="66" t="s">
        <v>1010</v>
      </c>
      <c r="D1290" s="65" t="s">
        <v>1929</v>
      </c>
      <c r="E1290" s="237" t="s">
        <v>1382</v>
      </c>
      <c r="F1290" s="237"/>
      <c r="G1290" s="66" t="s">
        <v>535</v>
      </c>
      <c r="H1290" s="67">
        <v>1</v>
      </c>
      <c r="I1290" s="68">
        <f t="shared" si="98"/>
        <v>2.8059600000000002</v>
      </c>
      <c r="J1290" s="68">
        <f>H1290*I1290</f>
        <v>2.8059600000000002</v>
      </c>
      <c r="M1290" s="53">
        <v>3.49</v>
      </c>
    </row>
    <row r="1291" spans="1:13" ht="24" customHeight="1">
      <c r="A1291" s="65" t="s">
        <v>1380</v>
      </c>
      <c r="B1291" s="66">
        <v>38383</v>
      </c>
      <c r="C1291" s="66" t="s">
        <v>1010</v>
      </c>
      <c r="D1291" s="65" t="s">
        <v>1802</v>
      </c>
      <c r="E1291" s="237" t="s">
        <v>1382</v>
      </c>
      <c r="F1291" s="237"/>
      <c r="G1291" s="66" t="s">
        <v>535</v>
      </c>
      <c r="H1291" s="67">
        <v>2.1000000000000001E-2</v>
      </c>
      <c r="I1291" s="68">
        <f t="shared" si="98"/>
        <v>1.6562400000000002</v>
      </c>
      <c r="J1291" s="68">
        <f>H1291*I1291</f>
        <v>3.4781040000000006E-2</v>
      </c>
      <c r="M1291" s="53">
        <v>2.06</v>
      </c>
    </row>
    <row r="1292" spans="1:13" ht="24" customHeight="1" thickBot="1">
      <c r="A1292" s="65" t="s">
        <v>1380</v>
      </c>
      <c r="B1292" s="66">
        <v>20083</v>
      </c>
      <c r="C1292" s="66" t="s">
        <v>1010</v>
      </c>
      <c r="D1292" s="65" t="s">
        <v>1806</v>
      </c>
      <c r="E1292" s="237" t="s">
        <v>1382</v>
      </c>
      <c r="F1292" s="237"/>
      <c r="G1292" s="66" t="s">
        <v>535</v>
      </c>
      <c r="H1292" s="67">
        <v>1.4999999999999999E-2</v>
      </c>
      <c r="I1292" s="68">
        <f t="shared" si="98"/>
        <v>45.723480000000002</v>
      </c>
      <c r="J1292" s="68">
        <f>TRUNC(H1292*I1292,2)</f>
        <v>0.68</v>
      </c>
      <c r="M1292" s="53">
        <v>56.87</v>
      </c>
    </row>
    <row r="1293" spans="1:13" ht="0.95" customHeight="1" thickTop="1">
      <c r="A1293" s="83"/>
      <c r="B1293" s="71"/>
      <c r="C1293" s="71"/>
      <c r="D1293" s="70"/>
      <c r="E1293" s="70"/>
      <c r="F1293" s="70"/>
      <c r="G1293" s="70"/>
      <c r="H1293" s="70"/>
      <c r="I1293" s="70"/>
      <c r="J1293" s="70"/>
      <c r="M1293" s="53"/>
    </row>
    <row r="1294" spans="1:13" ht="18" customHeight="1">
      <c r="A1294" s="57" t="s">
        <v>1930</v>
      </c>
      <c r="B1294" s="58" t="s">
        <v>1361</v>
      </c>
      <c r="C1294" s="58" t="s">
        <v>1362</v>
      </c>
      <c r="D1294" s="57" t="s">
        <v>1363</v>
      </c>
      <c r="E1294" s="235" t="s">
        <v>1364</v>
      </c>
      <c r="F1294" s="235"/>
      <c r="G1294" s="58" t="s">
        <v>1365</v>
      </c>
      <c r="H1294" s="59" t="s">
        <v>1366</v>
      </c>
      <c r="I1294" s="59" t="s">
        <v>1367</v>
      </c>
      <c r="J1294" s="59" t="s">
        <v>1368</v>
      </c>
      <c r="M1294" s="53" t="s">
        <v>1367</v>
      </c>
    </row>
    <row r="1295" spans="1:13" ht="48" customHeight="1">
      <c r="A1295" s="65" t="s">
        <v>1369</v>
      </c>
      <c r="B1295" s="61">
        <v>89731</v>
      </c>
      <c r="C1295" s="61" t="s">
        <v>1010</v>
      </c>
      <c r="D1295" s="60" t="s">
        <v>1440</v>
      </c>
      <c r="E1295" s="236" t="s">
        <v>1434</v>
      </c>
      <c r="F1295" s="236"/>
      <c r="G1295" s="61" t="s">
        <v>535</v>
      </c>
      <c r="H1295" s="62">
        <v>1</v>
      </c>
      <c r="I1295" s="63">
        <f>SUM(J1296:J1300)</f>
        <v>7.0873999999999997</v>
      </c>
      <c r="J1295" s="63">
        <f>H1295*I1295</f>
        <v>7.0873999999999997</v>
      </c>
      <c r="K1295" s="64">
        <f>VLOOKUP(B1295,[1]PLANILHA!$C$11:$G$435,5,FALSE)</f>
        <v>7.0912800000000002</v>
      </c>
      <c r="L1295" s="64">
        <f>K1295-J1295</f>
        <v>3.8800000000005497E-3</v>
      </c>
      <c r="M1295" s="53">
        <v>8.82</v>
      </c>
    </row>
    <row r="1296" spans="1:13" ht="24" customHeight="1">
      <c r="A1296" s="65" t="s">
        <v>1372</v>
      </c>
      <c r="B1296" s="66">
        <v>88248</v>
      </c>
      <c r="C1296" s="66" t="s">
        <v>1010</v>
      </c>
      <c r="D1296" s="65" t="s">
        <v>1059</v>
      </c>
      <c r="E1296" s="237" t="s">
        <v>1379</v>
      </c>
      <c r="F1296" s="237"/>
      <c r="G1296" s="66" t="s">
        <v>1016</v>
      </c>
      <c r="H1296" s="67">
        <v>0.13</v>
      </c>
      <c r="I1296" s="68">
        <f>M1296*$M$2</f>
        <v>10.86204</v>
      </c>
      <c r="J1296" s="68">
        <f>TRUNC(H1296*I1296,2)</f>
        <v>1.41</v>
      </c>
      <c r="M1296" s="69">
        <v>13.51</v>
      </c>
    </row>
    <row r="1297" spans="1:13" ht="24" customHeight="1">
      <c r="A1297" s="65" t="s">
        <v>1372</v>
      </c>
      <c r="B1297" s="66">
        <v>88267</v>
      </c>
      <c r="C1297" s="66" t="s">
        <v>1010</v>
      </c>
      <c r="D1297" s="65" t="s">
        <v>1038</v>
      </c>
      <c r="E1297" s="237" t="s">
        <v>1379</v>
      </c>
      <c r="F1297" s="237"/>
      <c r="G1297" s="66" t="s">
        <v>1016</v>
      </c>
      <c r="H1297" s="67">
        <v>0.13</v>
      </c>
      <c r="I1297" s="68">
        <f>M1297*$M$2</f>
        <v>13.91724</v>
      </c>
      <c r="J1297" s="68">
        <f>TRUNC(H1297*I1297,2)</f>
        <v>1.8</v>
      </c>
      <c r="M1297" s="69">
        <v>17.309999999999999</v>
      </c>
    </row>
    <row r="1298" spans="1:13" ht="24" customHeight="1">
      <c r="A1298" s="65" t="s">
        <v>1380</v>
      </c>
      <c r="B1298" s="66">
        <v>296</v>
      </c>
      <c r="C1298" s="66" t="s">
        <v>1010</v>
      </c>
      <c r="D1298" s="65" t="s">
        <v>1913</v>
      </c>
      <c r="E1298" s="237" t="s">
        <v>1382</v>
      </c>
      <c r="F1298" s="237"/>
      <c r="G1298" s="66" t="s">
        <v>535</v>
      </c>
      <c r="H1298" s="67">
        <v>1</v>
      </c>
      <c r="I1298" s="68">
        <f>M1298*$M$2</f>
        <v>1.5678000000000001</v>
      </c>
      <c r="J1298" s="68">
        <f>H1298*I1298</f>
        <v>1.5678000000000001</v>
      </c>
      <c r="M1298" s="53">
        <v>1.95</v>
      </c>
    </row>
    <row r="1299" spans="1:13" ht="24" customHeight="1">
      <c r="A1299" s="65" t="s">
        <v>1380</v>
      </c>
      <c r="B1299" s="66">
        <v>3526</v>
      </c>
      <c r="C1299" s="66" t="s">
        <v>1010</v>
      </c>
      <c r="D1299" s="65" t="s">
        <v>1931</v>
      </c>
      <c r="E1299" s="237" t="s">
        <v>1382</v>
      </c>
      <c r="F1299" s="237"/>
      <c r="G1299" s="66" t="s">
        <v>535</v>
      </c>
      <c r="H1299" s="67">
        <v>1</v>
      </c>
      <c r="I1299" s="68">
        <f>M1299*$M$2</f>
        <v>1.9296</v>
      </c>
      <c r="J1299" s="68">
        <f>H1299*I1299</f>
        <v>1.9296</v>
      </c>
      <c r="M1299" s="53">
        <v>2.4</v>
      </c>
    </row>
    <row r="1300" spans="1:13" ht="36" customHeight="1" thickBot="1">
      <c r="A1300" s="65" t="s">
        <v>1380</v>
      </c>
      <c r="B1300" s="66">
        <v>20078</v>
      </c>
      <c r="C1300" s="66" t="s">
        <v>1010</v>
      </c>
      <c r="D1300" s="65" t="s">
        <v>1914</v>
      </c>
      <c r="E1300" s="237" t="s">
        <v>1382</v>
      </c>
      <c r="F1300" s="237"/>
      <c r="G1300" s="66" t="s">
        <v>535</v>
      </c>
      <c r="H1300" s="67">
        <v>0.02</v>
      </c>
      <c r="I1300" s="68">
        <f>M1300*$M$2</f>
        <v>19.279920000000001</v>
      </c>
      <c r="J1300" s="68">
        <f>TRUNC(H1300*I1300,2)</f>
        <v>0.38</v>
      </c>
      <c r="M1300" s="53">
        <v>23.98</v>
      </c>
    </row>
    <row r="1301" spans="1:13" ht="0.95" customHeight="1" thickTop="1">
      <c r="A1301" s="83"/>
      <c r="B1301" s="71"/>
      <c r="C1301" s="71"/>
      <c r="D1301" s="70"/>
      <c r="E1301" s="70"/>
      <c r="F1301" s="70"/>
      <c r="G1301" s="70"/>
      <c r="H1301" s="70"/>
      <c r="I1301" s="70"/>
      <c r="J1301" s="70"/>
      <c r="M1301" s="53"/>
    </row>
    <row r="1302" spans="1:13" ht="18" customHeight="1">
      <c r="A1302" s="57" t="s">
        <v>1932</v>
      </c>
      <c r="B1302" s="58" t="s">
        <v>1361</v>
      </c>
      <c r="C1302" s="58" t="s">
        <v>1362</v>
      </c>
      <c r="D1302" s="57" t="s">
        <v>1363</v>
      </c>
      <c r="E1302" s="235" t="s">
        <v>1364</v>
      </c>
      <c r="F1302" s="235"/>
      <c r="G1302" s="58" t="s">
        <v>1365</v>
      </c>
      <c r="H1302" s="59" t="s">
        <v>1366</v>
      </c>
      <c r="I1302" s="59" t="s">
        <v>1367</v>
      </c>
      <c r="J1302" s="59" t="s">
        <v>1368</v>
      </c>
      <c r="M1302" s="53" t="s">
        <v>1367</v>
      </c>
    </row>
    <row r="1303" spans="1:13" ht="48" customHeight="1">
      <c r="A1303" s="65" t="s">
        <v>1369</v>
      </c>
      <c r="B1303" s="61">
        <v>89744</v>
      </c>
      <c r="C1303" s="61" t="s">
        <v>1010</v>
      </c>
      <c r="D1303" s="60" t="s">
        <v>1933</v>
      </c>
      <c r="E1303" s="236" t="s">
        <v>1434</v>
      </c>
      <c r="F1303" s="236"/>
      <c r="G1303" s="61" t="s">
        <v>535</v>
      </c>
      <c r="H1303" s="62">
        <v>1</v>
      </c>
      <c r="I1303" s="63">
        <f>SUM(J1304:J1308)</f>
        <v>16.244819999999997</v>
      </c>
      <c r="J1303" s="63">
        <f>H1303*I1303</f>
        <v>16.244819999999997</v>
      </c>
      <c r="K1303" s="64">
        <f>VLOOKUP(B1303,[1]PLANILHA!$C$11:$G$435,5,FALSE)</f>
        <v>16.2408</v>
      </c>
      <c r="L1303" s="64">
        <f>K1303-J1303</f>
        <v>-4.019999999997026E-3</v>
      </c>
      <c r="M1303" s="53">
        <v>20.2</v>
      </c>
    </row>
    <row r="1304" spans="1:13" ht="24" customHeight="1">
      <c r="A1304" s="65" t="s">
        <v>1372</v>
      </c>
      <c r="B1304" s="66">
        <v>88248</v>
      </c>
      <c r="C1304" s="66" t="s">
        <v>1010</v>
      </c>
      <c r="D1304" s="65" t="s">
        <v>1059</v>
      </c>
      <c r="E1304" s="237" t="s">
        <v>1379</v>
      </c>
      <c r="F1304" s="237"/>
      <c r="G1304" s="66" t="s">
        <v>1016</v>
      </c>
      <c r="H1304" s="67">
        <v>0.25</v>
      </c>
      <c r="I1304" s="68">
        <f>M1304*$M$2</f>
        <v>10.86204</v>
      </c>
      <c r="J1304" s="68">
        <f>H1304*I1304</f>
        <v>2.7155100000000001</v>
      </c>
      <c r="M1304" s="69">
        <v>13.51</v>
      </c>
    </row>
    <row r="1305" spans="1:13" ht="24" customHeight="1">
      <c r="A1305" s="65" t="s">
        <v>1372</v>
      </c>
      <c r="B1305" s="66">
        <v>88267</v>
      </c>
      <c r="C1305" s="66" t="s">
        <v>1010</v>
      </c>
      <c r="D1305" s="65" t="s">
        <v>1038</v>
      </c>
      <c r="E1305" s="237" t="s">
        <v>1379</v>
      </c>
      <c r="F1305" s="237"/>
      <c r="G1305" s="66" t="s">
        <v>1016</v>
      </c>
      <c r="H1305" s="67">
        <v>0.25</v>
      </c>
      <c r="I1305" s="68">
        <f>M1305*$M$2</f>
        <v>13.91724</v>
      </c>
      <c r="J1305" s="68">
        <f>H1305*I1305</f>
        <v>3.4793099999999999</v>
      </c>
      <c r="M1305" s="69">
        <v>17.309999999999999</v>
      </c>
    </row>
    <row r="1306" spans="1:13" ht="24" customHeight="1">
      <c r="A1306" s="65" t="s">
        <v>1380</v>
      </c>
      <c r="B1306" s="66">
        <v>301</v>
      </c>
      <c r="C1306" s="66" t="s">
        <v>1010</v>
      </c>
      <c r="D1306" s="65" t="s">
        <v>1934</v>
      </c>
      <c r="E1306" s="237" t="s">
        <v>1382</v>
      </c>
      <c r="F1306" s="237"/>
      <c r="G1306" s="66" t="s">
        <v>535</v>
      </c>
      <c r="H1306" s="67">
        <v>1</v>
      </c>
      <c r="I1306" s="68">
        <f>M1306*$M$2</f>
        <v>2.7818400000000003</v>
      </c>
      <c r="J1306" s="68">
        <f>TRUNC(H1306*I1306,2)</f>
        <v>2.78</v>
      </c>
      <c r="M1306" s="53">
        <v>3.46</v>
      </c>
    </row>
    <row r="1307" spans="1:13" ht="24" customHeight="1">
      <c r="A1307" s="65" t="s">
        <v>1380</v>
      </c>
      <c r="B1307" s="66">
        <v>3520</v>
      </c>
      <c r="C1307" s="66" t="s">
        <v>1010</v>
      </c>
      <c r="D1307" s="65" t="s">
        <v>1935</v>
      </c>
      <c r="E1307" s="237" t="s">
        <v>1382</v>
      </c>
      <c r="F1307" s="237"/>
      <c r="G1307" s="66" t="s">
        <v>535</v>
      </c>
      <c r="H1307" s="67">
        <v>1</v>
      </c>
      <c r="I1307" s="68">
        <f>M1307*$M$2</f>
        <v>6.3918000000000008</v>
      </c>
      <c r="J1307" s="68">
        <f>TRUNC(H1307*I1307,2)</f>
        <v>6.39</v>
      </c>
      <c r="M1307" s="53">
        <v>7.95</v>
      </c>
    </row>
    <row r="1308" spans="1:13" ht="36" customHeight="1" thickBot="1">
      <c r="A1308" s="65" t="s">
        <v>1380</v>
      </c>
      <c r="B1308" s="66">
        <v>20078</v>
      </c>
      <c r="C1308" s="66" t="s">
        <v>1010</v>
      </c>
      <c r="D1308" s="65" t="s">
        <v>1914</v>
      </c>
      <c r="E1308" s="237" t="s">
        <v>1382</v>
      </c>
      <c r="F1308" s="237"/>
      <c r="G1308" s="66" t="s">
        <v>535</v>
      </c>
      <c r="H1308" s="67">
        <v>4.5999999999999999E-2</v>
      </c>
      <c r="I1308" s="68">
        <f>M1308*$M$2</f>
        <v>19.279920000000001</v>
      </c>
      <c r="J1308" s="68">
        <f>TRUNC(H1308*I1308,2)</f>
        <v>0.88</v>
      </c>
      <c r="M1308" s="53">
        <v>23.98</v>
      </c>
    </row>
    <row r="1309" spans="1:13" ht="0.95" customHeight="1" thickTop="1">
      <c r="A1309" s="83"/>
      <c r="B1309" s="71"/>
      <c r="C1309" s="71"/>
      <c r="D1309" s="70"/>
      <c r="E1309" s="70"/>
      <c r="F1309" s="70"/>
      <c r="G1309" s="70"/>
      <c r="H1309" s="70"/>
      <c r="I1309" s="70"/>
      <c r="J1309" s="70"/>
      <c r="M1309" s="53"/>
    </row>
    <row r="1310" spans="1:13" ht="18" customHeight="1">
      <c r="A1310" s="57" t="s">
        <v>1936</v>
      </c>
      <c r="B1310" s="58" t="s">
        <v>1361</v>
      </c>
      <c r="C1310" s="58" t="s">
        <v>1362</v>
      </c>
      <c r="D1310" s="57" t="s">
        <v>1363</v>
      </c>
      <c r="E1310" s="235" t="s">
        <v>1364</v>
      </c>
      <c r="F1310" s="235"/>
      <c r="G1310" s="58" t="s">
        <v>1365</v>
      </c>
      <c r="H1310" s="59" t="s">
        <v>1366</v>
      </c>
      <c r="I1310" s="59" t="s">
        <v>1367</v>
      </c>
      <c r="J1310" s="59" t="s">
        <v>1368</v>
      </c>
      <c r="M1310" s="53" t="s">
        <v>1367</v>
      </c>
    </row>
    <row r="1311" spans="1:13" ht="48" customHeight="1">
      <c r="A1311" s="65" t="s">
        <v>1369</v>
      </c>
      <c r="B1311" s="61">
        <v>89833</v>
      </c>
      <c r="C1311" s="61" t="s">
        <v>1010</v>
      </c>
      <c r="D1311" s="60" t="s">
        <v>1937</v>
      </c>
      <c r="E1311" s="236" t="s">
        <v>1434</v>
      </c>
      <c r="F1311" s="236"/>
      <c r="G1311" s="61" t="s">
        <v>535</v>
      </c>
      <c r="H1311" s="62">
        <v>1</v>
      </c>
      <c r="I1311" s="63">
        <f>SUM(J1312:J1316)</f>
        <v>23.5569664</v>
      </c>
      <c r="J1311" s="63">
        <f>H1311*I1311</f>
        <v>23.5569664</v>
      </c>
      <c r="K1311" s="64">
        <f>VLOOKUP(B1311,[1]PLANILHA!$C$11:$G$435,5,FALSE)</f>
        <v>23.557200000000002</v>
      </c>
      <c r="L1311" s="64">
        <f>K1311-J1311</f>
        <v>2.3360000000138825E-4</v>
      </c>
      <c r="M1311" s="53">
        <v>29.3</v>
      </c>
    </row>
    <row r="1312" spans="1:13" ht="24" customHeight="1">
      <c r="A1312" s="65" t="s">
        <v>1372</v>
      </c>
      <c r="B1312" s="66">
        <v>88248</v>
      </c>
      <c r="C1312" s="66" t="s">
        <v>1010</v>
      </c>
      <c r="D1312" s="65" t="s">
        <v>1059</v>
      </c>
      <c r="E1312" s="237" t="s">
        <v>1379</v>
      </c>
      <c r="F1312" s="237"/>
      <c r="G1312" s="66" t="s">
        <v>1016</v>
      </c>
      <c r="H1312" s="67">
        <v>0.16</v>
      </c>
      <c r="I1312" s="68">
        <f>M1312*$M$2</f>
        <v>10.86204</v>
      </c>
      <c r="J1312" s="68">
        <f>H1312*I1312</f>
        <v>1.7379264000000001</v>
      </c>
      <c r="M1312" s="69">
        <v>13.51</v>
      </c>
    </row>
    <row r="1313" spans="1:13" ht="24" customHeight="1">
      <c r="A1313" s="65" t="s">
        <v>1372</v>
      </c>
      <c r="B1313" s="66">
        <v>88267</v>
      </c>
      <c r="C1313" s="66" t="s">
        <v>1010</v>
      </c>
      <c r="D1313" s="65" t="s">
        <v>1038</v>
      </c>
      <c r="E1313" s="237" t="s">
        <v>1379</v>
      </c>
      <c r="F1313" s="237"/>
      <c r="G1313" s="66" t="s">
        <v>1016</v>
      </c>
      <c r="H1313" s="67">
        <v>0.16</v>
      </c>
      <c r="I1313" s="68">
        <f>M1313*$M$2</f>
        <v>13.91724</v>
      </c>
      <c r="J1313" s="68">
        <f>TRUNC(H1313*I1313,2)</f>
        <v>2.2200000000000002</v>
      </c>
      <c r="M1313" s="69">
        <v>17.309999999999999</v>
      </c>
    </row>
    <row r="1314" spans="1:13" ht="24" customHeight="1">
      <c r="A1314" s="65" t="s">
        <v>1380</v>
      </c>
      <c r="B1314" s="66">
        <v>301</v>
      </c>
      <c r="C1314" s="66" t="s">
        <v>1010</v>
      </c>
      <c r="D1314" s="65" t="s">
        <v>1934</v>
      </c>
      <c r="E1314" s="237" t="s">
        <v>1382</v>
      </c>
      <c r="F1314" s="237"/>
      <c r="G1314" s="66" t="s">
        <v>535</v>
      </c>
      <c r="H1314" s="67">
        <v>2</v>
      </c>
      <c r="I1314" s="68">
        <f>M1314*$M$2</f>
        <v>2.7818400000000003</v>
      </c>
      <c r="J1314" s="68">
        <f>TRUNC(H1314*I1314,2)</f>
        <v>5.56</v>
      </c>
      <c r="M1314" s="53">
        <v>3.46</v>
      </c>
    </row>
    <row r="1315" spans="1:13" ht="36" customHeight="1">
      <c r="A1315" s="65" t="s">
        <v>1380</v>
      </c>
      <c r="B1315" s="66">
        <v>20078</v>
      </c>
      <c r="C1315" s="66" t="s">
        <v>1010</v>
      </c>
      <c r="D1315" s="65" t="s">
        <v>1914</v>
      </c>
      <c r="E1315" s="237" t="s">
        <v>1382</v>
      </c>
      <c r="F1315" s="237"/>
      <c r="G1315" s="66" t="s">
        <v>535</v>
      </c>
      <c r="H1315" s="67">
        <v>9.1999999999999998E-2</v>
      </c>
      <c r="I1315" s="68">
        <f>M1315*$M$2</f>
        <v>19.279920000000001</v>
      </c>
      <c r="J1315" s="68">
        <f>TRUNC(H1315*I1315,2)</f>
        <v>1.77</v>
      </c>
      <c r="M1315" s="53">
        <v>23.98</v>
      </c>
    </row>
    <row r="1316" spans="1:13" ht="24" customHeight="1" thickBot="1">
      <c r="A1316" s="65" t="s">
        <v>1380</v>
      </c>
      <c r="B1316" s="66">
        <v>7091</v>
      </c>
      <c r="C1316" s="66" t="s">
        <v>1010</v>
      </c>
      <c r="D1316" s="65" t="s">
        <v>1938</v>
      </c>
      <c r="E1316" s="237" t="s">
        <v>1382</v>
      </c>
      <c r="F1316" s="237"/>
      <c r="G1316" s="66" t="s">
        <v>535</v>
      </c>
      <c r="H1316" s="67">
        <v>1</v>
      </c>
      <c r="I1316" s="68">
        <f>M1316*$M$2</f>
        <v>12.26904</v>
      </c>
      <c r="J1316" s="68">
        <f>H1316*I1316</f>
        <v>12.26904</v>
      </c>
      <c r="M1316" s="53">
        <v>15.26</v>
      </c>
    </row>
    <row r="1317" spans="1:13" ht="0.95" customHeight="1" thickTop="1">
      <c r="A1317" s="83"/>
      <c r="B1317" s="71"/>
      <c r="C1317" s="71"/>
      <c r="D1317" s="70"/>
      <c r="E1317" s="70"/>
      <c r="F1317" s="70"/>
      <c r="G1317" s="70"/>
      <c r="H1317" s="70"/>
      <c r="I1317" s="70"/>
      <c r="J1317" s="70"/>
      <c r="M1317" s="53"/>
    </row>
    <row r="1318" spans="1:13" ht="18" customHeight="1">
      <c r="A1318" s="57" t="s">
        <v>1939</v>
      </c>
      <c r="B1318" s="58" t="s">
        <v>1361</v>
      </c>
      <c r="C1318" s="58" t="s">
        <v>1362</v>
      </c>
      <c r="D1318" s="57" t="s">
        <v>1363</v>
      </c>
      <c r="E1318" s="235" t="s">
        <v>1364</v>
      </c>
      <c r="F1318" s="235"/>
      <c r="G1318" s="58" t="s">
        <v>1365</v>
      </c>
      <c r="H1318" s="59" t="s">
        <v>1366</v>
      </c>
      <c r="I1318" s="59" t="s">
        <v>1367</v>
      </c>
      <c r="J1318" s="59" t="s">
        <v>1368</v>
      </c>
      <c r="M1318" s="53" t="s">
        <v>1367</v>
      </c>
    </row>
    <row r="1319" spans="1:13" ht="36" customHeight="1">
      <c r="A1319" s="65" t="s">
        <v>1369</v>
      </c>
      <c r="B1319" s="61">
        <v>89708</v>
      </c>
      <c r="C1319" s="61" t="s">
        <v>1010</v>
      </c>
      <c r="D1319" s="60" t="s">
        <v>1940</v>
      </c>
      <c r="E1319" s="236" t="s">
        <v>1434</v>
      </c>
      <c r="F1319" s="236"/>
      <c r="G1319" s="61" t="s">
        <v>535</v>
      </c>
      <c r="H1319" s="62">
        <v>1</v>
      </c>
      <c r="I1319" s="63">
        <f>SUM(J1320:J1327)</f>
        <v>39.836615200000011</v>
      </c>
      <c r="J1319" s="63">
        <f>H1319*I1319</f>
        <v>39.836615200000011</v>
      </c>
      <c r="K1319" s="64">
        <f>VLOOKUP(B1319,[1]PLANILHA!$C$11:$G$435,5,FALSE)</f>
        <v>39.838200000000001</v>
      </c>
      <c r="L1319" s="64">
        <f>K1319-J1319</f>
        <v>1.5847999999891726E-3</v>
      </c>
      <c r="M1319" s="53">
        <v>49.55</v>
      </c>
    </row>
    <row r="1320" spans="1:13" ht="24" customHeight="1">
      <c r="A1320" s="65" t="s">
        <v>1372</v>
      </c>
      <c r="B1320" s="66">
        <v>88248</v>
      </c>
      <c r="C1320" s="66" t="s">
        <v>1010</v>
      </c>
      <c r="D1320" s="65" t="s">
        <v>1059</v>
      </c>
      <c r="E1320" s="237" t="s">
        <v>1379</v>
      </c>
      <c r="F1320" s="237"/>
      <c r="G1320" s="66" t="s">
        <v>1016</v>
      </c>
      <c r="H1320" s="67">
        <v>0.38</v>
      </c>
      <c r="I1320" s="68">
        <f t="shared" ref="I1320:I1327" si="99">M1320*$M$2</f>
        <v>10.86204</v>
      </c>
      <c r="J1320" s="68">
        <f>H1320*I1320</f>
        <v>4.1275751999999999</v>
      </c>
      <c r="M1320" s="69">
        <v>13.51</v>
      </c>
    </row>
    <row r="1321" spans="1:13" ht="24" customHeight="1">
      <c r="A1321" s="65" t="s">
        <v>1372</v>
      </c>
      <c r="B1321" s="66">
        <v>88267</v>
      </c>
      <c r="C1321" s="66" t="s">
        <v>1010</v>
      </c>
      <c r="D1321" s="65" t="s">
        <v>1038</v>
      </c>
      <c r="E1321" s="237" t="s">
        <v>1379</v>
      </c>
      <c r="F1321" s="237"/>
      <c r="G1321" s="66" t="s">
        <v>1016</v>
      </c>
      <c r="H1321" s="67">
        <v>0.38</v>
      </c>
      <c r="I1321" s="68">
        <f t="shared" si="99"/>
        <v>13.91724</v>
      </c>
      <c r="J1321" s="68">
        <f>TRUNC(H1321*I1321,2)</f>
        <v>5.28</v>
      </c>
      <c r="M1321" s="69">
        <v>17.309999999999999</v>
      </c>
    </row>
    <row r="1322" spans="1:13" ht="24" customHeight="1">
      <c r="A1322" s="65" t="s">
        <v>1380</v>
      </c>
      <c r="B1322" s="66">
        <v>297</v>
      </c>
      <c r="C1322" s="66" t="s">
        <v>1010</v>
      </c>
      <c r="D1322" s="65" t="s">
        <v>1941</v>
      </c>
      <c r="E1322" s="237" t="s">
        <v>1382</v>
      </c>
      <c r="F1322" s="237"/>
      <c r="G1322" s="66" t="s">
        <v>535</v>
      </c>
      <c r="H1322" s="67">
        <v>1</v>
      </c>
      <c r="I1322" s="68">
        <f t="shared" si="99"/>
        <v>2.2190400000000001</v>
      </c>
      <c r="J1322" s="68">
        <f>H1322*I1322</f>
        <v>2.2190400000000001</v>
      </c>
      <c r="M1322" s="53">
        <v>2.76</v>
      </c>
    </row>
    <row r="1323" spans="1:13" ht="24" customHeight="1">
      <c r="A1323" s="65" t="s">
        <v>1380</v>
      </c>
      <c r="B1323" s="66">
        <v>122</v>
      </c>
      <c r="C1323" s="66" t="s">
        <v>1010</v>
      </c>
      <c r="D1323" s="65" t="s">
        <v>1805</v>
      </c>
      <c r="E1323" s="237" t="s">
        <v>1382</v>
      </c>
      <c r="F1323" s="237"/>
      <c r="G1323" s="66" t="s">
        <v>535</v>
      </c>
      <c r="H1323" s="67">
        <v>1.4800000000000001E-2</v>
      </c>
      <c r="I1323" s="68">
        <f t="shared" si="99"/>
        <v>52.653959999999998</v>
      </c>
      <c r="J1323" s="68">
        <f>TRUNC(H1323*I1323,2)</f>
        <v>0.77</v>
      </c>
      <c r="M1323" s="53">
        <v>65.489999999999995</v>
      </c>
    </row>
    <row r="1324" spans="1:13" ht="24" customHeight="1">
      <c r="A1324" s="65" t="s">
        <v>1380</v>
      </c>
      <c r="B1324" s="66">
        <v>11714</v>
      </c>
      <c r="C1324" s="66" t="s">
        <v>1010</v>
      </c>
      <c r="D1324" s="65" t="s">
        <v>1942</v>
      </c>
      <c r="E1324" s="237" t="s">
        <v>1382</v>
      </c>
      <c r="F1324" s="237"/>
      <c r="G1324" s="66" t="s">
        <v>535</v>
      </c>
      <c r="H1324" s="67">
        <v>1</v>
      </c>
      <c r="I1324" s="68">
        <f t="shared" si="99"/>
        <v>25.760160000000003</v>
      </c>
      <c r="J1324" s="68">
        <f>TRUNC(H1324*I1324,2)</f>
        <v>25.76</v>
      </c>
      <c r="M1324" s="53">
        <v>32.04</v>
      </c>
    </row>
    <row r="1325" spans="1:13" ht="24" customHeight="1">
      <c r="A1325" s="65" t="s">
        <v>1380</v>
      </c>
      <c r="B1325" s="66">
        <v>38383</v>
      </c>
      <c r="C1325" s="66" t="s">
        <v>1010</v>
      </c>
      <c r="D1325" s="65" t="s">
        <v>1802</v>
      </c>
      <c r="E1325" s="237" t="s">
        <v>1382</v>
      </c>
      <c r="F1325" s="237"/>
      <c r="G1325" s="66" t="s">
        <v>535</v>
      </c>
      <c r="H1325" s="67">
        <v>5.7000000000000002E-2</v>
      </c>
      <c r="I1325" s="68">
        <f t="shared" si="99"/>
        <v>1.6562400000000002</v>
      </c>
      <c r="J1325" s="68">
        <f>TRUNC(H1325*I1325,2)</f>
        <v>0.09</v>
      </c>
      <c r="M1325" s="53">
        <v>2.06</v>
      </c>
    </row>
    <row r="1326" spans="1:13" ht="36" customHeight="1">
      <c r="A1326" s="65" t="s">
        <v>1380</v>
      </c>
      <c r="B1326" s="66">
        <v>20078</v>
      </c>
      <c r="C1326" s="66" t="s">
        <v>1010</v>
      </c>
      <c r="D1326" s="65" t="s">
        <v>1914</v>
      </c>
      <c r="E1326" s="237" t="s">
        <v>1382</v>
      </c>
      <c r="F1326" s="237"/>
      <c r="G1326" s="66" t="s">
        <v>535</v>
      </c>
      <c r="H1326" s="67">
        <v>0.03</v>
      </c>
      <c r="I1326" s="68">
        <f t="shared" si="99"/>
        <v>19.279920000000001</v>
      </c>
      <c r="J1326" s="68">
        <f>TRUNC(H1326*I1326,2)</f>
        <v>0.56999999999999995</v>
      </c>
      <c r="M1326" s="53">
        <v>23.98</v>
      </c>
    </row>
    <row r="1327" spans="1:13" ht="24" customHeight="1" thickBot="1">
      <c r="A1327" s="65" t="s">
        <v>1380</v>
      </c>
      <c r="B1327" s="66">
        <v>20083</v>
      </c>
      <c r="C1327" s="66" t="s">
        <v>1010</v>
      </c>
      <c r="D1327" s="65" t="s">
        <v>1806</v>
      </c>
      <c r="E1327" s="237" t="s">
        <v>1382</v>
      </c>
      <c r="F1327" s="237"/>
      <c r="G1327" s="66" t="s">
        <v>535</v>
      </c>
      <c r="H1327" s="67">
        <v>2.2499999999999999E-2</v>
      </c>
      <c r="I1327" s="68">
        <f t="shared" si="99"/>
        <v>45.723480000000002</v>
      </c>
      <c r="J1327" s="68">
        <f>TRUNC(H1327*I1327,2)</f>
        <v>1.02</v>
      </c>
      <c r="M1327" s="53">
        <v>56.87</v>
      </c>
    </row>
    <row r="1328" spans="1:13" ht="0.95" customHeight="1" thickTop="1">
      <c r="A1328" s="83"/>
      <c r="B1328" s="71"/>
      <c r="C1328" s="71"/>
      <c r="D1328" s="70"/>
      <c r="E1328" s="70"/>
      <c r="F1328" s="70"/>
      <c r="G1328" s="70"/>
      <c r="H1328" s="70"/>
      <c r="I1328" s="70"/>
      <c r="J1328" s="70"/>
      <c r="M1328" s="53"/>
    </row>
    <row r="1329" spans="1:13" ht="18" customHeight="1">
      <c r="A1329" s="57" t="s">
        <v>1943</v>
      </c>
      <c r="B1329" s="58" t="s">
        <v>1361</v>
      </c>
      <c r="C1329" s="58" t="s">
        <v>1362</v>
      </c>
      <c r="D1329" s="57" t="s">
        <v>1363</v>
      </c>
      <c r="E1329" s="235" t="s">
        <v>1364</v>
      </c>
      <c r="F1329" s="235"/>
      <c r="G1329" s="58" t="s">
        <v>1365</v>
      </c>
      <c r="H1329" s="59" t="s">
        <v>1366</v>
      </c>
      <c r="I1329" s="59" t="s">
        <v>1367</v>
      </c>
      <c r="J1329" s="59" t="s">
        <v>1368</v>
      </c>
      <c r="M1329" s="53" t="s">
        <v>1367</v>
      </c>
    </row>
    <row r="1330" spans="1:13" ht="48" customHeight="1">
      <c r="A1330" s="65" t="s">
        <v>1369</v>
      </c>
      <c r="B1330" s="61">
        <v>89752</v>
      </c>
      <c r="C1330" s="61" t="s">
        <v>1010</v>
      </c>
      <c r="D1330" s="60" t="s">
        <v>1944</v>
      </c>
      <c r="E1330" s="236" t="s">
        <v>1434</v>
      </c>
      <c r="F1330" s="236"/>
      <c r="G1330" s="61" t="s">
        <v>535</v>
      </c>
      <c r="H1330" s="62">
        <v>1</v>
      </c>
      <c r="I1330" s="63">
        <f>SUM(J1331:J1335)</f>
        <v>3.95</v>
      </c>
      <c r="J1330" s="63">
        <f>H1330*I1330</f>
        <v>3.95</v>
      </c>
      <c r="K1330" s="64">
        <f>VLOOKUP(B1330,[1]PLANILHA!$C$11:$G$435,5,FALSE)</f>
        <v>3.9476400000000003</v>
      </c>
      <c r="L1330" s="64">
        <f>K1330-J1330</f>
        <v>-2.3599999999999177E-3</v>
      </c>
      <c r="M1330" s="53">
        <v>4.91</v>
      </c>
    </row>
    <row r="1331" spans="1:13" ht="24" customHeight="1">
      <c r="A1331" s="65" t="s">
        <v>1372</v>
      </c>
      <c r="B1331" s="66">
        <v>88248</v>
      </c>
      <c r="C1331" s="66" t="s">
        <v>1010</v>
      </c>
      <c r="D1331" s="65" t="s">
        <v>1059</v>
      </c>
      <c r="E1331" s="237" t="s">
        <v>1379</v>
      </c>
      <c r="F1331" s="237"/>
      <c r="G1331" s="66" t="s">
        <v>1016</v>
      </c>
      <c r="H1331" s="67">
        <v>7.0000000000000007E-2</v>
      </c>
      <c r="I1331" s="68">
        <f>M1331*$M$2</f>
        <v>10.86204</v>
      </c>
      <c r="J1331" s="68">
        <f>TRUNC(H1331*I1331,2)</f>
        <v>0.76</v>
      </c>
      <c r="M1331" s="69">
        <v>13.51</v>
      </c>
    </row>
    <row r="1332" spans="1:13" ht="24" customHeight="1">
      <c r="A1332" s="65" t="s">
        <v>1372</v>
      </c>
      <c r="B1332" s="66">
        <v>88267</v>
      </c>
      <c r="C1332" s="66" t="s">
        <v>1010</v>
      </c>
      <c r="D1332" s="65" t="s">
        <v>1038</v>
      </c>
      <c r="E1332" s="237" t="s">
        <v>1379</v>
      </c>
      <c r="F1332" s="237"/>
      <c r="G1332" s="66" t="s">
        <v>1016</v>
      </c>
      <c r="H1332" s="67">
        <v>7.0000000000000007E-2</v>
      </c>
      <c r="I1332" s="68">
        <f>M1332*$M$2</f>
        <v>13.91724</v>
      </c>
      <c r="J1332" s="68">
        <f>TRUNC(H1332*I1332,2)</f>
        <v>0.97</v>
      </c>
      <c r="M1332" s="69">
        <v>17.309999999999999</v>
      </c>
    </row>
    <row r="1333" spans="1:13" ht="24" customHeight="1">
      <c r="A1333" s="65" t="s">
        <v>1380</v>
      </c>
      <c r="B1333" s="66">
        <v>122</v>
      </c>
      <c r="C1333" s="66" t="s">
        <v>1010</v>
      </c>
      <c r="D1333" s="65" t="s">
        <v>1805</v>
      </c>
      <c r="E1333" s="237" t="s">
        <v>1382</v>
      </c>
      <c r="F1333" s="237"/>
      <c r="G1333" s="66" t="s">
        <v>535</v>
      </c>
      <c r="H1333" s="67">
        <v>9.9000000000000008E-3</v>
      </c>
      <c r="I1333" s="68">
        <f>M1333*$M$2</f>
        <v>52.653959999999998</v>
      </c>
      <c r="J1333" s="68">
        <f>TRUNC(H1333*I1333,2)</f>
        <v>0.52</v>
      </c>
      <c r="M1333" s="53">
        <v>65.489999999999995</v>
      </c>
    </row>
    <row r="1334" spans="1:13" ht="24" customHeight="1">
      <c r="A1334" s="65" t="s">
        <v>1380</v>
      </c>
      <c r="B1334" s="66">
        <v>3897</v>
      </c>
      <c r="C1334" s="66" t="s">
        <v>1010</v>
      </c>
      <c r="D1334" s="65" t="s">
        <v>1945</v>
      </c>
      <c r="E1334" s="237" t="s">
        <v>1382</v>
      </c>
      <c r="F1334" s="237"/>
      <c r="G1334" s="66" t="s">
        <v>535</v>
      </c>
      <c r="H1334" s="67">
        <v>1</v>
      </c>
      <c r="I1334" s="68">
        <f>M1334*$M$2</f>
        <v>1.02108</v>
      </c>
      <c r="J1334" s="68">
        <f>TRUNC(H1334*I1334,2)</f>
        <v>1.02</v>
      </c>
      <c r="M1334" s="53">
        <v>1.27</v>
      </c>
    </row>
    <row r="1335" spans="1:13" ht="24" customHeight="1" thickBot="1">
      <c r="A1335" s="65" t="s">
        <v>1380</v>
      </c>
      <c r="B1335" s="66">
        <v>20083</v>
      </c>
      <c r="C1335" s="66" t="s">
        <v>1010</v>
      </c>
      <c r="D1335" s="65" t="s">
        <v>1806</v>
      </c>
      <c r="E1335" s="237" t="s">
        <v>1382</v>
      </c>
      <c r="F1335" s="237"/>
      <c r="G1335" s="66" t="s">
        <v>535</v>
      </c>
      <c r="H1335" s="67">
        <v>1.4999999999999999E-2</v>
      </c>
      <c r="I1335" s="68">
        <f>M1335*$M$2</f>
        <v>45.723480000000002</v>
      </c>
      <c r="J1335" s="68">
        <f>TRUNC(H1335*I1335,2)</f>
        <v>0.68</v>
      </c>
      <c r="M1335" s="53">
        <v>56.87</v>
      </c>
    </row>
    <row r="1336" spans="1:13" ht="0.95" customHeight="1" thickTop="1">
      <c r="A1336" s="83"/>
      <c r="B1336" s="71"/>
      <c r="C1336" s="71"/>
      <c r="D1336" s="70"/>
      <c r="E1336" s="70"/>
      <c r="F1336" s="70"/>
      <c r="G1336" s="70"/>
      <c r="H1336" s="70"/>
      <c r="I1336" s="70"/>
      <c r="J1336" s="70"/>
      <c r="M1336" s="53"/>
    </row>
    <row r="1337" spans="1:13" ht="18" customHeight="1">
      <c r="A1337" s="57" t="s">
        <v>1946</v>
      </c>
      <c r="B1337" s="58" t="s">
        <v>1361</v>
      </c>
      <c r="C1337" s="58" t="s">
        <v>1362</v>
      </c>
      <c r="D1337" s="57" t="s">
        <v>1363</v>
      </c>
      <c r="E1337" s="235" t="s">
        <v>1364</v>
      </c>
      <c r="F1337" s="235"/>
      <c r="G1337" s="58" t="s">
        <v>1365</v>
      </c>
      <c r="H1337" s="59" t="s">
        <v>1366</v>
      </c>
      <c r="I1337" s="59" t="s">
        <v>1367</v>
      </c>
      <c r="J1337" s="59" t="s">
        <v>1368</v>
      </c>
      <c r="M1337" s="53" t="s">
        <v>1367</v>
      </c>
    </row>
    <row r="1338" spans="1:13" ht="48" customHeight="1">
      <c r="A1338" s="65" t="s">
        <v>1369</v>
      </c>
      <c r="B1338" s="61">
        <v>89753</v>
      </c>
      <c r="C1338" s="61" t="s">
        <v>1010</v>
      </c>
      <c r="D1338" s="60" t="s">
        <v>1947</v>
      </c>
      <c r="E1338" s="236" t="s">
        <v>1434</v>
      </c>
      <c r="F1338" s="236"/>
      <c r="G1338" s="61" t="s">
        <v>535</v>
      </c>
      <c r="H1338" s="62">
        <v>1</v>
      </c>
      <c r="I1338" s="63">
        <f>SUM(J1339:J1343)</f>
        <v>6.1377632000000002</v>
      </c>
      <c r="J1338" s="63">
        <f>H1338*I1338</f>
        <v>6.1377632000000002</v>
      </c>
      <c r="K1338" s="64">
        <f>VLOOKUP(B1338,[1]PLANILHA!$C$11:$G$435,5,FALSE)</f>
        <v>6.1425600000000005</v>
      </c>
      <c r="L1338" s="64">
        <f>K1338-J1338</f>
        <v>4.7968000000002675E-3</v>
      </c>
      <c r="M1338" s="53">
        <v>7.64</v>
      </c>
    </row>
    <row r="1339" spans="1:13" ht="24" customHeight="1">
      <c r="A1339" s="65" t="s">
        <v>1372</v>
      </c>
      <c r="B1339" s="66">
        <v>88248</v>
      </c>
      <c r="C1339" s="66" t="s">
        <v>1010</v>
      </c>
      <c r="D1339" s="65" t="s">
        <v>1059</v>
      </c>
      <c r="E1339" s="237" t="s">
        <v>1379</v>
      </c>
      <c r="F1339" s="237"/>
      <c r="G1339" s="66" t="s">
        <v>1016</v>
      </c>
      <c r="H1339" s="67">
        <v>0.08</v>
      </c>
      <c r="I1339" s="68">
        <f>M1339*$M$2</f>
        <v>10.86204</v>
      </c>
      <c r="J1339" s="68">
        <f>H1339*I1339</f>
        <v>0.86896320000000005</v>
      </c>
      <c r="M1339" s="69">
        <v>13.51</v>
      </c>
    </row>
    <row r="1340" spans="1:13" ht="24" customHeight="1">
      <c r="A1340" s="65" t="s">
        <v>1372</v>
      </c>
      <c r="B1340" s="66">
        <v>88267</v>
      </c>
      <c r="C1340" s="66" t="s">
        <v>1010</v>
      </c>
      <c r="D1340" s="65" t="s">
        <v>1038</v>
      </c>
      <c r="E1340" s="237" t="s">
        <v>1379</v>
      </c>
      <c r="F1340" s="237"/>
      <c r="G1340" s="66" t="s">
        <v>1016</v>
      </c>
      <c r="H1340" s="67">
        <v>0.08</v>
      </c>
      <c r="I1340" s="68">
        <f>M1340*$M$2</f>
        <v>13.91724</v>
      </c>
      <c r="J1340" s="68">
        <f>TRUNC(H1340*I1340,2)</f>
        <v>1.1100000000000001</v>
      </c>
      <c r="M1340" s="69">
        <v>17.309999999999999</v>
      </c>
    </row>
    <row r="1341" spans="1:13" ht="24" customHeight="1">
      <c r="A1341" s="65" t="s">
        <v>1380</v>
      </c>
      <c r="B1341" s="66">
        <v>296</v>
      </c>
      <c r="C1341" s="66" t="s">
        <v>1010</v>
      </c>
      <c r="D1341" s="65" t="s">
        <v>1913</v>
      </c>
      <c r="E1341" s="237" t="s">
        <v>1382</v>
      </c>
      <c r="F1341" s="237"/>
      <c r="G1341" s="66" t="s">
        <v>535</v>
      </c>
      <c r="H1341" s="67">
        <v>1</v>
      </c>
      <c r="I1341" s="68">
        <f>M1341*$M$2</f>
        <v>1.5678000000000001</v>
      </c>
      <c r="J1341" s="68">
        <f>H1341*I1341</f>
        <v>1.5678000000000001</v>
      </c>
      <c r="M1341" s="53">
        <v>1.95</v>
      </c>
    </row>
    <row r="1342" spans="1:13" ht="24" customHeight="1">
      <c r="A1342" s="65" t="s">
        <v>1380</v>
      </c>
      <c r="B1342" s="66">
        <v>3875</v>
      </c>
      <c r="C1342" s="66" t="s">
        <v>1010</v>
      </c>
      <c r="D1342" s="65" t="s">
        <v>1948</v>
      </c>
      <c r="E1342" s="237" t="s">
        <v>1382</v>
      </c>
      <c r="F1342" s="237"/>
      <c r="G1342" s="66" t="s">
        <v>535</v>
      </c>
      <c r="H1342" s="67">
        <v>1</v>
      </c>
      <c r="I1342" s="68">
        <f>M1342*$M$2</f>
        <v>2.2110000000000003</v>
      </c>
      <c r="J1342" s="68">
        <f>H1342*I1342</f>
        <v>2.2110000000000003</v>
      </c>
      <c r="M1342" s="53">
        <v>2.75</v>
      </c>
    </row>
    <row r="1343" spans="1:13" ht="36" customHeight="1" thickBot="1">
      <c r="A1343" s="65" t="s">
        <v>1380</v>
      </c>
      <c r="B1343" s="66">
        <v>20078</v>
      </c>
      <c r="C1343" s="66" t="s">
        <v>1010</v>
      </c>
      <c r="D1343" s="65" t="s">
        <v>1914</v>
      </c>
      <c r="E1343" s="237" t="s">
        <v>1382</v>
      </c>
      <c r="F1343" s="237"/>
      <c r="G1343" s="66" t="s">
        <v>535</v>
      </c>
      <c r="H1343" s="67">
        <v>0.02</v>
      </c>
      <c r="I1343" s="68">
        <f>M1343*$M$2</f>
        <v>19.279920000000001</v>
      </c>
      <c r="J1343" s="68">
        <f>TRUNC(H1343*I1343,2)</f>
        <v>0.38</v>
      </c>
      <c r="M1343" s="53">
        <v>23.98</v>
      </c>
    </row>
    <row r="1344" spans="1:13" ht="0.95" customHeight="1" thickTop="1">
      <c r="A1344" s="83"/>
      <c r="B1344" s="71"/>
      <c r="C1344" s="71"/>
      <c r="D1344" s="70"/>
      <c r="E1344" s="70"/>
      <c r="F1344" s="70"/>
      <c r="G1344" s="70"/>
      <c r="H1344" s="70"/>
      <c r="I1344" s="70"/>
      <c r="J1344" s="70"/>
      <c r="M1344" s="53"/>
    </row>
    <row r="1345" spans="1:13" ht="18" customHeight="1">
      <c r="A1345" s="57" t="s">
        <v>1949</v>
      </c>
      <c r="B1345" s="58" t="s">
        <v>1361</v>
      </c>
      <c r="C1345" s="58" t="s">
        <v>1362</v>
      </c>
      <c r="D1345" s="57" t="s">
        <v>1363</v>
      </c>
      <c r="E1345" s="235" t="s">
        <v>1364</v>
      </c>
      <c r="F1345" s="235"/>
      <c r="G1345" s="58" t="s">
        <v>1365</v>
      </c>
      <c r="H1345" s="59" t="s">
        <v>1366</v>
      </c>
      <c r="I1345" s="59" t="s">
        <v>1367</v>
      </c>
      <c r="J1345" s="59" t="s">
        <v>1368</v>
      </c>
      <c r="M1345" s="53" t="s">
        <v>1367</v>
      </c>
    </row>
    <row r="1346" spans="1:13" ht="48" customHeight="1">
      <c r="A1346" s="65" t="s">
        <v>1369</v>
      </c>
      <c r="B1346" s="61">
        <v>89778</v>
      </c>
      <c r="C1346" s="61" t="s">
        <v>1010</v>
      </c>
      <c r="D1346" s="60" t="s">
        <v>1950</v>
      </c>
      <c r="E1346" s="236" t="s">
        <v>1434</v>
      </c>
      <c r="F1346" s="236"/>
      <c r="G1346" s="61" t="s">
        <v>535</v>
      </c>
      <c r="H1346" s="62">
        <v>1</v>
      </c>
      <c r="I1346" s="63">
        <f>SUM(J1347:J1351)</f>
        <v>12.742477600000003</v>
      </c>
      <c r="J1346" s="63">
        <f>H1346*I1346</f>
        <v>12.742477600000003</v>
      </c>
      <c r="K1346" s="64">
        <f>VLOOKUP(B1346,[1]PLANILHA!$C$11:$G$435,5,FALSE)</f>
        <v>12.743400000000001</v>
      </c>
      <c r="L1346" s="64">
        <f>K1346-J1346</f>
        <v>9.223999999985466E-4</v>
      </c>
      <c r="M1346" s="53">
        <v>15.85</v>
      </c>
    </row>
    <row r="1347" spans="1:13" ht="24" customHeight="1">
      <c r="A1347" s="65" t="s">
        <v>1372</v>
      </c>
      <c r="B1347" s="66">
        <v>88248</v>
      </c>
      <c r="C1347" s="66" t="s">
        <v>1010</v>
      </c>
      <c r="D1347" s="65" t="s">
        <v>1059</v>
      </c>
      <c r="E1347" s="237" t="s">
        <v>1379</v>
      </c>
      <c r="F1347" s="237"/>
      <c r="G1347" s="66" t="s">
        <v>1016</v>
      </c>
      <c r="H1347" s="67">
        <v>0.17</v>
      </c>
      <c r="I1347" s="68">
        <f>M1347*$M$2</f>
        <v>10.86204</v>
      </c>
      <c r="J1347" s="68">
        <f>H1347*I1347</f>
        <v>1.8465468000000003</v>
      </c>
      <c r="M1347" s="69">
        <v>13.51</v>
      </c>
    </row>
    <row r="1348" spans="1:13" ht="24" customHeight="1">
      <c r="A1348" s="65" t="s">
        <v>1372</v>
      </c>
      <c r="B1348" s="66">
        <v>88267</v>
      </c>
      <c r="C1348" s="66" t="s">
        <v>1010</v>
      </c>
      <c r="D1348" s="65" t="s">
        <v>1038</v>
      </c>
      <c r="E1348" s="237" t="s">
        <v>1379</v>
      </c>
      <c r="F1348" s="237"/>
      <c r="G1348" s="66" t="s">
        <v>1016</v>
      </c>
      <c r="H1348" s="67">
        <v>0.17</v>
      </c>
      <c r="I1348" s="68">
        <f>M1348*$M$2</f>
        <v>13.91724</v>
      </c>
      <c r="J1348" s="68">
        <f>H1348*I1348</f>
        <v>2.3659308000000001</v>
      </c>
      <c r="M1348" s="69">
        <v>17.309999999999999</v>
      </c>
    </row>
    <row r="1349" spans="1:13" ht="24" customHeight="1">
      <c r="A1349" s="65" t="s">
        <v>1380</v>
      </c>
      <c r="B1349" s="66">
        <v>301</v>
      </c>
      <c r="C1349" s="66" t="s">
        <v>1010</v>
      </c>
      <c r="D1349" s="65" t="s">
        <v>1934</v>
      </c>
      <c r="E1349" s="237" t="s">
        <v>1382</v>
      </c>
      <c r="F1349" s="237"/>
      <c r="G1349" s="66" t="s">
        <v>535</v>
      </c>
      <c r="H1349" s="67">
        <v>1</v>
      </c>
      <c r="I1349" s="68">
        <f>M1349*$M$2</f>
        <v>2.7818400000000003</v>
      </c>
      <c r="J1349" s="68">
        <f>TRUNC(H1349*I1349,2)</f>
        <v>2.78</v>
      </c>
      <c r="M1349" s="53">
        <v>3.46</v>
      </c>
    </row>
    <row r="1350" spans="1:13" ht="24" customHeight="1">
      <c r="A1350" s="65" t="s">
        <v>1380</v>
      </c>
      <c r="B1350" s="66">
        <v>3899</v>
      </c>
      <c r="C1350" s="66" t="s">
        <v>1010</v>
      </c>
      <c r="D1350" s="65" t="s">
        <v>1951</v>
      </c>
      <c r="E1350" s="237" t="s">
        <v>1382</v>
      </c>
      <c r="F1350" s="237"/>
      <c r="G1350" s="66" t="s">
        <v>535</v>
      </c>
      <c r="H1350" s="67">
        <v>1</v>
      </c>
      <c r="I1350" s="68">
        <f>M1350*$M$2</f>
        <v>4.8722399999999997</v>
      </c>
      <c r="J1350" s="68">
        <f>TRUNC(H1350*I1350,2)</f>
        <v>4.87</v>
      </c>
      <c r="M1350" s="53">
        <v>6.06</v>
      </c>
    </row>
    <row r="1351" spans="1:13" ht="36" customHeight="1" thickBot="1">
      <c r="A1351" s="65" t="s">
        <v>1380</v>
      </c>
      <c r="B1351" s="66">
        <v>20078</v>
      </c>
      <c r="C1351" s="66" t="s">
        <v>1010</v>
      </c>
      <c r="D1351" s="65" t="s">
        <v>1914</v>
      </c>
      <c r="E1351" s="237" t="s">
        <v>1382</v>
      </c>
      <c r="F1351" s="237"/>
      <c r="G1351" s="66" t="s">
        <v>535</v>
      </c>
      <c r="H1351" s="67">
        <v>4.5999999999999999E-2</v>
      </c>
      <c r="I1351" s="68">
        <f>M1351*$M$2</f>
        <v>19.279920000000001</v>
      </c>
      <c r="J1351" s="68">
        <f>TRUNC(H1351*I1351,2)</f>
        <v>0.88</v>
      </c>
      <c r="M1351" s="53">
        <v>23.98</v>
      </c>
    </row>
    <row r="1352" spans="1:13" ht="0.95" customHeight="1" thickTop="1">
      <c r="A1352" s="83"/>
      <c r="B1352" s="71"/>
      <c r="C1352" s="71"/>
      <c r="D1352" s="70"/>
      <c r="E1352" s="70"/>
      <c r="F1352" s="70"/>
      <c r="G1352" s="70"/>
      <c r="H1352" s="70"/>
      <c r="I1352" s="70"/>
      <c r="J1352" s="70"/>
      <c r="M1352" s="53"/>
    </row>
    <row r="1353" spans="1:13" ht="18" customHeight="1">
      <c r="A1353" s="57" t="s">
        <v>1952</v>
      </c>
      <c r="B1353" s="58" t="s">
        <v>1361</v>
      </c>
      <c r="C1353" s="58" t="s">
        <v>1362</v>
      </c>
      <c r="D1353" s="57" t="s">
        <v>1363</v>
      </c>
      <c r="E1353" s="235" t="s">
        <v>1364</v>
      </c>
      <c r="F1353" s="235"/>
      <c r="G1353" s="58" t="s">
        <v>1365</v>
      </c>
      <c r="H1353" s="59" t="s">
        <v>1366</v>
      </c>
      <c r="I1353" s="59" t="s">
        <v>1367</v>
      </c>
      <c r="J1353" s="59" t="s">
        <v>1368</v>
      </c>
      <c r="M1353" s="53" t="s">
        <v>1367</v>
      </c>
    </row>
    <row r="1354" spans="1:13" ht="48" customHeight="1">
      <c r="A1354" s="65" t="s">
        <v>1369</v>
      </c>
      <c r="B1354" s="61">
        <v>98069</v>
      </c>
      <c r="C1354" s="61" t="s">
        <v>1010</v>
      </c>
      <c r="D1354" s="60" t="s">
        <v>1953</v>
      </c>
      <c r="E1354" s="236" t="s">
        <v>1434</v>
      </c>
      <c r="F1354" s="236"/>
      <c r="G1354" s="61" t="s">
        <v>535</v>
      </c>
      <c r="H1354" s="62">
        <v>1</v>
      </c>
      <c r="I1354" s="63">
        <f>SUM(J1355:J1368)</f>
        <v>9173.409832375999</v>
      </c>
      <c r="J1354" s="63">
        <f>H1354*I1354</f>
        <v>9173.409832375999</v>
      </c>
      <c r="K1354" s="64">
        <f>VLOOKUP(B1354,[1]PLANILHA!$C$11:$G$435,5,FALSE)</f>
        <v>9173.4068399999996</v>
      </c>
      <c r="L1354" s="64">
        <f>K1354-J1354</f>
        <v>-2.992375999383512E-3</v>
      </c>
      <c r="M1354" s="53">
        <v>11409.71</v>
      </c>
    </row>
    <row r="1355" spans="1:13" ht="60" customHeight="1">
      <c r="A1355" s="65" t="s">
        <v>1372</v>
      </c>
      <c r="B1355" s="66">
        <v>5679</v>
      </c>
      <c r="C1355" s="66" t="s">
        <v>1010</v>
      </c>
      <c r="D1355" s="65" t="s">
        <v>1954</v>
      </c>
      <c r="E1355" s="237" t="s">
        <v>1374</v>
      </c>
      <c r="F1355" s="237"/>
      <c r="G1355" s="66" t="s">
        <v>1375</v>
      </c>
      <c r="H1355" s="67">
        <v>0.64100000000000001</v>
      </c>
      <c r="I1355" s="68">
        <f t="shared" ref="I1355:I1368" si="100">M1355*$M$2</f>
        <v>34.427280000000003</v>
      </c>
      <c r="J1355" s="68">
        <f>H1355*I1355</f>
        <v>22.067886480000002</v>
      </c>
      <c r="M1355" s="69">
        <v>42.82</v>
      </c>
    </row>
    <row r="1356" spans="1:13" ht="60" customHeight="1">
      <c r="A1356" s="65" t="s">
        <v>1372</v>
      </c>
      <c r="B1356" s="66">
        <v>5678</v>
      </c>
      <c r="C1356" s="66" t="s">
        <v>1010</v>
      </c>
      <c r="D1356" s="65" t="s">
        <v>1955</v>
      </c>
      <c r="E1356" s="237" t="s">
        <v>1374</v>
      </c>
      <c r="F1356" s="237"/>
      <c r="G1356" s="66" t="s">
        <v>1029</v>
      </c>
      <c r="H1356" s="67">
        <v>0.19059999999999999</v>
      </c>
      <c r="I1356" s="68">
        <f t="shared" si="100"/>
        <v>85.457160000000016</v>
      </c>
      <c r="J1356" s="68">
        <f>H1356*I1356</f>
        <v>16.288134696000004</v>
      </c>
      <c r="M1356" s="69">
        <v>106.29</v>
      </c>
    </row>
    <row r="1357" spans="1:13" ht="36" customHeight="1">
      <c r="A1357" s="65" t="s">
        <v>1372</v>
      </c>
      <c r="B1357" s="66">
        <v>96536</v>
      </c>
      <c r="C1357" s="66" t="s">
        <v>1010</v>
      </c>
      <c r="D1357" s="65" t="s">
        <v>1568</v>
      </c>
      <c r="E1357" s="237" t="s">
        <v>1378</v>
      </c>
      <c r="F1357" s="237"/>
      <c r="G1357" s="66" t="s">
        <v>88</v>
      </c>
      <c r="H1357" s="67">
        <v>2.56</v>
      </c>
      <c r="I1357" s="68">
        <f t="shared" si="100"/>
        <v>43.729560000000006</v>
      </c>
      <c r="J1357" s="68">
        <f>H1357*I1357</f>
        <v>111.94767360000002</v>
      </c>
      <c r="M1357" s="69">
        <v>54.39</v>
      </c>
    </row>
    <row r="1358" spans="1:13" ht="24" customHeight="1">
      <c r="A1358" s="65" t="s">
        <v>1372</v>
      </c>
      <c r="B1358" s="66">
        <v>89998</v>
      </c>
      <c r="C1358" s="66" t="s">
        <v>1010</v>
      </c>
      <c r="D1358" s="65" t="s">
        <v>1956</v>
      </c>
      <c r="E1358" s="237" t="s">
        <v>1378</v>
      </c>
      <c r="F1358" s="237"/>
      <c r="G1358" s="66" t="s">
        <v>522</v>
      </c>
      <c r="H1358" s="67">
        <v>7.8975999999999997</v>
      </c>
      <c r="I1358" s="68">
        <f t="shared" si="100"/>
        <v>9.1012800000000009</v>
      </c>
      <c r="J1358" s="68">
        <f>TRUNC(H1358*I1358,2)</f>
        <v>71.87</v>
      </c>
      <c r="M1358" s="69">
        <v>11.32</v>
      </c>
    </row>
    <row r="1359" spans="1:13" ht="48" customHeight="1">
      <c r="A1359" s="65" t="s">
        <v>1372</v>
      </c>
      <c r="B1359" s="66">
        <v>92783</v>
      </c>
      <c r="C1359" s="66" t="s">
        <v>1010</v>
      </c>
      <c r="D1359" s="65" t="s">
        <v>1957</v>
      </c>
      <c r="E1359" s="237" t="s">
        <v>1378</v>
      </c>
      <c r="F1359" s="237"/>
      <c r="G1359" s="66" t="s">
        <v>522</v>
      </c>
      <c r="H1359" s="67">
        <v>51.142800000000001</v>
      </c>
      <c r="I1359" s="68">
        <f t="shared" si="100"/>
        <v>13.547400000000001</v>
      </c>
      <c r="J1359" s="68">
        <f>TRUNC(H1359*I1359,2)</f>
        <v>692.85</v>
      </c>
      <c r="M1359" s="69">
        <v>16.850000000000001</v>
      </c>
    </row>
    <row r="1360" spans="1:13" ht="24" customHeight="1">
      <c r="A1360" s="65" t="s">
        <v>1372</v>
      </c>
      <c r="B1360" s="66">
        <v>89995</v>
      </c>
      <c r="C1360" s="66" t="s">
        <v>1010</v>
      </c>
      <c r="D1360" s="65" t="s">
        <v>1958</v>
      </c>
      <c r="E1360" s="237" t="s">
        <v>1378</v>
      </c>
      <c r="F1360" s="237"/>
      <c r="G1360" s="66" t="s">
        <v>124</v>
      </c>
      <c r="H1360" s="67">
        <v>0.25600000000000001</v>
      </c>
      <c r="I1360" s="68">
        <f t="shared" si="100"/>
        <v>551.66460000000006</v>
      </c>
      <c r="J1360" s="68">
        <f>H1360*I1360</f>
        <v>141.22613760000002</v>
      </c>
      <c r="M1360" s="69">
        <v>686.15</v>
      </c>
    </row>
    <row r="1361" spans="1:13" ht="36" customHeight="1">
      <c r="A1361" s="65" t="s">
        <v>1372</v>
      </c>
      <c r="B1361" s="66">
        <v>94970</v>
      </c>
      <c r="C1361" s="66" t="s">
        <v>1010</v>
      </c>
      <c r="D1361" s="65" t="s">
        <v>1645</v>
      </c>
      <c r="E1361" s="237" t="s">
        <v>1378</v>
      </c>
      <c r="F1361" s="237"/>
      <c r="G1361" s="66" t="s">
        <v>124</v>
      </c>
      <c r="H1361" s="67">
        <v>1.9267000000000001</v>
      </c>
      <c r="I1361" s="68">
        <f t="shared" si="100"/>
        <v>303.93612000000002</v>
      </c>
      <c r="J1361" s="68">
        <f t="shared" ref="J1361:J1368" si="101">TRUNC(H1361*I1361,2)</f>
        <v>585.59</v>
      </c>
      <c r="M1361" s="69">
        <v>378.03</v>
      </c>
    </row>
    <row r="1362" spans="1:13" ht="36" customHeight="1">
      <c r="A1362" s="65" t="s">
        <v>1372</v>
      </c>
      <c r="B1362" s="66">
        <v>97735</v>
      </c>
      <c r="C1362" s="66" t="s">
        <v>1010</v>
      </c>
      <c r="D1362" s="65" t="s">
        <v>1959</v>
      </c>
      <c r="E1362" s="237" t="s">
        <v>1378</v>
      </c>
      <c r="F1362" s="237"/>
      <c r="G1362" s="66" t="s">
        <v>124</v>
      </c>
      <c r="H1362" s="67">
        <v>0.67200000000000004</v>
      </c>
      <c r="I1362" s="68">
        <f t="shared" si="100"/>
        <v>1512.5491200000001</v>
      </c>
      <c r="J1362" s="68">
        <f t="shared" si="101"/>
        <v>1016.43</v>
      </c>
      <c r="M1362" s="69">
        <v>1881.28</v>
      </c>
    </row>
    <row r="1363" spans="1:13" ht="36" customHeight="1">
      <c r="A1363" s="65" t="s">
        <v>1372</v>
      </c>
      <c r="B1363" s="66">
        <v>101625</v>
      </c>
      <c r="C1363" s="66" t="s">
        <v>1010</v>
      </c>
      <c r="D1363" s="65" t="s">
        <v>1960</v>
      </c>
      <c r="E1363" s="237" t="s">
        <v>1454</v>
      </c>
      <c r="F1363" s="237"/>
      <c r="G1363" s="66" t="s">
        <v>124</v>
      </c>
      <c r="H1363" s="67">
        <v>0.89300000000000002</v>
      </c>
      <c r="I1363" s="68">
        <f t="shared" si="100"/>
        <v>78.743760000000009</v>
      </c>
      <c r="J1363" s="68">
        <f t="shared" si="101"/>
        <v>70.31</v>
      </c>
      <c r="M1363" s="69">
        <v>97.94</v>
      </c>
    </row>
    <row r="1364" spans="1:13" ht="36" customHeight="1">
      <c r="A1364" s="65" t="s">
        <v>1372</v>
      </c>
      <c r="B1364" s="66">
        <v>87316</v>
      </c>
      <c r="C1364" s="66" t="s">
        <v>1010</v>
      </c>
      <c r="D1364" s="65" t="s">
        <v>1961</v>
      </c>
      <c r="E1364" s="237" t="s">
        <v>1379</v>
      </c>
      <c r="F1364" s="237"/>
      <c r="G1364" s="66" t="s">
        <v>124</v>
      </c>
      <c r="H1364" s="67">
        <v>1.9800000000000002E-2</v>
      </c>
      <c r="I1364" s="68">
        <f t="shared" si="100"/>
        <v>305.50392000000005</v>
      </c>
      <c r="J1364" s="68">
        <f t="shared" si="101"/>
        <v>6.04</v>
      </c>
      <c r="M1364" s="69">
        <v>379.98</v>
      </c>
    </row>
    <row r="1365" spans="1:13" ht="36" customHeight="1">
      <c r="A1365" s="65" t="s">
        <v>1372</v>
      </c>
      <c r="B1365" s="66">
        <v>100475</v>
      </c>
      <c r="C1365" s="66" t="s">
        <v>1010</v>
      </c>
      <c r="D1365" s="65" t="s">
        <v>1962</v>
      </c>
      <c r="E1365" s="237" t="s">
        <v>1379</v>
      </c>
      <c r="F1365" s="237"/>
      <c r="G1365" s="66" t="s">
        <v>124</v>
      </c>
      <c r="H1365" s="67">
        <v>3.5244</v>
      </c>
      <c r="I1365" s="68">
        <f t="shared" si="100"/>
        <v>488.56668000000002</v>
      </c>
      <c r="J1365" s="68">
        <f t="shared" si="101"/>
        <v>1721.9</v>
      </c>
      <c r="M1365" s="69">
        <v>607.66999999999996</v>
      </c>
    </row>
    <row r="1366" spans="1:13" ht="24" customHeight="1">
      <c r="A1366" s="65" t="s">
        <v>1372</v>
      </c>
      <c r="B1366" s="66">
        <v>88316</v>
      </c>
      <c r="C1366" s="66" t="s">
        <v>1010</v>
      </c>
      <c r="D1366" s="65" t="s">
        <v>1021</v>
      </c>
      <c r="E1366" s="237" t="s">
        <v>1379</v>
      </c>
      <c r="F1366" s="237"/>
      <c r="G1366" s="66" t="s">
        <v>1016</v>
      </c>
      <c r="H1366" s="67">
        <v>92.903300000000002</v>
      </c>
      <c r="I1366" s="68">
        <f t="shared" si="100"/>
        <v>11.159520000000001</v>
      </c>
      <c r="J1366" s="68">
        <f t="shared" si="101"/>
        <v>1036.75</v>
      </c>
      <c r="M1366" s="69">
        <v>13.88</v>
      </c>
    </row>
    <row r="1367" spans="1:13" ht="24" customHeight="1">
      <c r="A1367" s="65" t="s">
        <v>1372</v>
      </c>
      <c r="B1367" s="66">
        <v>88309</v>
      </c>
      <c r="C1367" s="66" t="s">
        <v>1010</v>
      </c>
      <c r="D1367" s="65" t="s">
        <v>1023</v>
      </c>
      <c r="E1367" s="237" t="s">
        <v>1379</v>
      </c>
      <c r="F1367" s="237"/>
      <c r="G1367" s="66" t="s">
        <v>1016</v>
      </c>
      <c r="H1367" s="67">
        <v>92.903300000000002</v>
      </c>
      <c r="I1367" s="68">
        <f t="shared" si="100"/>
        <v>14.30316</v>
      </c>
      <c r="J1367" s="68">
        <f t="shared" si="101"/>
        <v>1328.81</v>
      </c>
      <c r="M1367" s="69">
        <v>17.79</v>
      </c>
    </row>
    <row r="1368" spans="1:13" ht="24" customHeight="1" thickBot="1">
      <c r="A1368" s="65" t="s">
        <v>1380</v>
      </c>
      <c r="B1368" s="66">
        <v>7258</v>
      </c>
      <c r="C1368" s="66" t="s">
        <v>1010</v>
      </c>
      <c r="D1368" s="65" t="s">
        <v>1963</v>
      </c>
      <c r="E1368" s="237" t="s">
        <v>1382</v>
      </c>
      <c r="F1368" s="237"/>
      <c r="G1368" s="66" t="s">
        <v>535</v>
      </c>
      <c r="H1368" s="67">
        <v>4569.6000000000004</v>
      </c>
      <c r="I1368" s="68">
        <f t="shared" si="100"/>
        <v>0.51456000000000002</v>
      </c>
      <c r="J1368" s="68">
        <f t="shared" si="101"/>
        <v>2351.33</v>
      </c>
      <c r="M1368" s="53">
        <v>0.64</v>
      </c>
    </row>
    <row r="1369" spans="1:13" ht="0.95" customHeight="1" thickTop="1">
      <c r="A1369" s="83"/>
      <c r="B1369" s="71"/>
      <c r="C1369" s="71"/>
      <c r="D1369" s="70"/>
      <c r="E1369" s="70"/>
      <c r="F1369" s="70"/>
      <c r="G1369" s="70"/>
      <c r="H1369" s="70"/>
      <c r="I1369" s="70"/>
      <c r="J1369" s="70"/>
      <c r="M1369" s="53"/>
    </row>
    <row r="1370" spans="1:13" ht="18" customHeight="1">
      <c r="A1370" s="57" t="s">
        <v>1964</v>
      </c>
      <c r="B1370" s="58" t="s">
        <v>1361</v>
      </c>
      <c r="C1370" s="58" t="s">
        <v>1362</v>
      </c>
      <c r="D1370" s="57" t="s">
        <v>1363</v>
      </c>
      <c r="E1370" s="235" t="s">
        <v>1364</v>
      </c>
      <c r="F1370" s="235"/>
      <c r="G1370" s="58" t="s">
        <v>1365</v>
      </c>
      <c r="H1370" s="59" t="s">
        <v>1366</v>
      </c>
      <c r="I1370" s="59" t="s">
        <v>1367</v>
      </c>
      <c r="J1370" s="59" t="s">
        <v>1368</v>
      </c>
      <c r="M1370" s="53" t="s">
        <v>1367</v>
      </c>
    </row>
    <row r="1371" spans="1:13" ht="48" customHeight="1">
      <c r="A1371" s="65" t="s">
        <v>1369</v>
      </c>
      <c r="B1371" s="61">
        <v>95472</v>
      </c>
      <c r="C1371" s="61" t="s">
        <v>1010</v>
      </c>
      <c r="D1371" s="60" t="s">
        <v>1965</v>
      </c>
      <c r="E1371" s="236" t="s">
        <v>1434</v>
      </c>
      <c r="F1371" s="236"/>
      <c r="G1371" s="61" t="s">
        <v>535</v>
      </c>
      <c r="H1371" s="62">
        <v>1</v>
      </c>
      <c r="I1371" s="63">
        <f>SUM(J1372:J1373)</f>
        <v>619.68912</v>
      </c>
      <c r="J1371" s="63">
        <f>H1371*I1371</f>
        <v>619.68912</v>
      </c>
      <c r="K1371" s="64">
        <f>VLOOKUP(B1371,[1]PLANILHA!$C$11:$G$435,5,FALSE)</f>
        <v>619.69104000000004</v>
      </c>
      <c r="L1371" s="64">
        <f>K1371-J1371</f>
        <v>1.920000000041E-3</v>
      </c>
      <c r="M1371" s="53">
        <v>770.76</v>
      </c>
    </row>
    <row r="1372" spans="1:13" ht="36" customHeight="1">
      <c r="A1372" s="65" t="s">
        <v>1372</v>
      </c>
      <c r="B1372" s="66">
        <v>95471</v>
      </c>
      <c r="C1372" s="66" t="s">
        <v>1010</v>
      </c>
      <c r="D1372" s="65" t="s">
        <v>1966</v>
      </c>
      <c r="E1372" s="237" t="s">
        <v>1434</v>
      </c>
      <c r="F1372" s="237"/>
      <c r="G1372" s="66" t="s">
        <v>535</v>
      </c>
      <c r="H1372" s="67">
        <v>1</v>
      </c>
      <c r="I1372" s="68">
        <f>M1372*$M$2</f>
        <v>614.07911999999999</v>
      </c>
      <c r="J1372" s="68">
        <f>H1372*I1372</f>
        <v>614.07911999999999</v>
      </c>
      <c r="M1372" s="69">
        <v>763.78</v>
      </c>
    </row>
    <row r="1373" spans="1:13" ht="24" customHeight="1" thickBot="1">
      <c r="A1373" s="65" t="s">
        <v>1380</v>
      </c>
      <c r="B1373" s="66">
        <v>6142</v>
      </c>
      <c r="C1373" s="66" t="s">
        <v>1010</v>
      </c>
      <c r="D1373" s="65" t="s">
        <v>1967</v>
      </c>
      <c r="E1373" s="237" t="s">
        <v>1382</v>
      </c>
      <c r="F1373" s="237"/>
      <c r="G1373" s="66" t="s">
        <v>535</v>
      </c>
      <c r="H1373" s="67">
        <v>1</v>
      </c>
      <c r="I1373" s="68">
        <f>M1373*$M$2</f>
        <v>5.6119200000000005</v>
      </c>
      <c r="J1373" s="68">
        <f>TRUNC(H1373*I1373,2)</f>
        <v>5.61</v>
      </c>
      <c r="M1373" s="53">
        <v>6.98</v>
      </c>
    </row>
    <row r="1374" spans="1:13" ht="0.95" customHeight="1" thickTop="1">
      <c r="A1374" s="83"/>
      <c r="B1374" s="71"/>
      <c r="C1374" s="71"/>
      <c r="D1374" s="70"/>
      <c r="E1374" s="70"/>
      <c r="F1374" s="70"/>
      <c r="G1374" s="70"/>
      <c r="H1374" s="70"/>
      <c r="I1374" s="70"/>
      <c r="J1374" s="70"/>
      <c r="M1374" s="53"/>
    </row>
    <row r="1375" spans="1:13" ht="18" customHeight="1">
      <c r="A1375" s="57" t="s">
        <v>1968</v>
      </c>
      <c r="B1375" s="58" t="s">
        <v>1361</v>
      </c>
      <c r="C1375" s="58" t="s">
        <v>1362</v>
      </c>
      <c r="D1375" s="57" t="s">
        <v>1363</v>
      </c>
      <c r="E1375" s="235" t="s">
        <v>1364</v>
      </c>
      <c r="F1375" s="235"/>
      <c r="G1375" s="58" t="s">
        <v>1365</v>
      </c>
      <c r="H1375" s="59" t="s">
        <v>1366</v>
      </c>
      <c r="I1375" s="59" t="s">
        <v>1367</v>
      </c>
      <c r="J1375" s="59" t="s">
        <v>1368</v>
      </c>
      <c r="M1375" s="53" t="s">
        <v>1367</v>
      </c>
    </row>
    <row r="1376" spans="1:13" ht="36" customHeight="1">
      <c r="A1376" s="65" t="s">
        <v>1369</v>
      </c>
      <c r="B1376" s="61">
        <v>86900</v>
      </c>
      <c r="C1376" s="61" t="s">
        <v>1010</v>
      </c>
      <c r="D1376" s="60" t="s">
        <v>1969</v>
      </c>
      <c r="E1376" s="236" t="s">
        <v>1434</v>
      </c>
      <c r="F1376" s="236"/>
      <c r="G1376" s="61" t="s">
        <v>535</v>
      </c>
      <c r="H1376" s="62">
        <v>1</v>
      </c>
      <c r="I1376" s="63">
        <f>SUM(J1377:J1380)</f>
        <v>110.4</v>
      </c>
      <c r="J1376" s="63">
        <f>H1376*I1376</f>
        <v>110.4</v>
      </c>
      <c r="K1376" s="64">
        <f>VLOOKUP(B1376,[1]PLANILHA!$C$11:$G$435,5,FALSE)</f>
        <v>110.39724000000001</v>
      </c>
      <c r="L1376" s="64">
        <f>K1376-J1376</f>
        <v>-2.7599999999949887E-3</v>
      </c>
      <c r="M1376" s="53">
        <v>137.31</v>
      </c>
    </row>
    <row r="1377" spans="1:13" ht="24" customHeight="1">
      <c r="A1377" s="65" t="s">
        <v>1372</v>
      </c>
      <c r="B1377" s="66">
        <v>88274</v>
      </c>
      <c r="C1377" s="66" t="s">
        <v>1010</v>
      </c>
      <c r="D1377" s="65" t="s">
        <v>1970</v>
      </c>
      <c r="E1377" s="237" t="s">
        <v>1379</v>
      </c>
      <c r="F1377" s="237"/>
      <c r="G1377" s="66" t="s">
        <v>1016</v>
      </c>
      <c r="H1377" s="67">
        <v>0.47739999999999999</v>
      </c>
      <c r="I1377" s="68">
        <f>M1377*$M$2</f>
        <v>15.838800000000001</v>
      </c>
      <c r="J1377" s="68">
        <f>TRUNC(H1377*I1377,2)</f>
        <v>7.56</v>
      </c>
      <c r="M1377" s="69">
        <v>19.7</v>
      </c>
    </row>
    <row r="1378" spans="1:13" ht="24" customHeight="1">
      <c r="A1378" s="65" t="s">
        <v>1372</v>
      </c>
      <c r="B1378" s="66">
        <v>88316</v>
      </c>
      <c r="C1378" s="66" t="s">
        <v>1010</v>
      </c>
      <c r="D1378" s="65" t="s">
        <v>1021</v>
      </c>
      <c r="E1378" s="237" t="s">
        <v>1379</v>
      </c>
      <c r="F1378" s="237"/>
      <c r="G1378" s="66" t="s">
        <v>1016</v>
      </c>
      <c r="H1378" s="67">
        <v>0.15040000000000001</v>
      </c>
      <c r="I1378" s="68">
        <f>M1378*$M$2</f>
        <v>11.159520000000001</v>
      </c>
      <c r="J1378" s="68">
        <f>TRUNC(H1378*I1378,2)</f>
        <v>1.67</v>
      </c>
      <c r="M1378" s="69">
        <v>13.88</v>
      </c>
    </row>
    <row r="1379" spans="1:13" ht="24" customHeight="1">
      <c r="A1379" s="65" t="s">
        <v>1380</v>
      </c>
      <c r="B1379" s="66">
        <v>1743</v>
      </c>
      <c r="C1379" s="66" t="s">
        <v>1010</v>
      </c>
      <c r="D1379" s="65" t="s">
        <v>1971</v>
      </c>
      <c r="E1379" s="237" t="s">
        <v>1382</v>
      </c>
      <c r="F1379" s="237"/>
      <c r="G1379" s="66" t="s">
        <v>535</v>
      </c>
      <c r="H1379" s="67">
        <v>1</v>
      </c>
      <c r="I1379" s="68">
        <f>M1379*$M$2</f>
        <v>91.463040000000007</v>
      </c>
      <c r="J1379" s="68">
        <f>TRUNC(H1379*I1379,2)</f>
        <v>91.46</v>
      </c>
      <c r="M1379" s="53">
        <v>113.76</v>
      </c>
    </row>
    <row r="1380" spans="1:13" ht="24" customHeight="1" thickBot="1">
      <c r="A1380" s="65" t="s">
        <v>1380</v>
      </c>
      <c r="B1380" s="66">
        <v>4823</v>
      </c>
      <c r="C1380" s="66" t="s">
        <v>1010</v>
      </c>
      <c r="D1380" s="65" t="s">
        <v>1972</v>
      </c>
      <c r="E1380" s="237" t="s">
        <v>1382</v>
      </c>
      <c r="F1380" s="237"/>
      <c r="G1380" s="66" t="s">
        <v>522</v>
      </c>
      <c r="H1380" s="67">
        <v>0.2974</v>
      </c>
      <c r="I1380" s="68">
        <f>M1380*$M$2</f>
        <v>32.650440000000003</v>
      </c>
      <c r="J1380" s="68">
        <f>TRUNC(H1380*I1380,2)</f>
        <v>9.7100000000000009</v>
      </c>
      <c r="M1380" s="53">
        <v>40.61</v>
      </c>
    </row>
    <row r="1381" spans="1:13" ht="0.95" customHeight="1" thickTop="1">
      <c r="A1381" s="83"/>
      <c r="B1381" s="71"/>
      <c r="C1381" s="71"/>
      <c r="D1381" s="70"/>
      <c r="E1381" s="70"/>
      <c r="F1381" s="70"/>
      <c r="G1381" s="70"/>
      <c r="H1381" s="70"/>
      <c r="I1381" s="70"/>
      <c r="J1381" s="70"/>
      <c r="M1381" s="53"/>
    </row>
    <row r="1382" spans="1:13" ht="18" customHeight="1">
      <c r="A1382" s="57" t="s">
        <v>1973</v>
      </c>
      <c r="B1382" s="58" t="s">
        <v>1361</v>
      </c>
      <c r="C1382" s="58" t="s">
        <v>1362</v>
      </c>
      <c r="D1382" s="57" t="s">
        <v>1363</v>
      </c>
      <c r="E1382" s="235" t="s">
        <v>1364</v>
      </c>
      <c r="F1382" s="235"/>
      <c r="G1382" s="58" t="s">
        <v>1365</v>
      </c>
      <c r="H1382" s="59" t="s">
        <v>1366</v>
      </c>
      <c r="I1382" s="59" t="s">
        <v>1367</v>
      </c>
      <c r="J1382" s="59" t="s">
        <v>1368</v>
      </c>
      <c r="M1382" s="53" t="s">
        <v>1367</v>
      </c>
    </row>
    <row r="1383" spans="1:13" ht="48" customHeight="1">
      <c r="A1383" s="65" t="s">
        <v>1369</v>
      </c>
      <c r="B1383" s="61">
        <v>86932</v>
      </c>
      <c r="C1383" s="61" t="s">
        <v>1010</v>
      </c>
      <c r="D1383" s="60" t="s">
        <v>1974</v>
      </c>
      <c r="E1383" s="236" t="s">
        <v>1434</v>
      </c>
      <c r="F1383" s="236"/>
      <c r="G1383" s="61" t="s">
        <v>535</v>
      </c>
      <c r="H1383" s="62">
        <v>1</v>
      </c>
      <c r="I1383" s="63">
        <f>SUM(J1384:J1385)</f>
        <v>371.16660000000007</v>
      </c>
      <c r="J1383" s="63">
        <f>H1383*I1383</f>
        <v>371.16660000000007</v>
      </c>
      <c r="K1383" s="64">
        <f>VLOOKUP(B1383,[1]PLANILHA!$C$11:$G$435,5,FALSE)</f>
        <v>371.16660000000002</v>
      </c>
      <c r="L1383" s="64">
        <f>K1383-J1383</f>
        <v>0</v>
      </c>
      <c r="M1383" s="53">
        <v>461.65</v>
      </c>
    </row>
    <row r="1384" spans="1:13" ht="24" customHeight="1">
      <c r="A1384" s="65" t="s">
        <v>1372</v>
      </c>
      <c r="B1384" s="66">
        <v>86888</v>
      </c>
      <c r="C1384" s="66" t="s">
        <v>1010</v>
      </c>
      <c r="D1384" s="65" t="s">
        <v>1447</v>
      </c>
      <c r="E1384" s="237" t="s">
        <v>1434</v>
      </c>
      <c r="F1384" s="237"/>
      <c r="G1384" s="66" t="s">
        <v>535</v>
      </c>
      <c r="H1384" s="67">
        <v>1</v>
      </c>
      <c r="I1384" s="68">
        <f>M1384*$M$2</f>
        <v>345.46272000000005</v>
      </c>
      <c r="J1384" s="68">
        <f>H1384*I1384</f>
        <v>345.46272000000005</v>
      </c>
      <c r="M1384" s="69">
        <v>429.68</v>
      </c>
    </row>
    <row r="1385" spans="1:13" ht="24" customHeight="1" thickBot="1">
      <c r="A1385" s="65" t="s">
        <v>1372</v>
      </c>
      <c r="B1385" s="66">
        <v>86887</v>
      </c>
      <c r="C1385" s="66" t="s">
        <v>1010</v>
      </c>
      <c r="D1385" s="65" t="s">
        <v>1975</v>
      </c>
      <c r="E1385" s="237" t="s">
        <v>1434</v>
      </c>
      <c r="F1385" s="237"/>
      <c r="G1385" s="66" t="s">
        <v>535</v>
      </c>
      <c r="H1385" s="67">
        <v>1</v>
      </c>
      <c r="I1385" s="68">
        <f>M1385*$M$2</f>
        <v>25.703880000000002</v>
      </c>
      <c r="J1385" s="68">
        <f>H1385*I1385</f>
        <v>25.703880000000002</v>
      </c>
      <c r="M1385" s="69">
        <v>31.97</v>
      </c>
    </row>
    <row r="1386" spans="1:13" ht="0.95" customHeight="1" thickTop="1">
      <c r="A1386" s="83"/>
      <c r="B1386" s="71"/>
      <c r="C1386" s="71"/>
      <c r="D1386" s="70"/>
      <c r="E1386" s="70"/>
      <c r="F1386" s="70"/>
      <c r="G1386" s="70"/>
      <c r="H1386" s="70"/>
      <c r="I1386" s="70"/>
      <c r="J1386" s="70"/>
      <c r="M1386" s="53"/>
    </row>
    <row r="1387" spans="1:13" ht="18" customHeight="1">
      <c r="A1387" s="57" t="s">
        <v>1976</v>
      </c>
      <c r="B1387" s="58" t="s">
        <v>1361</v>
      </c>
      <c r="C1387" s="58" t="s">
        <v>1362</v>
      </c>
      <c r="D1387" s="57" t="s">
        <v>1363</v>
      </c>
      <c r="E1387" s="235" t="s">
        <v>1364</v>
      </c>
      <c r="F1387" s="235"/>
      <c r="G1387" s="58" t="s">
        <v>1365</v>
      </c>
      <c r="H1387" s="59" t="s">
        <v>1366</v>
      </c>
      <c r="I1387" s="59" t="s">
        <v>1367</v>
      </c>
      <c r="J1387" s="59" t="s">
        <v>1368</v>
      </c>
      <c r="M1387" s="53" t="s">
        <v>1367</v>
      </c>
    </row>
    <row r="1388" spans="1:13" ht="24" customHeight="1">
      <c r="A1388" s="65" t="s">
        <v>1369</v>
      </c>
      <c r="B1388" s="61">
        <v>95544</v>
      </c>
      <c r="C1388" s="61" t="s">
        <v>1010</v>
      </c>
      <c r="D1388" s="60" t="s">
        <v>1977</v>
      </c>
      <c r="E1388" s="236" t="s">
        <v>1434</v>
      </c>
      <c r="F1388" s="236"/>
      <c r="G1388" s="61" t="s">
        <v>535</v>
      </c>
      <c r="H1388" s="62">
        <v>1</v>
      </c>
      <c r="I1388" s="63">
        <f>SUM(J1389:J1391)</f>
        <v>48.309999999999995</v>
      </c>
      <c r="J1388" s="63">
        <f>H1388*I1388</f>
        <v>48.309999999999995</v>
      </c>
      <c r="K1388" s="64">
        <f>VLOOKUP(B1388,[1]PLANILHA!$C$11:$G$435,5,FALSE)</f>
        <v>48.312360000000005</v>
      </c>
      <c r="L1388" s="64">
        <f>K1388-J1388</f>
        <v>2.3600000000101318E-3</v>
      </c>
      <c r="M1388" s="53">
        <v>60.09</v>
      </c>
    </row>
    <row r="1389" spans="1:13" ht="24" customHeight="1">
      <c r="A1389" s="65" t="s">
        <v>1372</v>
      </c>
      <c r="B1389" s="66">
        <v>88267</v>
      </c>
      <c r="C1389" s="66" t="s">
        <v>1010</v>
      </c>
      <c r="D1389" s="65" t="s">
        <v>1038</v>
      </c>
      <c r="E1389" s="237" t="s">
        <v>1379</v>
      </c>
      <c r="F1389" s="237"/>
      <c r="G1389" s="66" t="s">
        <v>1016</v>
      </c>
      <c r="H1389" s="67">
        <v>0.31619999999999998</v>
      </c>
      <c r="I1389" s="68">
        <f>M1389*$M$2</f>
        <v>13.91724</v>
      </c>
      <c r="J1389" s="68">
        <f>TRUNC(H1389*I1389,2)</f>
        <v>4.4000000000000004</v>
      </c>
      <c r="M1389" s="69">
        <v>17.309999999999999</v>
      </c>
    </row>
    <row r="1390" spans="1:13" ht="24" customHeight="1">
      <c r="A1390" s="65" t="s">
        <v>1372</v>
      </c>
      <c r="B1390" s="66">
        <v>88316</v>
      </c>
      <c r="C1390" s="66" t="s">
        <v>1010</v>
      </c>
      <c r="D1390" s="65" t="s">
        <v>1021</v>
      </c>
      <c r="E1390" s="237" t="s">
        <v>1379</v>
      </c>
      <c r="F1390" s="237"/>
      <c r="G1390" s="66" t="s">
        <v>1016</v>
      </c>
      <c r="H1390" s="67">
        <v>9.9599999999999994E-2</v>
      </c>
      <c r="I1390" s="68">
        <f>M1390*$M$2</f>
        <v>11.159520000000001</v>
      </c>
      <c r="J1390" s="68">
        <f>TRUNC(H1390*I1390,2)</f>
        <v>1.1100000000000001</v>
      </c>
      <c r="M1390" s="69">
        <v>13.88</v>
      </c>
    </row>
    <row r="1391" spans="1:13" ht="24" customHeight="1" thickBot="1">
      <c r="A1391" s="65" t="s">
        <v>1380</v>
      </c>
      <c r="B1391" s="66">
        <v>11703</v>
      </c>
      <c r="C1391" s="66" t="s">
        <v>1010</v>
      </c>
      <c r="D1391" s="65" t="s">
        <v>1978</v>
      </c>
      <c r="E1391" s="237" t="s">
        <v>1382</v>
      </c>
      <c r="F1391" s="237"/>
      <c r="G1391" s="66" t="s">
        <v>535</v>
      </c>
      <c r="H1391" s="67">
        <v>1</v>
      </c>
      <c r="I1391" s="68">
        <f>M1391*$M$2</f>
        <v>42.804960000000001</v>
      </c>
      <c r="J1391" s="68">
        <f>TRUNC(H1391*I1391,2)</f>
        <v>42.8</v>
      </c>
      <c r="M1391" s="53">
        <v>53.24</v>
      </c>
    </row>
    <row r="1392" spans="1:13" ht="0.95" customHeight="1" thickTop="1">
      <c r="A1392" s="83"/>
      <c r="B1392" s="71"/>
      <c r="C1392" s="71"/>
      <c r="D1392" s="70"/>
      <c r="E1392" s="70"/>
      <c r="F1392" s="70"/>
      <c r="G1392" s="70"/>
      <c r="H1392" s="70"/>
      <c r="I1392" s="70"/>
      <c r="J1392" s="70"/>
      <c r="M1392" s="53"/>
    </row>
    <row r="1393" spans="1:13" ht="18" customHeight="1">
      <c r="A1393" s="57" t="s">
        <v>1979</v>
      </c>
      <c r="B1393" s="58" t="s">
        <v>1361</v>
      </c>
      <c r="C1393" s="58" t="s">
        <v>1362</v>
      </c>
      <c r="D1393" s="57" t="s">
        <v>1363</v>
      </c>
      <c r="E1393" s="235" t="s">
        <v>1364</v>
      </c>
      <c r="F1393" s="235"/>
      <c r="G1393" s="58" t="s">
        <v>1365</v>
      </c>
      <c r="H1393" s="59" t="s">
        <v>1366</v>
      </c>
      <c r="I1393" s="59" t="s">
        <v>1367</v>
      </c>
      <c r="J1393" s="59" t="s">
        <v>1368</v>
      </c>
      <c r="M1393" s="53" t="s">
        <v>1367</v>
      </c>
    </row>
    <row r="1394" spans="1:13" ht="36" customHeight="1">
      <c r="A1394" s="65" t="s">
        <v>1369</v>
      </c>
      <c r="B1394" s="61">
        <v>95547</v>
      </c>
      <c r="C1394" s="61" t="s">
        <v>1010</v>
      </c>
      <c r="D1394" s="60" t="s">
        <v>1980</v>
      </c>
      <c r="E1394" s="236" t="s">
        <v>1434</v>
      </c>
      <c r="F1394" s="236"/>
      <c r="G1394" s="61" t="s">
        <v>535</v>
      </c>
      <c r="H1394" s="62">
        <v>1</v>
      </c>
      <c r="I1394" s="63">
        <f>SUM(J1395:J1397)</f>
        <v>45.549199999999999</v>
      </c>
      <c r="J1394" s="63">
        <f>H1394*I1394</f>
        <v>45.549199999999999</v>
      </c>
      <c r="K1394" s="64">
        <f>VLOOKUP(B1394,[1]PLANILHA!$C$11:$G$435,5,FALSE)</f>
        <v>45.546600000000005</v>
      </c>
      <c r="L1394" s="64">
        <f>K1394-J1394</f>
        <v>-2.5999999999939405E-3</v>
      </c>
      <c r="M1394" s="53">
        <v>56.65</v>
      </c>
    </row>
    <row r="1395" spans="1:13" ht="24" customHeight="1">
      <c r="A1395" s="65" t="s">
        <v>1372</v>
      </c>
      <c r="B1395" s="66">
        <v>88267</v>
      </c>
      <c r="C1395" s="66" t="s">
        <v>1010</v>
      </c>
      <c r="D1395" s="65" t="s">
        <v>1038</v>
      </c>
      <c r="E1395" s="237" t="s">
        <v>1379</v>
      </c>
      <c r="F1395" s="237"/>
      <c r="G1395" s="66" t="s">
        <v>1016</v>
      </c>
      <c r="H1395" s="67">
        <v>0.31619999999999998</v>
      </c>
      <c r="I1395" s="68">
        <f>M1395*$M$2</f>
        <v>13.91724</v>
      </c>
      <c r="J1395" s="68">
        <f>TRUNC(H1395*I1395,2)</f>
        <v>4.4000000000000004</v>
      </c>
      <c r="M1395" s="69">
        <v>17.309999999999999</v>
      </c>
    </row>
    <row r="1396" spans="1:13" ht="24" customHeight="1">
      <c r="A1396" s="65" t="s">
        <v>1372</v>
      </c>
      <c r="B1396" s="66">
        <v>88316</v>
      </c>
      <c r="C1396" s="66" t="s">
        <v>1010</v>
      </c>
      <c r="D1396" s="65" t="s">
        <v>1021</v>
      </c>
      <c r="E1396" s="237" t="s">
        <v>1379</v>
      </c>
      <c r="F1396" s="237"/>
      <c r="G1396" s="66" t="s">
        <v>1016</v>
      </c>
      <c r="H1396" s="67">
        <v>9.9599999999999994E-2</v>
      </c>
      <c r="I1396" s="68">
        <f>M1396*$M$2</f>
        <v>11.159520000000001</v>
      </c>
      <c r="J1396" s="68">
        <f>TRUNC(H1396*I1396,2)</f>
        <v>1.1100000000000001</v>
      </c>
      <c r="M1396" s="69">
        <v>13.88</v>
      </c>
    </row>
    <row r="1397" spans="1:13" ht="24" customHeight="1" thickBot="1">
      <c r="A1397" s="65" t="s">
        <v>1380</v>
      </c>
      <c r="B1397" s="66">
        <v>11758</v>
      </c>
      <c r="C1397" s="66" t="s">
        <v>1010</v>
      </c>
      <c r="D1397" s="65" t="s">
        <v>1981</v>
      </c>
      <c r="E1397" s="237" t="s">
        <v>1382</v>
      </c>
      <c r="F1397" s="237"/>
      <c r="G1397" s="66" t="s">
        <v>535</v>
      </c>
      <c r="H1397" s="67">
        <v>1</v>
      </c>
      <c r="I1397" s="68">
        <f>M1397*$M$2</f>
        <v>40.039200000000001</v>
      </c>
      <c r="J1397" s="68">
        <f>H1397*I1397</f>
        <v>40.039200000000001</v>
      </c>
      <c r="M1397" s="53">
        <v>49.8</v>
      </c>
    </row>
    <row r="1398" spans="1:13" ht="0.95" customHeight="1" thickTop="1">
      <c r="A1398" s="83"/>
      <c r="B1398" s="71"/>
      <c r="C1398" s="71"/>
      <c r="D1398" s="70"/>
      <c r="E1398" s="70"/>
      <c r="F1398" s="70"/>
      <c r="G1398" s="70"/>
      <c r="H1398" s="70"/>
      <c r="I1398" s="70"/>
      <c r="J1398" s="70"/>
      <c r="M1398" s="53"/>
    </row>
    <row r="1399" spans="1:13" ht="18" customHeight="1">
      <c r="A1399" s="57" t="s">
        <v>1982</v>
      </c>
      <c r="B1399" s="58" t="s">
        <v>1361</v>
      </c>
      <c r="C1399" s="58" t="s">
        <v>1362</v>
      </c>
      <c r="D1399" s="57" t="s">
        <v>1363</v>
      </c>
      <c r="E1399" s="235" t="s">
        <v>1364</v>
      </c>
      <c r="F1399" s="235"/>
      <c r="G1399" s="58" t="s">
        <v>1365</v>
      </c>
      <c r="H1399" s="59" t="s">
        <v>1366</v>
      </c>
      <c r="I1399" s="59" t="s">
        <v>1367</v>
      </c>
      <c r="J1399" s="59" t="s">
        <v>1368</v>
      </c>
      <c r="M1399" s="53" t="s">
        <v>1367</v>
      </c>
    </row>
    <row r="1400" spans="1:13" ht="24" customHeight="1">
      <c r="A1400" s="65" t="s">
        <v>1369</v>
      </c>
      <c r="B1400" s="61">
        <v>100849</v>
      </c>
      <c r="C1400" s="61" t="s">
        <v>1010</v>
      </c>
      <c r="D1400" s="60" t="s">
        <v>1983</v>
      </c>
      <c r="E1400" s="236" t="s">
        <v>1434</v>
      </c>
      <c r="F1400" s="236"/>
      <c r="G1400" s="61" t="s">
        <v>535</v>
      </c>
      <c r="H1400" s="62">
        <v>1</v>
      </c>
      <c r="I1400" s="63">
        <f>SUM(J1401:J1403)</f>
        <v>29.21</v>
      </c>
      <c r="J1400" s="63">
        <f>H1400*I1400</f>
        <v>29.21</v>
      </c>
      <c r="K1400" s="64">
        <f>VLOOKUP(B1400,[1]PLANILHA!$C$11:$G$435,5,FALSE)</f>
        <v>29.209320000000002</v>
      </c>
      <c r="L1400" s="64">
        <f>K1400-J1400</f>
        <v>-6.7999999999912575E-4</v>
      </c>
      <c r="M1400" s="53">
        <v>36.33</v>
      </c>
    </row>
    <row r="1401" spans="1:13" ht="24" customHeight="1">
      <c r="A1401" s="65" t="s">
        <v>1372</v>
      </c>
      <c r="B1401" s="66">
        <v>88267</v>
      </c>
      <c r="C1401" s="66" t="s">
        <v>1010</v>
      </c>
      <c r="D1401" s="65" t="s">
        <v>1038</v>
      </c>
      <c r="E1401" s="237" t="s">
        <v>1379</v>
      </c>
      <c r="F1401" s="237"/>
      <c r="G1401" s="66" t="s">
        <v>1016</v>
      </c>
      <c r="H1401" s="67">
        <v>0.15359999999999999</v>
      </c>
      <c r="I1401" s="68">
        <f>M1401*$M$2</f>
        <v>13.91724</v>
      </c>
      <c r="J1401" s="68">
        <f>TRUNC(H1401*I1401,2)</f>
        <v>2.13</v>
      </c>
      <c r="M1401" s="69">
        <v>17.309999999999999</v>
      </c>
    </row>
    <row r="1402" spans="1:13" ht="24" customHeight="1">
      <c r="A1402" s="65" t="s">
        <v>1372</v>
      </c>
      <c r="B1402" s="66">
        <v>88316</v>
      </c>
      <c r="C1402" s="66" t="s">
        <v>1010</v>
      </c>
      <c r="D1402" s="65" t="s">
        <v>1021</v>
      </c>
      <c r="E1402" s="237" t="s">
        <v>1379</v>
      </c>
      <c r="F1402" s="237"/>
      <c r="G1402" s="66" t="s">
        <v>1016</v>
      </c>
      <c r="H1402" s="67">
        <v>4.8399999999999999E-2</v>
      </c>
      <c r="I1402" s="68">
        <f>M1402*$M$2</f>
        <v>11.159520000000001</v>
      </c>
      <c r="J1402" s="68">
        <f>TRUNC(H1402*I1402,2)</f>
        <v>0.54</v>
      </c>
      <c r="M1402" s="69">
        <v>13.88</v>
      </c>
    </row>
    <row r="1403" spans="1:13" ht="24" customHeight="1" thickBot="1">
      <c r="A1403" s="65" t="s">
        <v>1380</v>
      </c>
      <c r="B1403" s="66">
        <v>377</v>
      </c>
      <c r="C1403" s="66" t="s">
        <v>1010</v>
      </c>
      <c r="D1403" s="65" t="s">
        <v>1984</v>
      </c>
      <c r="E1403" s="237" t="s">
        <v>1382</v>
      </c>
      <c r="F1403" s="237"/>
      <c r="G1403" s="66" t="s">
        <v>535</v>
      </c>
      <c r="H1403" s="67">
        <v>1</v>
      </c>
      <c r="I1403" s="68">
        <f>M1403*$M$2</f>
        <v>26.540040000000001</v>
      </c>
      <c r="J1403" s="68">
        <f>TRUNC(H1403*I1403,2)</f>
        <v>26.54</v>
      </c>
      <c r="M1403" s="53">
        <v>33.01</v>
      </c>
    </row>
    <row r="1404" spans="1:13" ht="0.95" customHeight="1" thickTop="1">
      <c r="A1404" s="83"/>
      <c r="B1404" s="71"/>
      <c r="C1404" s="71"/>
      <c r="D1404" s="70"/>
      <c r="E1404" s="70"/>
      <c r="F1404" s="70"/>
      <c r="G1404" s="70"/>
      <c r="H1404" s="70"/>
      <c r="I1404" s="70"/>
      <c r="J1404" s="70"/>
      <c r="M1404" s="53"/>
    </row>
    <row r="1405" spans="1:13" ht="18" customHeight="1">
      <c r="A1405" s="57" t="s">
        <v>1985</v>
      </c>
      <c r="B1405" s="58" t="s">
        <v>1361</v>
      </c>
      <c r="C1405" s="58" t="s">
        <v>1362</v>
      </c>
      <c r="D1405" s="57" t="s">
        <v>1363</v>
      </c>
      <c r="E1405" s="235" t="s">
        <v>1364</v>
      </c>
      <c r="F1405" s="235"/>
      <c r="G1405" s="58" t="s">
        <v>1365</v>
      </c>
      <c r="H1405" s="59" t="s">
        <v>1366</v>
      </c>
      <c r="I1405" s="59" t="s">
        <v>1367</v>
      </c>
      <c r="J1405" s="59" t="s">
        <v>1368</v>
      </c>
      <c r="M1405" s="53" t="s">
        <v>1367</v>
      </c>
    </row>
    <row r="1406" spans="1:13" ht="36" customHeight="1">
      <c r="A1406" s="65" t="s">
        <v>1369</v>
      </c>
      <c r="B1406" s="61">
        <v>89578</v>
      </c>
      <c r="C1406" s="61" t="s">
        <v>1010</v>
      </c>
      <c r="D1406" s="60" t="s">
        <v>1986</v>
      </c>
      <c r="E1406" s="236" t="s">
        <v>1434</v>
      </c>
      <c r="F1406" s="236"/>
      <c r="G1406" s="61" t="s">
        <v>538</v>
      </c>
      <c r="H1406" s="62">
        <v>1</v>
      </c>
      <c r="I1406" s="63">
        <f>SUM(J1407:J1412)</f>
        <v>32.22</v>
      </c>
      <c r="J1406" s="63">
        <f>H1406*I1406</f>
        <v>32.22</v>
      </c>
      <c r="K1406" s="64">
        <f>VLOOKUP(B1406,[1]PLANILHA!$C$11:$G$435,5,FALSE)</f>
        <v>32.224319999999999</v>
      </c>
      <c r="L1406" s="64">
        <f>K1406-J1406</f>
        <v>4.3199999999998795E-3</v>
      </c>
      <c r="M1406" s="53">
        <v>40.08</v>
      </c>
    </row>
    <row r="1407" spans="1:13" ht="24" customHeight="1">
      <c r="A1407" s="65" t="s">
        <v>1372</v>
      </c>
      <c r="B1407" s="66">
        <v>88248</v>
      </c>
      <c r="C1407" s="66" t="s">
        <v>1010</v>
      </c>
      <c r="D1407" s="65" t="s">
        <v>1059</v>
      </c>
      <c r="E1407" s="237" t="s">
        <v>1379</v>
      </c>
      <c r="F1407" s="237"/>
      <c r="G1407" s="66" t="s">
        <v>1016</v>
      </c>
      <c r="H1407" s="67">
        <v>0.11</v>
      </c>
      <c r="I1407" s="68">
        <f t="shared" ref="I1407:I1412" si="102">M1407*$M$2</f>
        <v>10.86204</v>
      </c>
      <c r="J1407" s="68">
        <f t="shared" ref="J1407:J1412" si="103">TRUNC(H1407*I1407,2)</f>
        <v>1.19</v>
      </c>
      <c r="M1407" s="69">
        <v>13.51</v>
      </c>
    </row>
    <row r="1408" spans="1:13" ht="24" customHeight="1">
      <c r="A1408" s="65" t="s">
        <v>1372</v>
      </c>
      <c r="B1408" s="66">
        <v>88267</v>
      </c>
      <c r="C1408" s="66" t="s">
        <v>1010</v>
      </c>
      <c r="D1408" s="65" t="s">
        <v>1038</v>
      </c>
      <c r="E1408" s="237" t="s">
        <v>1379</v>
      </c>
      <c r="F1408" s="237"/>
      <c r="G1408" s="66" t="s">
        <v>1016</v>
      </c>
      <c r="H1408" s="67">
        <v>0.11</v>
      </c>
      <c r="I1408" s="68">
        <f t="shared" si="102"/>
        <v>13.91724</v>
      </c>
      <c r="J1408" s="68">
        <f t="shared" si="103"/>
        <v>1.53</v>
      </c>
      <c r="M1408" s="69">
        <v>17.309999999999999</v>
      </c>
    </row>
    <row r="1409" spans="1:13" ht="24" customHeight="1">
      <c r="A1409" s="65" t="s">
        <v>1380</v>
      </c>
      <c r="B1409" s="66">
        <v>122</v>
      </c>
      <c r="C1409" s="66" t="s">
        <v>1010</v>
      </c>
      <c r="D1409" s="65" t="s">
        <v>1805</v>
      </c>
      <c r="E1409" s="237" t="s">
        <v>1382</v>
      </c>
      <c r="F1409" s="237"/>
      <c r="G1409" s="66" t="s">
        <v>535</v>
      </c>
      <c r="H1409" s="67">
        <v>5.0000000000000001E-3</v>
      </c>
      <c r="I1409" s="68">
        <f t="shared" si="102"/>
        <v>52.653959999999998</v>
      </c>
      <c r="J1409" s="68">
        <f t="shared" si="103"/>
        <v>0.26</v>
      </c>
      <c r="M1409" s="53">
        <v>65.489999999999995</v>
      </c>
    </row>
    <row r="1410" spans="1:13" ht="24" customHeight="1">
      <c r="A1410" s="65" t="s">
        <v>1380</v>
      </c>
      <c r="B1410" s="66">
        <v>38383</v>
      </c>
      <c r="C1410" s="66" t="s">
        <v>1010</v>
      </c>
      <c r="D1410" s="65" t="s">
        <v>1802</v>
      </c>
      <c r="E1410" s="237" t="s">
        <v>1382</v>
      </c>
      <c r="F1410" s="237"/>
      <c r="G1410" s="66" t="s">
        <v>535</v>
      </c>
      <c r="H1410" s="67">
        <v>2.3E-2</v>
      </c>
      <c r="I1410" s="68">
        <f t="shared" si="102"/>
        <v>1.6562400000000002</v>
      </c>
      <c r="J1410" s="68">
        <f t="shared" si="103"/>
        <v>0.03</v>
      </c>
      <c r="M1410" s="53">
        <v>2.06</v>
      </c>
    </row>
    <row r="1411" spans="1:13" ht="24" customHeight="1">
      <c r="A1411" s="65" t="s">
        <v>1380</v>
      </c>
      <c r="B1411" s="66">
        <v>20083</v>
      </c>
      <c r="C1411" s="66" t="s">
        <v>1010</v>
      </c>
      <c r="D1411" s="65" t="s">
        <v>1806</v>
      </c>
      <c r="E1411" s="237" t="s">
        <v>1382</v>
      </c>
      <c r="F1411" s="237"/>
      <c r="G1411" s="66" t="s">
        <v>535</v>
      </c>
      <c r="H1411" s="67">
        <v>8.2000000000000007E-3</v>
      </c>
      <c r="I1411" s="68">
        <f t="shared" si="102"/>
        <v>45.723480000000002</v>
      </c>
      <c r="J1411" s="68">
        <f t="shared" si="103"/>
        <v>0.37</v>
      </c>
      <c r="M1411" s="53">
        <v>56.87</v>
      </c>
    </row>
    <row r="1412" spans="1:13" ht="24" customHeight="1" thickBot="1">
      <c r="A1412" s="65" t="s">
        <v>1380</v>
      </c>
      <c r="B1412" s="66">
        <v>9841</v>
      </c>
      <c r="C1412" s="66" t="s">
        <v>1010</v>
      </c>
      <c r="D1412" s="65" t="s">
        <v>1987</v>
      </c>
      <c r="E1412" s="237" t="s">
        <v>1382</v>
      </c>
      <c r="F1412" s="237"/>
      <c r="G1412" s="66" t="s">
        <v>538</v>
      </c>
      <c r="H1412" s="67">
        <v>1.04</v>
      </c>
      <c r="I1412" s="68">
        <f t="shared" si="102"/>
        <v>27.738000000000003</v>
      </c>
      <c r="J1412" s="68">
        <f t="shared" si="103"/>
        <v>28.84</v>
      </c>
      <c r="M1412" s="53">
        <v>34.5</v>
      </c>
    </row>
    <row r="1413" spans="1:13" ht="0.95" customHeight="1" thickTop="1">
      <c r="A1413" s="83"/>
      <c r="B1413" s="71"/>
      <c r="C1413" s="71"/>
      <c r="D1413" s="70"/>
      <c r="E1413" s="70"/>
      <c r="F1413" s="70"/>
      <c r="G1413" s="70"/>
      <c r="H1413" s="70"/>
      <c r="I1413" s="70"/>
      <c r="J1413" s="70"/>
      <c r="M1413" s="53"/>
    </row>
    <row r="1414" spans="1:13" ht="18" customHeight="1">
      <c r="A1414" s="57" t="s">
        <v>1988</v>
      </c>
      <c r="B1414" s="58" t="s">
        <v>1361</v>
      </c>
      <c r="C1414" s="58" t="s">
        <v>1362</v>
      </c>
      <c r="D1414" s="57" t="s">
        <v>1363</v>
      </c>
      <c r="E1414" s="235" t="s">
        <v>1364</v>
      </c>
      <c r="F1414" s="235"/>
      <c r="G1414" s="58" t="s">
        <v>1365</v>
      </c>
      <c r="H1414" s="59" t="s">
        <v>1366</v>
      </c>
      <c r="I1414" s="59" t="s">
        <v>1367</v>
      </c>
      <c r="J1414" s="59" t="s">
        <v>1368</v>
      </c>
      <c r="M1414" s="53" t="s">
        <v>1367</v>
      </c>
    </row>
    <row r="1415" spans="1:13" ht="36" customHeight="1">
      <c r="A1415" s="65" t="s">
        <v>1369</v>
      </c>
      <c r="B1415" s="61">
        <v>89584</v>
      </c>
      <c r="C1415" s="61" t="s">
        <v>1010</v>
      </c>
      <c r="D1415" s="60" t="s">
        <v>1989</v>
      </c>
      <c r="E1415" s="236" t="s">
        <v>1434</v>
      </c>
      <c r="F1415" s="236"/>
      <c r="G1415" s="61" t="s">
        <v>535</v>
      </c>
      <c r="H1415" s="62">
        <v>1</v>
      </c>
      <c r="I1415" s="63">
        <f>SUM(J1416:J1420)</f>
        <v>30.056927999999999</v>
      </c>
      <c r="J1415" s="63">
        <f>H1415*I1415</f>
        <v>30.056927999999999</v>
      </c>
      <c r="K1415" s="64">
        <f>VLOOKUP(B1415,[1]PLANILHA!$C$11:$G$435,5,FALSE)</f>
        <v>30.061560000000004</v>
      </c>
      <c r="L1415" s="64">
        <f>K1415-J1415</f>
        <v>4.6320000000044104E-3</v>
      </c>
      <c r="M1415" s="53">
        <v>37.39</v>
      </c>
    </row>
    <row r="1416" spans="1:13" ht="24" customHeight="1">
      <c r="A1416" s="65" t="s">
        <v>1372</v>
      </c>
      <c r="B1416" s="66">
        <v>88248</v>
      </c>
      <c r="C1416" s="66" t="s">
        <v>1010</v>
      </c>
      <c r="D1416" s="65" t="s">
        <v>1059</v>
      </c>
      <c r="E1416" s="237" t="s">
        <v>1379</v>
      </c>
      <c r="F1416" s="237"/>
      <c r="G1416" s="66" t="s">
        <v>1016</v>
      </c>
      <c r="H1416" s="67">
        <v>0.1</v>
      </c>
      <c r="I1416" s="68">
        <f>M1416*$M$2</f>
        <v>10.86204</v>
      </c>
      <c r="J1416" s="68">
        <f>H1416*I1416</f>
        <v>1.0862040000000002</v>
      </c>
      <c r="M1416" s="69">
        <v>13.51</v>
      </c>
    </row>
    <row r="1417" spans="1:13" ht="24" customHeight="1">
      <c r="A1417" s="65" t="s">
        <v>1372</v>
      </c>
      <c r="B1417" s="66">
        <v>88267</v>
      </c>
      <c r="C1417" s="66" t="s">
        <v>1010</v>
      </c>
      <c r="D1417" s="65" t="s">
        <v>1038</v>
      </c>
      <c r="E1417" s="237" t="s">
        <v>1379</v>
      </c>
      <c r="F1417" s="237"/>
      <c r="G1417" s="66" t="s">
        <v>1016</v>
      </c>
      <c r="H1417" s="67">
        <v>0.1</v>
      </c>
      <c r="I1417" s="68">
        <f>M1417*$M$2</f>
        <v>13.91724</v>
      </c>
      <c r="J1417" s="68">
        <f>H1417*I1417</f>
        <v>1.391724</v>
      </c>
      <c r="M1417" s="69">
        <v>17.309999999999999</v>
      </c>
    </row>
    <row r="1418" spans="1:13" ht="24" customHeight="1">
      <c r="A1418" s="65" t="s">
        <v>1380</v>
      </c>
      <c r="B1418" s="66">
        <v>301</v>
      </c>
      <c r="C1418" s="66" t="s">
        <v>1010</v>
      </c>
      <c r="D1418" s="65" t="s">
        <v>1934</v>
      </c>
      <c r="E1418" s="237" t="s">
        <v>1382</v>
      </c>
      <c r="F1418" s="237"/>
      <c r="G1418" s="66" t="s">
        <v>535</v>
      </c>
      <c r="H1418" s="67">
        <v>1</v>
      </c>
      <c r="I1418" s="68">
        <f>M1418*$M$2</f>
        <v>2.7818400000000003</v>
      </c>
      <c r="J1418" s="68">
        <f>TRUNC(H1418*I1418,2)</f>
        <v>2.78</v>
      </c>
      <c r="M1418" s="53">
        <v>3.46</v>
      </c>
    </row>
    <row r="1419" spans="1:13" ht="24" customHeight="1">
      <c r="A1419" s="65" t="s">
        <v>1380</v>
      </c>
      <c r="B1419" s="66">
        <v>20157</v>
      </c>
      <c r="C1419" s="66" t="s">
        <v>1010</v>
      </c>
      <c r="D1419" s="65" t="s">
        <v>1990</v>
      </c>
      <c r="E1419" s="237" t="s">
        <v>1382</v>
      </c>
      <c r="F1419" s="237"/>
      <c r="G1419" s="66" t="s">
        <v>535</v>
      </c>
      <c r="H1419" s="67">
        <v>1</v>
      </c>
      <c r="I1419" s="68">
        <f>M1419*$M$2</f>
        <v>23.919</v>
      </c>
      <c r="J1419" s="68">
        <f>H1419*I1419</f>
        <v>23.919</v>
      </c>
      <c r="M1419" s="53">
        <v>29.75</v>
      </c>
    </row>
    <row r="1420" spans="1:13" ht="36" customHeight="1" thickBot="1">
      <c r="A1420" s="65" t="s">
        <v>1380</v>
      </c>
      <c r="B1420" s="66">
        <v>20078</v>
      </c>
      <c r="C1420" s="66" t="s">
        <v>1010</v>
      </c>
      <c r="D1420" s="65" t="s">
        <v>1914</v>
      </c>
      <c r="E1420" s="237" t="s">
        <v>1382</v>
      </c>
      <c r="F1420" s="237"/>
      <c r="G1420" s="66" t="s">
        <v>535</v>
      </c>
      <c r="H1420" s="67">
        <v>4.5999999999999999E-2</v>
      </c>
      <c r="I1420" s="68">
        <f>M1420*$M$2</f>
        <v>19.279920000000001</v>
      </c>
      <c r="J1420" s="68">
        <f>TRUNC(H1420*I1420,2)</f>
        <v>0.88</v>
      </c>
      <c r="M1420" s="53">
        <v>23.98</v>
      </c>
    </row>
    <row r="1421" spans="1:13" ht="0.95" customHeight="1" thickTop="1">
      <c r="A1421" s="83"/>
      <c r="B1421" s="71"/>
      <c r="C1421" s="71"/>
      <c r="D1421" s="70"/>
      <c r="E1421" s="70"/>
      <c r="F1421" s="70"/>
      <c r="G1421" s="70"/>
      <c r="H1421" s="70"/>
      <c r="I1421" s="70"/>
      <c r="J1421" s="70"/>
      <c r="M1421" s="53"/>
    </row>
    <row r="1422" spans="1:13" ht="18" customHeight="1">
      <c r="A1422" s="57" t="s">
        <v>1991</v>
      </c>
      <c r="B1422" s="58" t="s">
        <v>1361</v>
      </c>
      <c r="C1422" s="58" t="s">
        <v>1362</v>
      </c>
      <c r="D1422" s="57" t="s">
        <v>1363</v>
      </c>
      <c r="E1422" s="235" t="s">
        <v>1364</v>
      </c>
      <c r="F1422" s="235"/>
      <c r="G1422" s="58" t="s">
        <v>1365</v>
      </c>
      <c r="H1422" s="59" t="s">
        <v>1366</v>
      </c>
      <c r="I1422" s="59" t="s">
        <v>1367</v>
      </c>
      <c r="J1422" s="59" t="s">
        <v>1368</v>
      </c>
      <c r="M1422" s="53" t="s">
        <v>1367</v>
      </c>
    </row>
    <row r="1423" spans="1:13" ht="36" customHeight="1">
      <c r="A1423" s="65" t="s">
        <v>1369</v>
      </c>
      <c r="B1423" s="61">
        <v>89585</v>
      </c>
      <c r="C1423" s="61" t="s">
        <v>1010</v>
      </c>
      <c r="D1423" s="60" t="s">
        <v>1992</v>
      </c>
      <c r="E1423" s="236" t="s">
        <v>1434</v>
      </c>
      <c r="F1423" s="236"/>
      <c r="G1423" s="61" t="s">
        <v>535</v>
      </c>
      <c r="H1423" s="62">
        <v>1</v>
      </c>
      <c r="I1423" s="63">
        <f>SUM(J1424:J1428)</f>
        <v>23.866243999999998</v>
      </c>
      <c r="J1423" s="63">
        <f>H1423*I1423</f>
        <v>23.866243999999998</v>
      </c>
      <c r="K1423" s="64">
        <f>VLOOKUP(B1423,[1]PLANILHA!$C$11:$G$435,5,FALSE)</f>
        <v>23.870760000000004</v>
      </c>
      <c r="L1423" s="64">
        <f>K1423-J1423</f>
        <v>4.5160000000059597E-3</v>
      </c>
      <c r="M1423" s="53">
        <v>29.69</v>
      </c>
    </row>
    <row r="1424" spans="1:13" ht="24" customHeight="1">
      <c r="A1424" s="65" t="s">
        <v>1372</v>
      </c>
      <c r="B1424" s="66">
        <v>88248</v>
      </c>
      <c r="C1424" s="66" t="s">
        <v>1010</v>
      </c>
      <c r="D1424" s="65" t="s">
        <v>1059</v>
      </c>
      <c r="E1424" s="237" t="s">
        <v>1379</v>
      </c>
      <c r="F1424" s="237"/>
      <c r="G1424" s="66" t="s">
        <v>1016</v>
      </c>
      <c r="H1424" s="67">
        <v>0.1</v>
      </c>
      <c r="I1424" s="68">
        <f>M1424*$M$2</f>
        <v>10.86204</v>
      </c>
      <c r="J1424" s="68">
        <f>H1424*I1424</f>
        <v>1.0862040000000002</v>
      </c>
      <c r="M1424" s="69">
        <v>13.51</v>
      </c>
    </row>
    <row r="1425" spans="1:13" ht="24" customHeight="1">
      <c r="A1425" s="65" t="s">
        <v>1372</v>
      </c>
      <c r="B1425" s="66">
        <v>88267</v>
      </c>
      <c r="C1425" s="66" t="s">
        <v>1010</v>
      </c>
      <c r="D1425" s="65" t="s">
        <v>1038</v>
      </c>
      <c r="E1425" s="237" t="s">
        <v>1379</v>
      </c>
      <c r="F1425" s="237"/>
      <c r="G1425" s="66" t="s">
        <v>1016</v>
      </c>
      <c r="H1425" s="67">
        <v>0.1</v>
      </c>
      <c r="I1425" s="68">
        <f>M1425*$M$2</f>
        <v>13.91724</v>
      </c>
      <c r="J1425" s="68">
        <f>TRUNC(H1425*I1425,2)</f>
        <v>1.39</v>
      </c>
      <c r="M1425" s="69">
        <v>17.309999999999999</v>
      </c>
    </row>
    <row r="1426" spans="1:13" ht="24" customHeight="1">
      <c r="A1426" s="65" t="s">
        <v>1380</v>
      </c>
      <c r="B1426" s="66">
        <v>301</v>
      </c>
      <c r="C1426" s="66" t="s">
        <v>1010</v>
      </c>
      <c r="D1426" s="65" t="s">
        <v>1934</v>
      </c>
      <c r="E1426" s="237" t="s">
        <v>1382</v>
      </c>
      <c r="F1426" s="237"/>
      <c r="G1426" s="66" t="s">
        <v>535</v>
      </c>
      <c r="H1426" s="67">
        <v>1</v>
      </c>
      <c r="I1426" s="68">
        <f>M1426*$M$2</f>
        <v>2.7818400000000003</v>
      </c>
      <c r="J1426" s="68">
        <f>H1426*I1426</f>
        <v>2.7818400000000003</v>
      </c>
      <c r="M1426" s="53">
        <v>3.46</v>
      </c>
    </row>
    <row r="1427" spans="1:13" ht="24" customHeight="1">
      <c r="A1427" s="65" t="s">
        <v>1380</v>
      </c>
      <c r="B1427" s="66">
        <v>20151</v>
      </c>
      <c r="C1427" s="66" t="s">
        <v>1010</v>
      </c>
      <c r="D1427" s="65" t="s">
        <v>1993</v>
      </c>
      <c r="E1427" s="237" t="s">
        <v>1382</v>
      </c>
      <c r="F1427" s="237"/>
      <c r="G1427" s="66" t="s">
        <v>535</v>
      </c>
      <c r="H1427" s="67">
        <v>1</v>
      </c>
      <c r="I1427" s="68">
        <f>M1427*$M$2</f>
        <v>17.728200000000001</v>
      </c>
      <c r="J1427" s="68">
        <f>H1427*I1427</f>
        <v>17.728200000000001</v>
      </c>
      <c r="M1427" s="53">
        <v>22.05</v>
      </c>
    </row>
    <row r="1428" spans="1:13" ht="36" customHeight="1" thickBot="1">
      <c r="A1428" s="65" t="s">
        <v>1380</v>
      </c>
      <c r="B1428" s="66">
        <v>20078</v>
      </c>
      <c r="C1428" s="66" t="s">
        <v>1010</v>
      </c>
      <c r="D1428" s="65" t="s">
        <v>1914</v>
      </c>
      <c r="E1428" s="237" t="s">
        <v>1382</v>
      </c>
      <c r="F1428" s="237"/>
      <c r="G1428" s="66" t="s">
        <v>535</v>
      </c>
      <c r="H1428" s="67">
        <v>4.5999999999999999E-2</v>
      </c>
      <c r="I1428" s="68">
        <f>M1428*$M$2</f>
        <v>19.279920000000001</v>
      </c>
      <c r="J1428" s="68">
        <f>TRUNC(H1428*I1428,2)</f>
        <v>0.88</v>
      </c>
      <c r="M1428" s="53">
        <v>23.98</v>
      </c>
    </row>
    <row r="1429" spans="1:13" ht="0.95" customHeight="1" thickTop="1">
      <c r="A1429" s="83"/>
      <c r="B1429" s="71"/>
      <c r="C1429" s="71"/>
      <c r="D1429" s="70"/>
      <c r="E1429" s="70"/>
      <c r="F1429" s="70"/>
      <c r="G1429" s="70"/>
      <c r="H1429" s="70"/>
      <c r="I1429" s="70"/>
      <c r="J1429" s="70"/>
      <c r="M1429" s="53"/>
    </row>
    <row r="1430" spans="1:13" ht="18" customHeight="1">
      <c r="A1430" s="57" t="s">
        <v>1994</v>
      </c>
      <c r="B1430" s="58" t="s">
        <v>1361</v>
      </c>
      <c r="C1430" s="58" t="s">
        <v>1362</v>
      </c>
      <c r="D1430" s="57" t="s">
        <v>1363</v>
      </c>
      <c r="E1430" s="235" t="s">
        <v>1364</v>
      </c>
      <c r="F1430" s="235"/>
      <c r="G1430" s="58" t="s">
        <v>1365</v>
      </c>
      <c r="H1430" s="59" t="s">
        <v>1366</v>
      </c>
      <c r="I1430" s="59" t="s">
        <v>1367</v>
      </c>
      <c r="J1430" s="59" t="s">
        <v>1368</v>
      </c>
      <c r="M1430" s="53" t="s">
        <v>1367</v>
      </c>
    </row>
    <row r="1431" spans="1:13" ht="36" customHeight="1">
      <c r="A1431" s="65" t="s">
        <v>1369</v>
      </c>
      <c r="B1431" s="61">
        <v>89671</v>
      </c>
      <c r="C1431" s="61" t="s">
        <v>1010</v>
      </c>
      <c r="D1431" s="60" t="s">
        <v>1995</v>
      </c>
      <c r="E1431" s="236" t="s">
        <v>1434</v>
      </c>
      <c r="F1431" s="236"/>
      <c r="G1431" s="61" t="s">
        <v>535</v>
      </c>
      <c r="H1431" s="62">
        <v>1</v>
      </c>
      <c r="I1431" s="63">
        <f>SUM(J1432:J1436)</f>
        <v>25.208600000000001</v>
      </c>
      <c r="J1431" s="63">
        <f>H1431*I1431</f>
        <v>25.208600000000001</v>
      </c>
      <c r="K1431" s="64">
        <f>VLOOKUP(B1431,[1]PLANILHA!$C$11:$G$435,5,FALSE)</f>
        <v>25.213440000000002</v>
      </c>
      <c r="L1431" s="64">
        <f>K1431-J1431</f>
        <v>4.8400000000015098E-3</v>
      </c>
      <c r="M1431" s="53">
        <v>31.36</v>
      </c>
    </row>
    <row r="1432" spans="1:13" ht="24" customHeight="1">
      <c r="A1432" s="65" t="s">
        <v>1372</v>
      </c>
      <c r="B1432" s="66">
        <v>88248</v>
      </c>
      <c r="C1432" s="66" t="s">
        <v>1010</v>
      </c>
      <c r="D1432" s="65" t="s">
        <v>1059</v>
      </c>
      <c r="E1432" s="237" t="s">
        <v>1379</v>
      </c>
      <c r="F1432" s="237"/>
      <c r="G1432" s="66" t="s">
        <v>1016</v>
      </c>
      <c r="H1432" s="67">
        <v>7.0000000000000007E-2</v>
      </c>
      <c r="I1432" s="68">
        <f>M1432*$M$2</f>
        <v>10.86204</v>
      </c>
      <c r="J1432" s="68">
        <f>TRUNC(H1432*I1432,2)</f>
        <v>0.76</v>
      </c>
      <c r="M1432" s="69">
        <v>13.51</v>
      </c>
    </row>
    <row r="1433" spans="1:13" ht="24" customHeight="1">
      <c r="A1433" s="65" t="s">
        <v>1372</v>
      </c>
      <c r="B1433" s="66">
        <v>88267</v>
      </c>
      <c r="C1433" s="66" t="s">
        <v>1010</v>
      </c>
      <c r="D1433" s="65" t="s">
        <v>1038</v>
      </c>
      <c r="E1433" s="237" t="s">
        <v>1379</v>
      </c>
      <c r="F1433" s="237"/>
      <c r="G1433" s="66" t="s">
        <v>1016</v>
      </c>
      <c r="H1433" s="67">
        <v>7.0000000000000007E-2</v>
      </c>
      <c r="I1433" s="68">
        <f>M1433*$M$2</f>
        <v>13.91724</v>
      </c>
      <c r="J1433" s="68">
        <f>TRUNC(H1433*I1433,2)</f>
        <v>0.97</v>
      </c>
      <c r="M1433" s="69">
        <v>17.309999999999999</v>
      </c>
    </row>
    <row r="1434" spans="1:13" ht="24" customHeight="1">
      <c r="A1434" s="65" t="s">
        <v>1380</v>
      </c>
      <c r="B1434" s="66">
        <v>301</v>
      </c>
      <c r="C1434" s="66" t="s">
        <v>1010</v>
      </c>
      <c r="D1434" s="65" t="s">
        <v>1934</v>
      </c>
      <c r="E1434" s="237" t="s">
        <v>1382</v>
      </c>
      <c r="F1434" s="237"/>
      <c r="G1434" s="66" t="s">
        <v>535</v>
      </c>
      <c r="H1434" s="67">
        <v>1</v>
      </c>
      <c r="I1434" s="68">
        <f>M1434*$M$2</f>
        <v>2.7818400000000003</v>
      </c>
      <c r="J1434" s="68">
        <f>TRUNC(H1434*I1434,2)</f>
        <v>2.78</v>
      </c>
      <c r="M1434" s="53">
        <v>3.46</v>
      </c>
    </row>
    <row r="1435" spans="1:13" ht="24" customHeight="1">
      <c r="A1435" s="65" t="s">
        <v>1380</v>
      </c>
      <c r="B1435" s="66">
        <v>20165</v>
      </c>
      <c r="C1435" s="66" t="s">
        <v>1010</v>
      </c>
      <c r="D1435" s="65" t="s">
        <v>1996</v>
      </c>
      <c r="E1435" s="237" t="s">
        <v>1382</v>
      </c>
      <c r="F1435" s="237"/>
      <c r="G1435" s="66" t="s">
        <v>535</v>
      </c>
      <c r="H1435" s="67">
        <v>1</v>
      </c>
      <c r="I1435" s="68">
        <f>M1435*$M$2</f>
        <v>19.8186</v>
      </c>
      <c r="J1435" s="68">
        <f>H1435*I1435</f>
        <v>19.8186</v>
      </c>
      <c r="M1435" s="53">
        <v>24.65</v>
      </c>
    </row>
    <row r="1436" spans="1:13" ht="36" customHeight="1" thickBot="1">
      <c r="A1436" s="65" t="s">
        <v>1380</v>
      </c>
      <c r="B1436" s="66">
        <v>20078</v>
      </c>
      <c r="C1436" s="66" t="s">
        <v>1010</v>
      </c>
      <c r="D1436" s="65" t="s">
        <v>1914</v>
      </c>
      <c r="E1436" s="237" t="s">
        <v>1382</v>
      </c>
      <c r="F1436" s="237"/>
      <c r="G1436" s="66" t="s">
        <v>535</v>
      </c>
      <c r="H1436" s="67">
        <v>4.5999999999999999E-2</v>
      </c>
      <c r="I1436" s="68">
        <f>M1436*$M$2</f>
        <v>19.279920000000001</v>
      </c>
      <c r="J1436" s="68">
        <f>TRUNC(H1436*I1436,2)</f>
        <v>0.88</v>
      </c>
      <c r="M1436" s="53">
        <v>23.98</v>
      </c>
    </row>
    <row r="1437" spans="1:13" ht="0.95" customHeight="1" thickTop="1">
      <c r="A1437" s="83"/>
      <c r="B1437" s="71"/>
      <c r="C1437" s="71"/>
      <c r="D1437" s="70"/>
      <c r="E1437" s="70"/>
      <c r="F1437" s="70"/>
      <c r="G1437" s="70"/>
      <c r="H1437" s="70"/>
      <c r="I1437" s="70"/>
      <c r="J1437" s="70"/>
      <c r="M1437" s="53"/>
    </row>
    <row r="1438" spans="1:13" ht="18" customHeight="1">
      <c r="A1438" s="57" t="s">
        <v>2232</v>
      </c>
      <c r="B1438" s="58" t="s">
        <v>1361</v>
      </c>
      <c r="C1438" s="58" t="s">
        <v>1362</v>
      </c>
      <c r="D1438" s="57" t="s">
        <v>1363</v>
      </c>
      <c r="E1438" s="235" t="s">
        <v>1364</v>
      </c>
      <c r="F1438" s="235"/>
      <c r="G1438" s="58" t="s">
        <v>1365</v>
      </c>
      <c r="H1438" s="59" t="s">
        <v>1366</v>
      </c>
      <c r="I1438" s="59" t="s">
        <v>1367</v>
      </c>
      <c r="J1438" s="59" t="s">
        <v>1368</v>
      </c>
      <c r="M1438" s="53" t="s">
        <v>1367</v>
      </c>
    </row>
    <row r="1439" spans="1:13" ht="36" customHeight="1">
      <c r="A1439" s="65" t="s">
        <v>1369</v>
      </c>
      <c r="B1439" s="61">
        <v>91929</v>
      </c>
      <c r="C1439" s="61" t="s">
        <v>1010</v>
      </c>
      <c r="D1439" s="60" t="s">
        <v>1998</v>
      </c>
      <c r="E1439" s="236" t="s">
        <v>1407</v>
      </c>
      <c r="F1439" s="236"/>
      <c r="G1439" s="61" t="s">
        <v>538</v>
      </c>
      <c r="H1439" s="62">
        <v>1</v>
      </c>
      <c r="I1439" s="63">
        <f>SUM(J1440:J1443)</f>
        <v>5.7469504000000002</v>
      </c>
      <c r="J1439" s="63">
        <f>H1439*I1439</f>
        <v>5.7469504000000002</v>
      </c>
      <c r="K1439" s="64">
        <f>VLOOKUP(B1439,[1]PLANILHA!$C$11:$G$435,5,FALSE)</f>
        <v>5.7486000000000006</v>
      </c>
      <c r="L1439" s="64">
        <f>K1439-J1439</f>
        <v>1.6496000000003619E-3</v>
      </c>
      <c r="M1439" s="53">
        <v>7.15</v>
      </c>
    </row>
    <row r="1440" spans="1:13" ht="24" customHeight="1">
      <c r="A1440" s="65" t="s">
        <v>1372</v>
      </c>
      <c r="B1440" s="66">
        <v>88264</v>
      </c>
      <c r="C1440" s="66" t="s">
        <v>1010</v>
      </c>
      <c r="D1440" s="65" t="s">
        <v>1043</v>
      </c>
      <c r="E1440" s="237" t="s">
        <v>1379</v>
      </c>
      <c r="F1440" s="237"/>
      <c r="G1440" s="66" t="s">
        <v>1016</v>
      </c>
      <c r="H1440" s="67">
        <v>0.04</v>
      </c>
      <c r="I1440" s="68">
        <f>M1440*$M$2</f>
        <v>14.423760000000001</v>
      </c>
      <c r="J1440" s="68">
        <f>H1440*I1440</f>
        <v>0.57695040000000009</v>
      </c>
      <c r="M1440" s="69">
        <v>17.940000000000001</v>
      </c>
    </row>
    <row r="1441" spans="1:13" ht="24" customHeight="1">
      <c r="A1441" s="65" t="s">
        <v>1372</v>
      </c>
      <c r="B1441" s="66">
        <v>88247</v>
      </c>
      <c r="C1441" s="66" t="s">
        <v>1010</v>
      </c>
      <c r="D1441" s="65" t="s">
        <v>1042</v>
      </c>
      <c r="E1441" s="237" t="s">
        <v>1379</v>
      </c>
      <c r="F1441" s="237"/>
      <c r="G1441" s="66" t="s">
        <v>1016</v>
      </c>
      <c r="H1441" s="67">
        <v>0.04</v>
      </c>
      <c r="I1441" s="68">
        <f>M1441*$M$2</f>
        <v>11.264040000000001</v>
      </c>
      <c r="J1441" s="68">
        <f>TRUNC(H1441*I1441,2)</f>
        <v>0.45</v>
      </c>
      <c r="M1441" s="69">
        <v>14.01</v>
      </c>
    </row>
    <row r="1442" spans="1:13" ht="48" customHeight="1">
      <c r="A1442" s="65" t="s">
        <v>1380</v>
      </c>
      <c r="B1442" s="66">
        <v>1021</v>
      </c>
      <c r="C1442" s="66" t="s">
        <v>1010</v>
      </c>
      <c r="D1442" s="65" t="s">
        <v>1999</v>
      </c>
      <c r="E1442" s="237" t="s">
        <v>1382</v>
      </c>
      <c r="F1442" s="237"/>
      <c r="G1442" s="66" t="s">
        <v>538</v>
      </c>
      <c r="H1442" s="67">
        <v>1.19</v>
      </c>
      <c r="I1442" s="68">
        <f>M1442*$M$2</f>
        <v>3.9476400000000003</v>
      </c>
      <c r="J1442" s="68">
        <f>TRUNC(H1442*I1442,2)</f>
        <v>4.6900000000000004</v>
      </c>
      <c r="M1442" s="53">
        <v>4.91</v>
      </c>
    </row>
    <row r="1443" spans="1:13" ht="24" customHeight="1" thickBot="1">
      <c r="A1443" s="65" t="s">
        <v>1380</v>
      </c>
      <c r="B1443" s="66">
        <v>21127</v>
      </c>
      <c r="C1443" s="66" t="s">
        <v>1010</v>
      </c>
      <c r="D1443" s="65" t="s">
        <v>2000</v>
      </c>
      <c r="E1443" s="237" t="s">
        <v>1382</v>
      </c>
      <c r="F1443" s="237"/>
      <c r="G1443" s="66" t="s">
        <v>535</v>
      </c>
      <c r="H1443" s="67">
        <v>8.9999999999999993E-3</v>
      </c>
      <c r="I1443" s="68">
        <f>M1443*$M$2</f>
        <v>3.8109600000000006</v>
      </c>
      <c r="J1443" s="68">
        <f>TRUNC(H1443*I1443,2)</f>
        <v>0.03</v>
      </c>
      <c r="M1443" s="53">
        <v>4.74</v>
      </c>
    </row>
    <row r="1444" spans="1:13" ht="0.95" customHeight="1" thickTop="1">
      <c r="A1444" s="83"/>
      <c r="B1444" s="71"/>
      <c r="C1444" s="71"/>
      <c r="D1444" s="70"/>
      <c r="E1444" s="70"/>
      <c r="F1444" s="70"/>
      <c r="G1444" s="70"/>
      <c r="H1444" s="70"/>
      <c r="I1444" s="70"/>
      <c r="J1444" s="70"/>
      <c r="M1444" s="53"/>
    </row>
    <row r="1445" spans="1:13" ht="18" customHeight="1">
      <c r="A1445" s="57" t="s">
        <v>1997</v>
      </c>
      <c r="B1445" s="58" t="s">
        <v>1361</v>
      </c>
      <c r="C1445" s="58" t="s">
        <v>1362</v>
      </c>
      <c r="D1445" s="57" t="s">
        <v>1363</v>
      </c>
      <c r="E1445" s="235" t="s">
        <v>1364</v>
      </c>
      <c r="F1445" s="235"/>
      <c r="G1445" s="58" t="s">
        <v>1365</v>
      </c>
      <c r="H1445" s="59" t="s">
        <v>1366</v>
      </c>
      <c r="I1445" s="59" t="s">
        <v>1367</v>
      </c>
      <c r="J1445" s="59" t="s">
        <v>1368</v>
      </c>
      <c r="M1445" s="53" t="s">
        <v>1367</v>
      </c>
    </row>
    <row r="1446" spans="1:13" ht="36" customHeight="1">
      <c r="A1446" s="65" t="s">
        <v>1369</v>
      </c>
      <c r="B1446" s="61">
        <v>91941</v>
      </c>
      <c r="C1446" s="61" t="s">
        <v>1010</v>
      </c>
      <c r="D1446" s="60" t="s">
        <v>2001</v>
      </c>
      <c r="E1446" s="236" t="s">
        <v>1407</v>
      </c>
      <c r="F1446" s="236"/>
      <c r="G1446" s="61" t="s">
        <v>535</v>
      </c>
      <c r="H1446" s="62">
        <v>1</v>
      </c>
      <c r="I1446" s="63">
        <f>SUM(J1447:J1450)</f>
        <v>5.8668399999999998</v>
      </c>
      <c r="J1446" s="63">
        <f>H1446*I1446</f>
        <v>5.8668399999999998</v>
      </c>
      <c r="K1446" s="64">
        <f>VLOOKUP(B1446,[1]PLANILHA!$C$11:$G$435,5,FALSE)</f>
        <v>5.8692000000000002</v>
      </c>
      <c r="L1446" s="64">
        <f>K1446-J1446</f>
        <v>2.3600000000003618E-3</v>
      </c>
      <c r="M1446" s="53">
        <v>7.3</v>
      </c>
    </row>
    <row r="1447" spans="1:13" ht="24" customHeight="1">
      <c r="A1447" s="65" t="s">
        <v>1372</v>
      </c>
      <c r="B1447" s="66">
        <v>88629</v>
      </c>
      <c r="C1447" s="66" t="s">
        <v>1010</v>
      </c>
      <c r="D1447" s="65" t="s">
        <v>1689</v>
      </c>
      <c r="E1447" s="237" t="s">
        <v>1379</v>
      </c>
      <c r="F1447" s="237"/>
      <c r="G1447" s="66" t="s">
        <v>124</v>
      </c>
      <c r="H1447" s="67">
        <v>8.9999999999999998E-4</v>
      </c>
      <c r="I1447" s="68">
        <f>M1447*$M$2</f>
        <v>413.89920000000001</v>
      </c>
      <c r="J1447" s="68">
        <f>TRUNC(H1447*I1447,2)</f>
        <v>0.37</v>
      </c>
      <c r="M1447" s="69">
        <v>514.79999999999995</v>
      </c>
    </row>
    <row r="1448" spans="1:13" ht="24" customHeight="1">
      <c r="A1448" s="65" t="s">
        <v>1372</v>
      </c>
      <c r="B1448" s="66">
        <v>88264</v>
      </c>
      <c r="C1448" s="66" t="s">
        <v>1010</v>
      </c>
      <c r="D1448" s="65" t="s">
        <v>1043</v>
      </c>
      <c r="E1448" s="237" t="s">
        <v>1379</v>
      </c>
      <c r="F1448" s="237"/>
      <c r="G1448" s="66" t="s">
        <v>1016</v>
      </c>
      <c r="H1448" s="67">
        <v>0.14499999999999999</v>
      </c>
      <c r="I1448" s="68">
        <f>M1448*$M$2</f>
        <v>14.423760000000001</v>
      </c>
      <c r="J1448" s="68">
        <f>TRUNC(H1448*I1448,2)</f>
        <v>2.09</v>
      </c>
      <c r="M1448" s="69">
        <v>17.940000000000001</v>
      </c>
    </row>
    <row r="1449" spans="1:13" ht="24" customHeight="1">
      <c r="A1449" s="65" t="s">
        <v>1372</v>
      </c>
      <c r="B1449" s="66">
        <v>88247</v>
      </c>
      <c r="C1449" s="66" t="s">
        <v>1010</v>
      </c>
      <c r="D1449" s="65" t="s">
        <v>1042</v>
      </c>
      <c r="E1449" s="237" t="s">
        <v>1379</v>
      </c>
      <c r="F1449" s="237"/>
      <c r="G1449" s="66" t="s">
        <v>1016</v>
      </c>
      <c r="H1449" s="67">
        <v>0.14499999999999999</v>
      </c>
      <c r="I1449" s="68">
        <f>M1449*$M$2</f>
        <v>11.264040000000001</v>
      </c>
      <c r="J1449" s="68">
        <f>TRUNC(H1449*I1449,2)</f>
        <v>1.63</v>
      </c>
      <c r="M1449" s="69">
        <v>14.01</v>
      </c>
    </row>
    <row r="1450" spans="1:13" ht="24" customHeight="1" thickBot="1">
      <c r="A1450" s="65" t="s">
        <v>1380</v>
      </c>
      <c r="B1450" s="66">
        <v>1872</v>
      </c>
      <c r="C1450" s="66" t="s">
        <v>1010</v>
      </c>
      <c r="D1450" s="65" t="s">
        <v>2002</v>
      </c>
      <c r="E1450" s="237" t="s">
        <v>1382</v>
      </c>
      <c r="F1450" s="237"/>
      <c r="G1450" s="66" t="s">
        <v>535</v>
      </c>
      <c r="H1450" s="67">
        <v>1</v>
      </c>
      <c r="I1450" s="68">
        <f>M1450*$M$2</f>
        <v>1.77684</v>
      </c>
      <c r="J1450" s="68">
        <f>H1450*I1450</f>
        <v>1.77684</v>
      </c>
      <c r="M1450" s="53">
        <v>2.21</v>
      </c>
    </row>
    <row r="1451" spans="1:13" ht="0.95" customHeight="1" thickTop="1">
      <c r="A1451" s="83"/>
      <c r="B1451" s="71"/>
      <c r="C1451" s="71"/>
      <c r="D1451" s="70"/>
      <c r="E1451" s="70"/>
      <c r="F1451" s="70"/>
      <c r="G1451" s="70"/>
      <c r="H1451" s="70"/>
      <c r="I1451" s="70"/>
      <c r="J1451" s="70"/>
      <c r="M1451" s="53"/>
    </row>
    <row r="1452" spans="1:13" ht="18" customHeight="1">
      <c r="A1452" s="57" t="s">
        <v>2003</v>
      </c>
      <c r="B1452" s="58" t="s">
        <v>1361</v>
      </c>
      <c r="C1452" s="58" t="s">
        <v>1362</v>
      </c>
      <c r="D1452" s="57" t="s">
        <v>1363</v>
      </c>
      <c r="E1452" s="235" t="s">
        <v>1364</v>
      </c>
      <c r="F1452" s="235"/>
      <c r="G1452" s="58" t="s">
        <v>1365</v>
      </c>
      <c r="H1452" s="59" t="s">
        <v>1366</v>
      </c>
      <c r="I1452" s="59" t="s">
        <v>1367</v>
      </c>
      <c r="J1452" s="59" t="s">
        <v>1368</v>
      </c>
      <c r="M1452" s="53" t="s">
        <v>1367</v>
      </c>
    </row>
    <row r="1453" spans="1:13" ht="24" customHeight="1">
      <c r="A1453" s="65" t="s">
        <v>1369</v>
      </c>
      <c r="B1453" s="61">
        <v>91937</v>
      </c>
      <c r="C1453" s="61" t="s">
        <v>1010</v>
      </c>
      <c r="D1453" s="60" t="s">
        <v>1422</v>
      </c>
      <c r="E1453" s="236" t="s">
        <v>1407</v>
      </c>
      <c r="F1453" s="236"/>
      <c r="G1453" s="61" t="s">
        <v>535</v>
      </c>
      <c r="H1453" s="62">
        <v>1</v>
      </c>
      <c r="I1453" s="63">
        <f>SUM(J1454:J1456)</f>
        <v>6.85</v>
      </c>
      <c r="J1453" s="63">
        <f>H1453*I1453</f>
        <v>6.85</v>
      </c>
      <c r="K1453" s="64">
        <f>VLOOKUP(B1453,[1]PLANILHA!$C$11:$G$435,5,FALSE)</f>
        <v>6.8500800000000002</v>
      </c>
      <c r="L1453" s="64">
        <f>K1453-J1453</f>
        <v>8.0000000000524096E-5</v>
      </c>
      <c r="M1453" s="53">
        <v>8.52</v>
      </c>
    </row>
    <row r="1454" spans="1:13" ht="24" customHeight="1">
      <c r="A1454" s="65" t="s">
        <v>1372</v>
      </c>
      <c r="B1454" s="66">
        <v>88264</v>
      </c>
      <c r="C1454" s="66" t="s">
        <v>1010</v>
      </c>
      <c r="D1454" s="65" t="s">
        <v>1043</v>
      </c>
      <c r="E1454" s="237" t="s">
        <v>1379</v>
      </c>
      <c r="F1454" s="237"/>
      <c r="G1454" s="66" t="s">
        <v>1016</v>
      </c>
      <c r="H1454" s="67">
        <v>0.14299999999999999</v>
      </c>
      <c r="I1454" s="68">
        <f>M1454*$M$2</f>
        <v>14.423760000000001</v>
      </c>
      <c r="J1454" s="68">
        <f>TRUNC(H1454*I1454,2)</f>
        <v>2.06</v>
      </c>
      <c r="M1454" s="69">
        <v>17.940000000000001</v>
      </c>
    </row>
    <row r="1455" spans="1:13" ht="24" customHeight="1">
      <c r="A1455" s="65" t="s">
        <v>1372</v>
      </c>
      <c r="B1455" s="66">
        <v>88247</v>
      </c>
      <c r="C1455" s="66" t="s">
        <v>1010</v>
      </c>
      <c r="D1455" s="65" t="s">
        <v>1042</v>
      </c>
      <c r="E1455" s="237" t="s">
        <v>1379</v>
      </c>
      <c r="F1455" s="237"/>
      <c r="G1455" s="66" t="s">
        <v>1016</v>
      </c>
      <c r="H1455" s="67">
        <v>0.14299999999999999</v>
      </c>
      <c r="I1455" s="68">
        <f>M1455*$M$2</f>
        <v>11.264040000000001</v>
      </c>
      <c r="J1455" s="68">
        <f>TRUNC(H1455*I1455,2)</f>
        <v>1.61</v>
      </c>
      <c r="M1455" s="69">
        <v>14.01</v>
      </c>
    </row>
    <row r="1456" spans="1:13" ht="24" customHeight="1" thickBot="1">
      <c r="A1456" s="65" t="s">
        <v>1380</v>
      </c>
      <c r="B1456" s="66">
        <v>1871</v>
      </c>
      <c r="C1456" s="66" t="s">
        <v>1010</v>
      </c>
      <c r="D1456" s="65" t="s">
        <v>2004</v>
      </c>
      <c r="E1456" s="237" t="s">
        <v>1382</v>
      </c>
      <c r="F1456" s="237"/>
      <c r="G1456" s="66" t="s">
        <v>535</v>
      </c>
      <c r="H1456" s="67">
        <v>1</v>
      </c>
      <c r="I1456" s="68">
        <f>M1456*$M$2</f>
        <v>3.18384</v>
      </c>
      <c r="J1456" s="68">
        <f>TRUNC(H1456*I1456,2)</f>
        <v>3.18</v>
      </c>
      <c r="M1456" s="53">
        <v>3.96</v>
      </c>
    </row>
    <row r="1457" spans="1:13" ht="0.95" customHeight="1" thickTop="1">
      <c r="A1457" s="83"/>
      <c r="B1457" s="71"/>
      <c r="C1457" s="71"/>
      <c r="D1457" s="70"/>
      <c r="E1457" s="70"/>
      <c r="F1457" s="70"/>
      <c r="G1457" s="70"/>
      <c r="H1457" s="70"/>
      <c r="I1457" s="70"/>
      <c r="J1457" s="70"/>
      <c r="M1457" s="53"/>
    </row>
    <row r="1458" spans="1:13" ht="18" customHeight="1">
      <c r="A1458" s="57" t="s">
        <v>2005</v>
      </c>
      <c r="B1458" s="58" t="s">
        <v>1361</v>
      </c>
      <c r="C1458" s="58" t="s">
        <v>1362</v>
      </c>
      <c r="D1458" s="57" t="s">
        <v>1363</v>
      </c>
      <c r="E1458" s="235" t="s">
        <v>1364</v>
      </c>
      <c r="F1458" s="235"/>
      <c r="G1458" s="58" t="s">
        <v>1365</v>
      </c>
      <c r="H1458" s="59" t="s">
        <v>1366</v>
      </c>
      <c r="I1458" s="59" t="s">
        <v>1367</v>
      </c>
      <c r="J1458" s="59" t="s">
        <v>1368</v>
      </c>
      <c r="M1458" s="53" t="s">
        <v>1367</v>
      </c>
    </row>
    <row r="1459" spans="1:13" ht="36" customHeight="1">
      <c r="A1459" s="65" t="s">
        <v>1369</v>
      </c>
      <c r="B1459" s="61">
        <v>91875</v>
      </c>
      <c r="C1459" s="61" t="s">
        <v>1010</v>
      </c>
      <c r="D1459" s="60" t="s">
        <v>1486</v>
      </c>
      <c r="E1459" s="236" t="s">
        <v>1407</v>
      </c>
      <c r="F1459" s="236"/>
      <c r="G1459" s="61" t="s">
        <v>535</v>
      </c>
      <c r="H1459" s="62">
        <v>1</v>
      </c>
      <c r="I1459" s="63">
        <f>SUM(J1460:J1462)</f>
        <v>3.6300000000000003</v>
      </c>
      <c r="J1459" s="63">
        <f>H1459*I1459</f>
        <v>3.6300000000000003</v>
      </c>
      <c r="K1459" s="64">
        <f>VLOOKUP(B1459,[1]PLANILHA!$C$11:$G$435,5,FALSE)</f>
        <v>3.6260400000000002</v>
      </c>
      <c r="L1459" s="64">
        <f>K1459-J1459</f>
        <v>-3.9600000000001856E-3</v>
      </c>
      <c r="M1459" s="53">
        <v>4.51</v>
      </c>
    </row>
    <row r="1460" spans="1:13" ht="24" customHeight="1">
      <c r="A1460" s="65" t="s">
        <v>1372</v>
      </c>
      <c r="B1460" s="66">
        <v>88264</v>
      </c>
      <c r="C1460" s="66" t="s">
        <v>1010</v>
      </c>
      <c r="D1460" s="65" t="s">
        <v>1043</v>
      </c>
      <c r="E1460" s="237" t="s">
        <v>1379</v>
      </c>
      <c r="F1460" s="237"/>
      <c r="G1460" s="66" t="s">
        <v>1016</v>
      </c>
      <c r="H1460" s="67">
        <v>0.107</v>
      </c>
      <c r="I1460" s="68">
        <f>M1460*$M$2</f>
        <v>14.423760000000001</v>
      </c>
      <c r="J1460" s="68">
        <f>TRUNC(H1460*I1460,2)</f>
        <v>1.54</v>
      </c>
      <c r="M1460" s="69">
        <v>17.940000000000001</v>
      </c>
    </row>
    <row r="1461" spans="1:13" ht="24" customHeight="1">
      <c r="A1461" s="65" t="s">
        <v>1372</v>
      </c>
      <c r="B1461" s="66">
        <v>88247</v>
      </c>
      <c r="C1461" s="66" t="s">
        <v>1010</v>
      </c>
      <c r="D1461" s="65" t="s">
        <v>1042</v>
      </c>
      <c r="E1461" s="237" t="s">
        <v>1379</v>
      </c>
      <c r="F1461" s="237"/>
      <c r="G1461" s="66" t="s">
        <v>1016</v>
      </c>
      <c r="H1461" s="67">
        <v>0.107</v>
      </c>
      <c r="I1461" s="68">
        <f>M1461*$M$2</f>
        <v>11.264040000000001</v>
      </c>
      <c r="J1461" s="68">
        <f>TRUNC(H1461*I1461,2)</f>
        <v>1.2</v>
      </c>
      <c r="M1461" s="69">
        <v>14.01</v>
      </c>
    </row>
    <row r="1462" spans="1:13" ht="24" customHeight="1" thickBot="1">
      <c r="A1462" s="65" t="s">
        <v>1380</v>
      </c>
      <c r="B1462" s="66">
        <v>1891</v>
      </c>
      <c r="C1462" s="66" t="s">
        <v>1010</v>
      </c>
      <c r="D1462" s="65" t="s">
        <v>2006</v>
      </c>
      <c r="E1462" s="237" t="s">
        <v>1382</v>
      </c>
      <c r="F1462" s="237"/>
      <c r="G1462" s="66" t="s">
        <v>535</v>
      </c>
      <c r="H1462" s="67">
        <v>1</v>
      </c>
      <c r="I1462" s="68">
        <f>M1462*$M$2</f>
        <v>0.89244000000000012</v>
      </c>
      <c r="J1462" s="68">
        <f>TRUNC(H1462*I1462,2)</f>
        <v>0.89</v>
      </c>
      <c r="M1462" s="53">
        <v>1.1100000000000001</v>
      </c>
    </row>
    <row r="1463" spans="1:13" ht="0.95" customHeight="1" thickTop="1">
      <c r="A1463" s="83"/>
      <c r="B1463" s="71"/>
      <c r="C1463" s="71"/>
      <c r="D1463" s="70"/>
      <c r="E1463" s="70"/>
      <c r="F1463" s="70"/>
      <c r="G1463" s="70"/>
      <c r="H1463" s="70"/>
      <c r="I1463" s="70"/>
      <c r="J1463" s="70"/>
      <c r="M1463" s="53"/>
    </row>
    <row r="1464" spans="1:13" ht="18" customHeight="1">
      <c r="A1464" s="57" t="s">
        <v>2233</v>
      </c>
      <c r="B1464" s="58" t="s">
        <v>1361</v>
      </c>
      <c r="C1464" s="58" t="s">
        <v>1362</v>
      </c>
      <c r="D1464" s="57" t="s">
        <v>1363</v>
      </c>
      <c r="E1464" s="235" t="s">
        <v>1364</v>
      </c>
      <c r="F1464" s="235"/>
      <c r="G1464" s="58" t="s">
        <v>1365</v>
      </c>
      <c r="H1464" s="59" t="s">
        <v>1366</v>
      </c>
      <c r="I1464" s="59" t="s">
        <v>1367</v>
      </c>
      <c r="J1464" s="59" t="s">
        <v>1368</v>
      </c>
      <c r="M1464" s="53" t="s">
        <v>1367</v>
      </c>
    </row>
    <row r="1465" spans="1:13" ht="36" customHeight="1">
      <c r="A1465" s="65" t="s">
        <v>1369</v>
      </c>
      <c r="B1465" s="61">
        <v>91863</v>
      </c>
      <c r="C1465" s="61" t="s">
        <v>1010</v>
      </c>
      <c r="D1465" s="60" t="s">
        <v>1488</v>
      </c>
      <c r="E1465" s="236" t="s">
        <v>1407</v>
      </c>
      <c r="F1465" s="236"/>
      <c r="G1465" s="61" t="s">
        <v>538</v>
      </c>
      <c r="H1465" s="62">
        <v>1</v>
      </c>
      <c r="I1465" s="63">
        <f>SUM(J1466:J1469)</f>
        <v>6.7392000000000003</v>
      </c>
      <c r="J1465" s="63">
        <f>H1465*I1465</f>
        <v>6.7392000000000003</v>
      </c>
      <c r="K1465" s="64">
        <f>VLOOKUP(B1465,[1]PLANILHA!$C$11:$G$435,5,FALSE)</f>
        <v>6.7375200000000008</v>
      </c>
      <c r="L1465" s="64">
        <f>K1465-J1465</f>
        <v>-1.6799999999994597E-3</v>
      </c>
      <c r="M1465" s="53">
        <v>8.3800000000000008</v>
      </c>
    </row>
    <row r="1466" spans="1:13" ht="60" customHeight="1">
      <c r="A1466" s="65" t="s">
        <v>1372</v>
      </c>
      <c r="B1466" s="66">
        <v>91170</v>
      </c>
      <c r="C1466" s="66" t="s">
        <v>1010</v>
      </c>
      <c r="D1466" s="65" t="s">
        <v>1452</v>
      </c>
      <c r="E1466" s="237" t="s">
        <v>1434</v>
      </c>
      <c r="F1466" s="237"/>
      <c r="G1466" s="66" t="s">
        <v>538</v>
      </c>
      <c r="H1466" s="67">
        <v>1</v>
      </c>
      <c r="I1466" s="68">
        <f>M1466*$M$2</f>
        <v>1.8492</v>
      </c>
      <c r="J1466" s="68">
        <f>H1466*I1466</f>
        <v>1.8492</v>
      </c>
      <c r="M1466" s="69">
        <v>2.2999999999999998</v>
      </c>
    </row>
    <row r="1467" spans="1:13" ht="24" customHeight="1">
      <c r="A1467" s="65" t="s">
        <v>1372</v>
      </c>
      <c r="B1467" s="66">
        <v>88247</v>
      </c>
      <c r="C1467" s="66" t="s">
        <v>1010</v>
      </c>
      <c r="D1467" s="65" t="s">
        <v>1042</v>
      </c>
      <c r="E1467" s="237" t="s">
        <v>1379</v>
      </c>
      <c r="F1467" s="237"/>
      <c r="G1467" s="66" t="s">
        <v>1016</v>
      </c>
      <c r="H1467" s="67">
        <v>8.2000000000000003E-2</v>
      </c>
      <c r="I1467" s="68">
        <f>M1467*$M$2</f>
        <v>11.264040000000001</v>
      </c>
      <c r="J1467" s="68">
        <f>TRUNC(H1467*I1467,2)</f>
        <v>0.92</v>
      </c>
      <c r="M1467" s="69">
        <v>14.01</v>
      </c>
    </row>
    <row r="1468" spans="1:13" ht="24" customHeight="1">
      <c r="A1468" s="65" t="s">
        <v>1372</v>
      </c>
      <c r="B1468" s="66">
        <v>88264</v>
      </c>
      <c r="C1468" s="66" t="s">
        <v>1010</v>
      </c>
      <c r="D1468" s="65" t="s">
        <v>1043</v>
      </c>
      <c r="E1468" s="237" t="s">
        <v>1379</v>
      </c>
      <c r="F1468" s="237"/>
      <c r="G1468" s="66" t="s">
        <v>1016</v>
      </c>
      <c r="H1468" s="67">
        <v>8.2000000000000003E-2</v>
      </c>
      <c r="I1468" s="68">
        <f>M1468*$M$2</f>
        <v>14.423760000000001</v>
      </c>
      <c r="J1468" s="68">
        <f>TRUNC(H1468*I1468,2)</f>
        <v>1.18</v>
      </c>
      <c r="M1468" s="69">
        <v>17.940000000000001</v>
      </c>
    </row>
    <row r="1469" spans="1:13" ht="24" customHeight="1" thickBot="1">
      <c r="A1469" s="65" t="s">
        <v>1380</v>
      </c>
      <c r="B1469" s="66">
        <v>2674</v>
      </c>
      <c r="C1469" s="66" t="s">
        <v>1010</v>
      </c>
      <c r="D1469" s="65" t="s">
        <v>2007</v>
      </c>
      <c r="E1469" s="237" t="s">
        <v>1382</v>
      </c>
      <c r="F1469" s="237"/>
      <c r="G1469" s="66" t="s">
        <v>538</v>
      </c>
      <c r="H1469" s="67">
        <v>1.0169999999999999</v>
      </c>
      <c r="I1469" s="68">
        <f>M1469*$M$2</f>
        <v>2.7496800000000001</v>
      </c>
      <c r="J1469" s="68">
        <f>TRUNC(H1469*I1469,2)</f>
        <v>2.79</v>
      </c>
      <c r="M1469" s="53">
        <v>3.42</v>
      </c>
    </row>
    <row r="1470" spans="1:13" ht="0.95" customHeight="1" thickTop="1">
      <c r="A1470" s="83"/>
      <c r="B1470" s="71"/>
      <c r="C1470" s="71"/>
      <c r="D1470" s="70"/>
      <c r="E1470" s="70"/>
      <c r="F1470" s="70"/>
      <c r="G1470" s="70"/>
      <c r="H1470" s="70"/>
      <c r="I1470" s="70"/>
      <c r="J1470" s="70"/>
      <c r="M1470" s="53"/>
    </row>
    <row r="1471" spans="1:13" ht="18" customHeight="1">
      <c r="A1471" s="57" t="s">
        <v>2008</v>
      </c>
      <c r="B1471" s="58" t="s">
        <v>1361</v>
      </c>
      <c r="C1471" s="58" t="s">
        <v>1362</v>
      </c>
      <c r="D1471" s="57" t="s">
        <v>1363</v>
      </c>
      <c r="E1471" s="235" t="s">
        <v>1364</v>
      </c>
      <c r="F1471" s="235"/>
      <c r="G1471" s="58" t="s">
        <v>1365</v>
      </c>
      <c r="H1471" s="59" t="s">
        <v>1366</v>
      </c>
      <c r="I1471" s="59" t="s">
        <v>1367</v>
      </c>
      <c r="J1471" s="59" t="s">
        <v>1368</v>
      </c>
      <c r="M1471" s="53" t="s">
        <v>1367</v>
      </c>
    </row>
    <row r="1472" spans="1:13" ht="36" customHeight="1">
      <c r="A1472" s="65" t="s">
        <v>1369</v>
      </c>
      <c r="B1472" s="61">
        <v>91876</v>
      </c>
      <c r="C1472" s="61" t="s">
        <v>1010</v>
      </c>
      <c r="D1472" s="60" t="s">
        <v>2009</v>
      </c>
      <c r="E1472" s="236" t="s">
        <v>1407</v>
      </c>
      <c r="F1472" s="236"/>
      <c r="G1472" s="61" t="s">
        <v>535</v>
      </c>
      <c r="H1472" s="62">
        <v>1</v>
      </c>
      <c r="I1472" s="63">
        <f>SUM(J1473:J1475)</f>
        <v>4.8062000000000005</v>
      </c>
      <c r="J1472" s="63">
        <f>H1472*I1472</f>
        <v>4.8062000000000005</v>
      </c>
      <c r="K1472" s="64">
        <f>VLOOKUP(B1472,[1]PLANILHA!$C$11:$G$435,5,FALSE)</f>
        <v>4.8079200000000002</v>
      </c>
      <c r="L1472" s="64">
        <f>K1472-J1472</f>
        <v>1.7199999999997218E-3</v>
      </c>
      <c r="M1472" s="53">
        <v>5.98</v>
      </c>
    </row>
    <row r="1473" spans="1:13" ht="24" customHeight="1">
      <c r="A1473" s="65" t="s">
        <v>1372</v>
      </c>
      <c r="B1473" s="66">
        <v>88247</v>
      </c>
      <c r="C1473" s="66" t="s">
        <v>1010</v>
      </c>
      <c r="D1473" s="65" t="s">
        <v>1042</v>
      </c>
      <c r="E1473" s="237" t="s">
        <v>1379</v>
      </c>
      <c r="F1473" s="237"/>
      <c r="G1473" s="66" t="s">
        <v>1016</v>
      </c>
      <c r="H1473" s="67">
        <v>0.13900000000000001</v>
      </c>
      <c r="I1473" s="68">
        <f>M1473*$M$2</f>
        <v>11.264040000000001</v>
      </c>
      <c r="J1473" s="68">
        <f>TRUNC(H1473*I1473,2)</f>
        <v>1.56</v>
      </c>
      <c r="M1473" s="69">
        <v>14.01</v>
      </c>
    </row>
    <row r="1474" spans="1:13" ht="24" customHeight="1">
      <c r="A1474" s="65" t="s">
        <v>1372</v>
      </c>
      <c r="B1474" s="66">
        <v>88264</v>
      </c>
      <c r="C1474" s="66" t="s">
        <v>1010</v>
      </c>
      <c r="D1474" s="65" t="s">
        <v>1043</v>
      </c>
      <c r="E1474" s="237" t="s">
        <v>1379</v>
      </c>
      <c r="F1474" s="237"/>
      <c r="G1474" s="66" t="s">
        <v>1016</v>
      </c>
      <c r="H1474" s="67">
        <v>0.13900000000000001</v>
      </c>
      <c r="I1474" s="68">
        <f>M1474*$M$2</f>
        <v>14.423760000000001</v>
      </c>
      <c r="J1474" s="68">
        <f>TRUNC(H1474*I1474,2)</f>
        <v>2</v>
      </c>
      <c r="M1474" s="69">
        <v>17.940000000000001</v>
      </c>
    </row>
    <row r="1475" spans="1:13" ht="24" customHeight="1" thickBot="1">
      <c r="A1475" s="65" t="s">
        <v>1380</v>
      </c>
      <c r="B1475" s="66">
        <v>1892</v>
      </c>
      <c r="C1475" s="66" t="s">
        <v>1010</v>
      </c>
      <c r="D1475" s="65" t="s">
        <v>2010</v>
      </c>
      <c r="E1475" s="237" t="s">
        <v>1382</v>
      </c>
      <c r="F1475" s="237"/>
      <c r="G1475" s="66" t="s">
        <v>535</v>
      </c>
      <c r="H1475" s="67">
        <v>1</v>
      </c>
      <c r="I1475" s="68">
        <f>M1475*$M$2</f>
        <v>1.2462000000000002</v>
      </c>
      <c r="J1475" s="68">
        <f>H1475*I1475</f>
        <v>1.2462000000000002</v>
      </c>
      <c r="M1475" s="53">
        <v>1.55</v>
      </c>
    </row>
    <row r="1476" spans="1:13" ht="0.95" customHeight="1" thickTop="1">
      <c r="A1476" s="83"/>
      <c r="B1476" s="71"/>
      <c r="C1476" s="71"/>
      <c r="D1476" s="70"/>
      <c r="E1476" s="70"/>
      <c r="F1476" s="70"/>
      <c r="G1476" s="70"/>
      <c r="H1476" s="70"/>
      <c r="I1476" s="70"/>
      <c r="J1476" s="70"/>
      <c r="M1476" s="53"/>
    </row>
    <row r="1477" spans="1:13" ht="18" customHeight="1">
      <c r="A1477" s="57" t="s">
        <v>2008</v>
      </c>
      <c r="B1477" s="58" t="s">
        <v>1361</v>
      </c>
      <c r="C1477" s="58" t="s">
        <v>1362</v>
      </c>
      <c r="D1477" s="57" t="s">
        <v>1363</v>
      </c>
      <c r="E1477" s="235" t="s">
        <v>1364</v>
      </c>
      <c r="F1477" s="235"/>
      <c r="G1477" s="58" t="s">
        <v>1365</v>
      </c>
      <c r="H1477" s="59" t="s">
        <v>1366</v>
      </c>
      <c r="I1477" s="59" t="s">
        <v>1367</v>
      </c>
      <c r="J1477" s="59" t="s">
        <v>1368</v>
      </c>
      <c r="M1477" s="53" t="s">
        <v>1367</v>
      </c>
    </row>
    <row r="1478" spans="1:13" ht="36" customHeight="1">
      <c r="A1478" s="65" t="s">
        <v>1369</v>
      </c>
      <c r="B1478" s="61">
        <v>97607</v>
      </c>
      <c r="C1478" s="61" t="s">
        <v>1010</v>
      </c>
      <c r="D1478" s="60" t="s">
        <v>2011</v>
      </c>
      <c r="E1478" s="236" t="s">
        <v>1407</v>
      </c>
      <c r="F1478" s="236"/>
      <c r="G1478" s="61" t="s">
        <v>535</v>
      </c>
      <c r="H1478" s="62">
        <v>1</v>
      </c>
      <c r="I1478" s="63">
        <f>SUM(J1479:J1482)</f>
        <v>61.521242796000003</v>
      </c>
      <c r="J1478" s="63">
        <f>H1478*I1478</f>
        <v>61.521242796000003</v>
      </c>
      <c r="K1478" s="64">
        <f>VLOOKUP(B1478,[1]PLANILHA!$C$11:$G$435,5,FALSE)</f>
        <v>61.522080000000003</v>
      </c>
      <c r="L1478" s="64">
        <f>K1478-J1478</f>
        <v>8.3720399999975825E-4</v>
      </c>
      <c r="M1478" s="53">
        <v>76.52</v>
      </c>
    </row>
    <row r="1479" spans="1:13" ht="24" customHeight="1">
      <c r="A1479" s="65" t="s">
        <v>1372</v>
      </c>
      <c r="B1479" s="66">
        <v>88247</v>
      </c>
      <c r="C1479" s="66" t="s">
        <v>1010</v>
      </c>
      <c r="D1479" s="65" t="s">
        <v>1042</v>
      </c>
      <c r="E1479" s="237" t="s">
        <v>1379</v>
      </c>
      <c r="F1479" s="237"/>
      <c r="G1479" s="66" t="s">
        <v>1016</v>
      </c>
      <c r="H1479" s="67">
        <v>0.22989999999999999</v>
      </c>
      <c r="I1479" s="68">
        <f>M1479*$M$2</f>
        <v>11.264040000000001</v>
      </c>
      <c r="J1479" s="68">
        <f>H1479*I1479</f>
        <v>2.5896027960000003</v>
      </c>
      <c r="M1479" s="69">
        <v>14.01</v>
      </c>
    </row>
    <row r="1480" spans="1:13" ht="24" customHeight="1">
      <c r="A1480" s="65" t="s">
        <v>1372</v>
      </c>
      <c r="B1480" s="66">
        <v>88264</v>
      </c>
      <c r="C1480" s="66" t="s">
        <v>1010</v>
      </c>
      <c r="D1480" s="65" t="s">
        <v>1043</v>
      </c>
      <c r="E1480" s="237" t="s">
        <v>1379</v>
      </c>
      <c r="F1480" s="237"/>
      <c r="G1480" s="66" t="s">
        <v>1016</v>
      </c>
      <c r="H1480" s="67">
        <v>0.55179999999999996</v>
      </c>
      <c r="I1480" s="68">
        <f>M1480*$M$2</f>
        <v>14.423760000000001</v>
      </c>
      <c r="J1480" s="68">
        <f>TRUNC(H1480*I1480,2)</f>
        <v>7.95</v>
      </c>
      <c r="M1480" s="69">
        <v>17.940000000000001</v>
      </c>
    </row>
    <row r="1481" spans="1:13" ht="24" customHeight="1">
      <c r="A1481" s="65" t="s">
        <v>1380</v>
      </c>
      <c r="B1481" s="66">
        <v>38193</v>
      </c>
      <c r="C1481" s="66" t="s">
        <v>1010</v>
      </c>
      <c r="D1481" s="65" t="s">
        <v>2012</v>
      </c>
      <c r="E1481" s="237" t="s">
        <v>1382</v>
      </c>
      <c r="F1481" s="237"/>
      <c r="G1481" s="66" t="s">
        <v>535</v>
      </c>
      <c r="H1481" s="67">
        <v>1</v>
      </c>
      <c r="I1481" s="68">
        <f>M1481*$M$2</f>
        <v>6.9867600000000003</v>
      </c>
      <c r="J1481" s="68">
        <f>H1481*I1481</f>
        <v>6.9867600000000003</v>
      </c>
      <c r="M1481" s="53">
        <v>8.69</v>
      </c>
    </row>
    <row r="1482" spans="1:13" ht="36" customHeight="1" thickBot="1">
      <c r="A1482" s="65" t="s">
        <v>1380</v>
      </c>
      <c r="B1482" s="66">
        <v>38775</v>
      </c>
      <c r="C1482" s="66" t="s">
        <v>1010</v>
      </c>
      <c r="D1482" s="65" t="s">
        <v>2013</v>
      </c>
      <c r="E1482" s="237" t="s">
        <v>1382</v>
      </c>
      <c r="F1482" s="237"/>
      <c r="G1482" s="66" t="s">
        <v>535</v>
      </c>
      <c r="H1482" s="67">
        <v>1</v>
      </c>
      <c r="I1482" s="68">
        <f>M1482*$M$2</f>
        <v>43.994880000000002</v>
      </c>
      <c r="J1482" s="68">
        <f>H1482*I1482</f>
        <v>43.994880000000002</v>
      </c>
      <c r="M1482" s="53">
        <v>54.72</v>
      </c>
    </row>
    <row r="1483" spans="1:13" ht="0.95" customHeight="1" thickTop="1">
      <c r="A1483" s="83"/>
      <c r="B1483" s="71"/>
      <c r="C1483" s="71"/>
      <c r="D1483" s="70"/>
      <c r="E1483" s="70"/>
      <c r="F1483" s="70"/>
      <c r="G1483" s="70"/>
      <c r="H1483" s="70"/>
      <c r="I1483" s="70"/>
      <c r="J1483" s="70"/>
      <c r="M1483" s="53"/>
    </row>
    <row r="1484" spans="1:13" ht="18" customHeight="1">
      <c r="A1484" s="57" t="s">
        <v>2014</v>
      </c>
      <c r="B1484" s="58" t="s">
        <v>1361</v>
      </c>
      <c r="C1484" s="58" t="s">
        <v>1362</v>
      </c>
      <c r="D1484" s="57" t="s">
        <v>1363</v>
      </c>
      <c r="E1484" s="235" t="s">
        <v>1364</v>
      </c>
      <c r="F1484" s="235"/>
      <c r="G1484" s="58" t="s">
        <v>1365</v>
      </c>
      <c r="H1484" s="59" t="s">
        <v>1366</v>
      </c>
      <c r="I1484" s="59" t="s">
        <v>1367</v>
      </c>
      <c r="J1484" s="59" t="s">
        <v>1368</v>
      </c>
      <c r="M1484" s="53" t="s">
        <v>1367</v>
      </c>
    </row>
    <row r="1485" spans="1:13" ht="36" customHeight="1">
      <c r="A1485" s="65" t="s">
        <v>1369</v>
      </c>
      <c r="B1485" s="61">
        <v>93013</v>
      </c>
      <c r="C1485" s="61" t="s">
        <v>1010</v>
      </c>
      <c r="D1485" s="60" t="s">
        <v>2015</v>
      </c>
      <c r="E1485" s="236" t="s">
        <v>1407</v>
      </c>
      <c r="F1485" s="236"/>
      <c r="G1485" s="61" t="s">
        <v>535</v>
      </c>
      <c r="H1485" s="62">
        <v>1</v>
      </c>
      <c r="I1485" s="63">
        <f>SUM(J1486:J1488)</f>
        <v>8.4</v>
      </c>
      <c r="J1485" s="63">
        <f>H1485*I1485</f>
        <v>8.4</v>
      </c>
      <c r="K1485" s="64">
        <f>VLOOKUP(B1485,[1]PLANILHA!$C$11:$G$435,5,FALSE)</f>
        <v>8.4017999999999997</v>
      </c>
      <c r="L1485" s="64">
        <f>K1485-J1485</f>
        <v>1.7999999999993577E-3</v>
      </c>
      <c r="M1485" s="53">
        <v>10.45</v>
      </c>
    </row>
    <row r="1486" spans="1:13" ht="24" customHeight="1">
      <c r="A1486" s="65" t="s">
        <v>1372</v>
      </c>
      <c r="B1486" s="66">
        <v>88247</v>
      </c>
      <c r="C1486" s="66" t="s">
        <v>1010</v>
      </c>
      <c r="D1486" s="65" t="s">
        <v>1042</v>
      </c>
      <c r="E1486" s="237" t="s">
        <v>1379</v>
      </c>
      <c r="F1486" s="237"/>
      <c r="G1486" s="66" t="s">
        <v>1016</v>
      </c>
      <c r="H1486" s="67">
        <v>0.224</v>
      </c>
      <c r="I1486" s="68">
        <f>M1486*$M$2</f>
        <v>11.264040000000001</v>
      </c>
      <c r="J1486" s="68">
        <f>TRUNC(H1486*I1486,2)</f>
        <v>2.52</v>
      </c>
      <c r="M1486" s="69">
        <v>14.01</v>
      </c>
    </row>
    <row r="1487" spans="1:13" ht="24" customHeight="1">
      <c r="A1487" s="65" t="s">
        <v>1372</v>
      </c>
      <c r="B1487" s="66">
        <v>88264</v>
      </c>
      <c r="C1487" s="66" t="s">
        <v>1010</v>
      </c>
      <c r="D1487" s="65" t="s">
        <v>1043</v>
      </c>
      <c r="E1487" s="237" t="s">
        <v>1379</v>
      </c>
      <c r="F1487" s="237"/>
      <c r="G1487" s="66" t="s">
        <v>1016</v>
      </c>
      <c r="H1487" s="67">
        <v>0.224</v>
      </c>
      <c r="I1487" s="68">
        <f>M1487*$M$2</f>
        <v>14.423760000000001</v>
      </c>
      <c r="J1487" s="68">
        <f>TRUNC(H1487*I1487,2)</f>
        <v>3.23</v>
      </c>
      <c r="M1487" s="69">
        <v>17.940000000000001</v>
      </c>
    </row>
    <row r="1488" spans="1:13" ht="24" customHeight="1" thickBot="1">
      <c r="A1488" s="65" t="s">
        <v>1380</v>
      </c>
      <c r="B1488" s="66">
        <v>1893</v>
      </c>
      <c r="C1488" s="66" t="s">
        <v>1010</v>
      </c>
      <c r="D1488" s="65" t="s">
        <v>2016</v>
      </c>
      <c r="E1488" s="237" t="s">
        <v>1382</v>
      </c>
      <c r="F1488" s="237"/>
      <c r="G1488" s="66" t="s">
        <v>535</v>
      </c>
      <c r="H1488" s="67">
        <v>1</v>
      </c>
      <c r="I1488" s="68">
        <v>2.65</v>
      </c>
      <c r="J1488" s="68">
        <f>TRUNC(H1488*I1488,2)</f>
        <v>2.65</v>
      </c>
      <c r="M1488" s="53">
        <v>3.31</v>
      </c>
    </row>
    <row r="1489" spans="1:13" ht="0.95" customHeight="1" thickTop="1">
      <c r="A1489" s="83"/>
      <c r="B1489" s="71"/>
      <c r="C1489" s="71"/>
      <c r="D1489" s="70"/>
      <c r="E1489" s="70"/>
      <c r="F1489" s="70"/>
      <c r="G1489" s="70"/>
      <c r="H1489" s="70"/>
      <c r="I1489" s="70"/>
      <c r="J1489" s="70"/>
      <c r="M1489" s="53"/>
    </row>
    <row r="1490" spans="1:13" ht="18" customHeight="1">
      <c r="A1490" s="57" t="s">
        <v>2017</v>
      </c>
      <c r="B1490" s="58" t="s">
        <v>1361</v>
      </c>
      <c r="C1490" s="58" t="s">
        <v>1362</v>
      </c>
      <c r="D1490" s="57" t="s">
        <v>1363</v>
      </c>
      <c r="E1490" s="235" t="s">
        <v>1364</v>
      </c>
      <c r="F1490" s="235"/>
      <c r="G1490" s="58" t="s">
        <v>1365</v>
      </c>
      <c r="H1490" s="59" t="s">
        <v>1366</v>
      </c>
      <c r="I1490" s="59" t="s">
        <v>1367</v>
      </c>
      <c r="J1490" s="59" t="s">
        <v>1368</v>
      </c>
      <c r="M1490" s="53" t="s">
        <v>1367</v>
      </c>
    </row>
    <row r="1491" spans="1:13" ht="36" customHeight="1">
      <c r="A1491" s="65" t="s">
        <v>1369</v>
      </c>
      <c r="B1491" s="61">
        <v>91877</v>
      </c>
      <c r="C1491" s="61" t="s">
        <v>1010</v>
      </c>
      <c r="D1491" s="60" t="s">
        <v>2018</v>
      </c>
      <c r="E1491" s="236" t="s">
        <v>1407</v>
      </c>
      <c r="F1491" s="236"/>
      <c r="G1491" s="61" t="s">
        <v>535</v>
      </c>
      <c r="H1491" s="62">
        <v>1</v>
      </c>
      <c r="I1491" s="63">
        <f>SUM(J1492:J1494)</f>
        <v>6.4510527999999994</v>
      </c>
      <c r="J1491" s="63">
        <f>H1491*I1491</f>
        <v>6.4510527999999994</v>
      </c>
      <c r="K1491" s="64">
        <f>VLOOKUP(B1491,[1]PLANILHA!$C$11:$G$435,5,FALSE)</f>
        <v>6.44808</v>
      </c>
      <c r="L1491" s="64">
        <f>K1491-J1491</f>
        <v>-2.9727999999993315E-3</v>
      </c>
      <c r="M1491" s="53">
        <v>8.02</v>
      </c>
    </row>
    <row r="1492" spans="1:13" ht="24" customHeight="1">
      <c r="A1492" s="65" t="s">
        <v>1372</v>
      </c>
      <c r="B1492" s="66">
        <v>88247</v>
      </c>
      <c r="C1492" s="66" t="s">
        <v>1010</v>
      </c>
      <c r="D1492" s="65" t="s">
        <v>1042</v>
      </c>
      <c r="E1492" s="237" t="s">
        <v>1379</v>
      </c>
      <c r="F1492" s="237"/>
      <c r="G1492" s="66" t="s">
        <v>1016</v>
      </c>
      <c r="H1492" s="67">
        <v>0.17599999999999999</v>
      </c>
      <c r="I1492" s="68">
        <f>M1492*$M$2</f>
        <v>11.264040000000001</v>
      </c>
      <c r="J1492" s="68">
        <f>H1492*I1492</f>
        <v>1.9824710400000001</v>
      </c>
      <c r="M1492" s="69">
        <v>14.01</v>
      </c>
    </row>
    <row r="1493" spans="1:13" ht="24" customHeight="1">
      <c r="A1493" s="65" t="s">
        <v>1372</v>
      </c>
      <c r="B1493" s="66">
        <v>88264</v>
      </c>
      <c r="C1493" s="66" t="s">
        <v>1010</v>
      </c>
      <c r="D1493" s="65" t="s">
        <v>1043</v>
      </c>
      <c r="E1493" s="237" t="s">
        <v>1379</v>
      </c>
      <c r="F1493" s="237"/>
      <c r="G1493" s="66" t="s">
        <v>1016</v>
      </c>
      <c r="H1493" s="67">
        <v>0.17599999999999999</v>
      </c>
      <c r="I1493" s="68">
        <f>M1493*$M$2</f>
        <v>14.423760000000001</v>
      </c>
      <c r="J1493" s="68">
        <f>H1493*I1493</f>
        <v>2.53858176</v>
      </c>
      <c r="M1493" s="69">
        <v>17.940000000000001</v>
      </c>
    </row>
    <row r="1494" spans="1:13" ht="24" customHeight="1" thickBot="1">
      <c r="A1494" s="65" t="s">
        <v>1380</v>
      </c>
      <c r="B1494" s="66">
        <v>1902</v>
      </c>
      <c r="C1494" s="66" t="s">
        <v>1010</v>
      </c>
      <c r="D1494" s="65" t="s">
        <v>2019</v>
      </c>
      <c r="E1494" s="237" t="s">
        <v>1382</v>
      </c>
      <c r="F1494" s="237"/>
      <c r="G1494" s="66" t="s">
        <v>535</v>
      </c>
      <c r="H1494" s="67">
        <v>1</v>
      </c>
      <c r="I1494" s="68">
        <f>M1494*$M$2</f>
        <v>1.9376400000000003</v>
      </c>
      <c r="J1494" s="68">
        <f>TRUNC(H1494*I1494,2)</f>
        <v>1.93</v>
      </c>
      <c r="M1494" s="53">
        <v>2.41</v>
      </c>
    </row>
    <row r="1495" spans="1:13" ht="0.95" customHeight="1" thickTop="1">
      <c r="A1495" s="83"/>
      <c r="B1495" s="71"/>
      <c r="C1495" s="71"/>
      <c r="D1495" s="70"/>
      <c r="E1495" s="70"/>
      <c r="F1495" s="70"/>
      <c r="G1495" s="70"/>
      <c r="H1495" s="70"/>
      <c r="I1495" s="70"/>
      <c r="J1495" s="70"/>
      <c r="M1495" s="53"/>
    </row>
    <row r="1496" spans="1:13" ht="18" customHeight="1">
      <c r="A1496" s="57" t="s">
        <v>2020</v>
      </c>
      <c r="B1496" s="58" t="s">
        <v>1361</v>
      </c>
      <c r="C1496" s="58" t="s">
        <v>1362</v>
      </c>
      <c r="D1496" s="57" t="s">
        <v>1363</v>
      </c>
      <c r="E1496" s="235" t="s">
        <v>1364</v>
      </c>
      <c r="F1496" s="235"/>
      <c r="G1496" s="58" t="s">
        <v>1365</v>
      </c>
      <c r="H1496" s="59" t="s">
        <v>1366</v>
      </c>
      <c r="I1496" s="59" t="s">
        <v>1367</v>
      </c>
      <c r="J1496" s="59" t="s">
        <v>1368</v>
      </c>
      <c r="M1496" s="53" t="s">
        <v>1367</v>
      </c>
    </row>
    <row r="1497" spans="1:13" ht="36" customHeight="1">
      <c r="A1497" s="65" t="s">
        <v>1369</v>
      </c>
      <c r="B1497" s="61">
        <v>91874</v>
      </c>
      <c r="C1497" s="61" t="s">
        <v>1010</v>
      </c>
      <c r="D1497" s="60" t="s">
        <v>2021</v>
      </c>
      <c r="E1497" s="236" t="s">
        <v>1407</v>
      </c>
      <c r="F1497" s="236"/>
      <c r="G1497" s="61" t="s">
        <v>535</v>
      </c>
      <c r="H1497" s="62">
        <v>1</v>
      </c>
      <c r="I1497" s="63">
        <f>SUM(J1498:J1500)</f>
        <v>2.7271720800000003</v>
      </c>
      <c r="J1497" s="63">
        <f>H1497*I1497</f>
        <v>2.7271720800000003</v>
      </c>
      <c r="K1497" s="64">
        <f>VLOOKUP(B1497,[1]PLANILHA!$C$11:$G$435,5,FALSE)</f>
        <v>2.7255600000000002</v>
      </c>
      <c r="L1497" s="64">
        <f>K1497-J1497</f>
        <v>-1.6120800000001267E-3</v>
      </c>
      <c r="M1497" s="53">
        <v>3.39</v>
      </c>
    </row>
    <row r="1498" spans="1:13" ht="24" customHeight="1">
      <c r="A1498" s="65" t="s">
        <v>1372</v>
      </c>
      <c r="B1498" s="66">
        <v>88264</v>
      </c>
      <c r="C1498" s="66" t="s">
        <v>1010</v>
      </c>
      <c r="D1498" s="65" t="s">
        <v>1043</v>
      </c>
      <c r="E1498" s="237" t="s">
        <v>1379</v>
      </c>
      <c r="F1498" s="237"/>
      <c r="G1498" s="66" t="s">
        <v>1016</v>
      </c>
      <c r="H1498" s="67">
        <v>8.3000000000000004E-2</v>
      </c>
      <c r="I1498" s="68">
        <f>M1498*$M$2</f>
        <v>14.423760000000001</v>
      </c>
      <c r="J1498" s="68">
        <f>H1498*I1498</f>
        <v>1.1971720800000001</v>
      </c>
      <c r="M1498" s="69">
        <v>17.940000000000001</v>
      </c>
    </row>
    <row r="1499" spans="1:13" ht="24" customHeight="1">
      <c r="A1499" s="65" t="s">
        <v>1372</v>
      </c>
      <c r="B1499" s="66">
        <v>88247</v>
      </c>
      <c r="C1499" s="66" t="s">
        <v>1010</v>
      </c>
      <c r="D1499" s="65" t="s">
        <v>1042</v>
      </c>
      <c r="E1499" s="237" t="s">
        <v>1379</v>
      </c>
      <c r="F1499" s="237"/>
      <c r="G1499" s="66" t="s">
        <v>1016</v>
      </c>
      <c r="H1499" s="67">
        <v>8.3000000000000004E-2</v>
      </c>
      <c r="I1499" s="68">
        <f>M1499*$M$2</f>
        <v>11.264040000000001</v>
      </c>
      <c r="J1499" s="68">
        <f>TRUNC(H1499*I1499,2)</f>
        <v>0.93</v>
      </c>
      <c r="M1499" s="69">
        <v>14.01</v>
      </c>
    </row>
    <row r="1500" spans="1:13" ht="24" customHeight="1" thickBot="1">
      <c r="A1500" s="65" t="s">
        <v>1380</v>
      </c>
      <c r="B1500" s="66">
        <v>1901</v>
      </c>
      <c r="C1500" s="66" t="s">
        <v>1010</v>
      </c>
      <c r="D1500" s="65" t="s">
        <v>2022</v>
      </c>
      <c r="E1500" s="237" t="s">
        <v>1382</v>
      </c>
      <c r="F1500" s="237"/>
      <c r="G1500" s="66" t="s">
        <v>535</v>
      </c>
      <c r="H1500" s="67">
        <v>1</v>
      </c>
      <c r="I1500" s="68">
        <f>M1500*$M$2</f>
        <v>0.60299999999999998</v>
      </c>
      <c r="J1500" s="68">
        <f>TRUNC(H1500*I1500,2)</f>
        <v>0.6</v>
      </c>
      <c r="M1500" s="53">
        <v>0.75</v>
      </c>
    </row>
    <row r="1501" spans="1:13" ht="0.95" customHeight="1" thickTop="1">
      <c r="A1501" s="83"/>
      <c r="B1501" s="71"/>
      <c r="C1501" s="71"/>
      <c r="D1501" s="70"/>
      <c r="E1501" s="70"/>
      <c r="F1501" s="70"/>
      <c r="G1501" s="70"/>
      <c r="H1501" s="70"/>
      <c r="I1501" s="70"/>
      <c r="J1501" s="70"/>
      <c r="M1501" s="53"/>
    </row>
    <row r="1502" spans="1:13" ht="18" customHeight="1">
      <c r="A1502" s="57" t="s">
        <v>2023</v>
      </c>
      <c r="B1502" s="58" t="s">
        <v>1361</v>
      </c>
      <c r="C1502" s="58" t="s">
        <v>1362</v>
      </c>
      <c r="D1502" s="57" t="s">
        <v>1363</v>
      </c>
      <c r="E1502" s="235" t="s">
        <v>1364</v>
      </c>
      <c r="F1502" s="235"/>
      <c r="G1502" s="58" t="s">
        <v>1365</v>
      </c>
      <c r="H1502" s="59" t="s">
        <v>1366</v>
      </c>
      <c r="I1502" s="59" t="s">
        <v>1367</v>
      </c>
      <c r="J1502" s="59" t="s">
        <v>1368</v>
      </c>
      <c r="M1502" s="53" t="s">
        <v>1367</v>
      </c>
    </row>
    <row r="1503" spans="1:13" ht="24" customHeight="1">
      <c r="A1503" s="65" t="s">
        <v>1369</v>
      </c>
      <c r="B1503" s="61">
        <v>93017</v>
      </c>
      <c r="C1503" s="61" t="s">
        <v>1010</v>
      </c>
      <c r="D1503" s="60" t="s">
        <v>2024</v>
      </c>
      <c r="E1503" s="236" t="s">
        <v>1407</v>
      </c>
      <c r="F1503" s="236"/>
      <c r="G1503" s="61" t="s">
        <v>535</v>
      </c>
      <c r="H1503" s="62">
        <v>1</v>
      </c>
      <c r="I1503" s="63">
        <f>SUM(J1504:J1506)</f>
        <v>31.158481039999998</v>
      </c>
      <c r="J1503" s="63">
        <f>H1503*I1503</f>
        <v>31.158481039999998</v>
      </c>
      <c r="K1503" s="64">
        <f>VLOOKUP(B1503,[1]PLANILHA!$C$11:$G$435,5,FALSE)</f>
        <v>31.155000000000001</v>
      </c>
      <c r="L1503" s="64">
        <f>K1503-J1503</f>
        <v>-3.4810399999969377E-3</v>
      </c>
      <c r="M1503" s="53">
        <v>38.75</v>
      </c>
    </row>
    <row r="1504" spans="1:13" ht="24" customHeight="1">
      <c r="A1504" s="65" t="s">
        <v>1372</v>
      </c>
      <c r="B1504" s="66">
        <v>88247</v>
      </c>
      <c r="C1504" s="66" t="s">
        <v>1010</v>
      </c>
      <c r="D1504" s="65" t="s">
        <v>1042</v>
      </c>
      <c r="E1504" s="237" t="s">
        <v>1379</v>
      </c>
      <c r="F1504" s="237"/>
      <c r="G1504" s="66" t="s">
        <v>1016</v>
      </c>
      <c r="H1504" s="67">
        <v>0.42599999999999999</v>
      </c>
      <c r="I1504" s="68">
        <f>M1504*$M$2</f>
        <v>11.264040000000001</v>
      </c>
      <c r="J1504" s="68">
        <f>H1504*I1504</f>
        <v>4.7984810400000004</v>
      </c>
      <c r="M1504" s="69">
        <v>14.01</v>
      </c>
    </row>
    <row r="1505" spans="1:13" ht="24" customHeight="1">
      <c r="A1505" s="65" t="s">
        <v>1372</v>
      </c>
      <c r="B1505" s="66">
        <v>88264</v>
      </c>
      <c r="C1505" s="66" t="s">
        <v>1010</v>
      </c>
      <c r="D1505" s="65" t="s">
        <v>1043</v>
      </c>
      <c r="E1505" s="237" t="s">
        <v>1379</v>
      </c>
      <c r="F1505" s="237"/>
      <c r="G1505" s="66" t="s">
        <v>1016</v>
      </c>
      <c r="H1505" s="67">
        <v>0.42599999999999999</v>
      </c>
      <c r="I1505" s="68">
        <f>M1505*$M$2</f>
        <v>14.423760000000001</v>
      </c>
      <c r="J1505" s="68">
        <f>TRUNC(H1505*I1505,2)</f>
        <v>6.14</v>
      </c>
      <c r="M1505" s="69">
        <v>17.940000000000001</v>
      </c>
    </row>
    <row r="1506" spans="1:13" ht="24" customHeight="1" thickBot="1">
      <c r="A1506" s="65" t="s">
        <v>1380</v>
      </c>
      <c r="B1506" s="66">
        <v>1895</v>
      </c>
      <c r="C1506" s="66" t="s">
        <v>1010</v>
      </c>
      <c r="D1506" s="65" t="s">
        <v>2025</v>
      </c>
      <c r="E1506" s="237" t="s">
        <v>1382</v>
      </c>
      <c r="F1506" s="237"/>
      <c r="G1506" s="66" t="s">
        <v>535</v>
      </c>
      <c r="H1506" s="67">
        <v>1</v>
      </c>
      <c r="I1506" s="68">
        <f>M1506*$M$2</f>
        <v>20.220600000000001</v>
      </c>
      <c r="J1506" s="68">
        <f>TRUNC(H1506*I1506,2)</f>
        <v>20.22</v>
      </c>
      <c r="M1506" s="53">
        <v>25.15</v>
      </c>
    </row>
    <row r="1507" spans="1:13" ht="0.95" customHeight="1" thickTop="1">
      <c r="A1507" s="83"/>
      <c r="B1507" s="71"/>
      <c r="C1507" s="71"/>
      <c r="D1507" s="70"/>
      <c r="E1507" s="70"/>
      <c r="F1507" s="70"/>
      <c r="G1507" s="70"/>
      <c r="H1507" s="70"/>
      <c r="I1507" s="70"/>
      <c r="J1507" s="70"/>
      <c r="M1507" s="53"/>
    </row>
    <row r="1508" spans="1:13" ht="18" customHeight="1">
      <c r="A1508" s="57" t="s">
        <v>2026</v>
      </c>
      <c r="B1508" s="58" t="s">
        <v>1361</v>
      </c>
      <c r="C1508" s="58" t="s">
        <v>1362</v>
      </c>
      <c r="D1508" s="57" t="s">
        <v>1363</v>
      </c>
      <c r="E1508" s="235" t="s">
        <v>1364</v>
      </c>
      <c r="F1508" s="235"/>
      <c r="G1508" s="58" t="s">
        <v>1365</v>
      </c>
      <c r="H1508" s="59" t="s">
        <v>1366</v>
      </c>
      <c r="I1508" s="59" t="s">
        <v>1367</v>
      </c>
      <c r="J1508" s="59" t="s">
        <v>1368</v>
      </c>
      <c r="M1508" s="53" t="s">
        <v>1367</v>
      </c>
    </row>
    <row r="1509" spans="1:13" ht="36" customHeight="1">
      <c r="A1509" s="65" t="s">
        <v>1369</v>
      </c>
      <c r="B1509" s="61">
        <v>92980</v>
      </c>
      <c r="C1509" s="61" t="s">
        <v>1010</v>
      </c>
      <c r="D1509" s="60" t="s">
        <v>2027</v>
      </c>
      <c r="E1509" s="236" t="s">
        <v>1407</v>
      </c>
      <c r="F1509" s="236"/>
      <c r="G1509" s="61" t="s">
        <v>538</v>
      </c>
      <c r="H1509" s="62">
        <v>1</v>
      </c>
      <c r="I1509" s="63">
        <f>SUM(J1510:J1513)</f>
        <v>9.1211901999999991</v>
      </c>
      <c r="J1509" s="63">
        <f>H1509*I1509</f>
        <v>9.1211901999999991</v>
      </c>
      <c r="K1509" s="64">
        <f>VLOOKUP(B1509,[1]PLANILHA!$C$11:$G$435,5,FALSE)</f>
        <v>9.1173599999999997</v>
      </c>
      <c r="L1509" s="64">
        <f>K1509-J1509</f>
        <v>-3.8301999999994507E-3</v>
      </c>
      <c r="M1509" s="53">
        <v>11.34</v>
      </c>
    </row>
    <row r="1510" spans="1:13" ht="24" customHeight="1">
      <c r="A1510" s="65" t="s">
        <v>1372</v>
      </c>
      <c r="B1510" s="66">
        <v>88264</v>
      </c>
      <c r="C1510" s="66" t="s">
        <v>1010</v>
      </c>
      <c r="D1510" s="65" t="s">
        <v>1043</v>
      </c>
      <c r="E1510" s="237" t="s">
        <v>1379</v>
      </c>
      <c r="F1510" s="237"/>
      <c r="G1510" s="66" t="s">
        <v>1016</v>
      </c>
      <c r="H1510" s="67">
        <v>8.9999999999999993E-3</v>
      </c>
      <c r="I1510" s="68">
        <f>M1510*$M$2</f>
        <v>14.423760000000001</v>
      </c>
      <c r="J1510" s="68">
        <f>H1510*I1510</f>
        <v>0.12981384000000001</v>
      </c>
      <c r="M1510" s="69">
        <v>17.940000000000001</v>
      </c>
    </row>
    <row r="1511" spans="1:13" ht="24" customHeight="1">
      <c r="A1511" s="65" t="s">
        <v>1372</v>
      </c>
      <c r="B1511" s="66">
        <v>88247</v>
      </c>
      <c r="C1511" s="66" t="s">
        <v>1010</v>
      </c>
      <c r="D1511" s="65" t="s">
        <v>1042</v>
      </c>
      <c r="E1511" s="237" t="s">
        <v>1379</v>
      </c>
      <c r="F1511" s="237"/>
      <c r="G1511" s="66" t="s">
        <v>1016</v>
      </c>
      <c r="H1511" s="67">
        <v>8.9999999999999993E-3</v>
      </c>
      <c r="I1511" s="68">
        <f>M1511*$M$2</f>
        <v>11.264040000000001</v>
      </c>
      <c r="J1511" s="68">
        <f>H1511*I1511</f>
        <v>0.10137636</v>
      </c>
      <c r="M1511" s="69">
        <v>14.01</v>
      </c>
    </row>
    <row r="1512" spans="1:13" ht="48" customHeight="1">
      <c r="A1512" s="65" t="s">
        <v>1380</v>
      </c>
      <c r="B1512" s="66">
        <v>1020</v>
      </c>
      <c r="C1512" s="66" t="s">
        <v>1010</v>
      </c>
      <c r="D1512" s="65" t="s">
        <v>2028</v>
      </c>
      <c r="E1512" s="237" t="s">
        <v>1382</v>
      </c>
      <c r="F1512" s="237"/>
      <c r="G1512" s="66" t="s">
        <v>538</v>
      </c>
      <c r="H1512" s="67">
        <v>1.0269999999999999</v>
      </c>
      <c r="I1512" s="68">
        <f>M1512*$M$2</f>
        <v>8.6349600000000013</v>
      </c>
      <c r="J1512" s="68">
        <f>TRUNC(H1512*I1512,2)</f>
        <v>8.86</v>
      </c>
      <c r="M1512" s="53">
        <v>10.74</v>
      </c>
    </row>
    <row r="1513" spans="1:13" ht="24" customHeight="1" thickBot="1">
      <c r="A1513" s="65" t="s">
        <v>1380</v>
      </c>
      <c r="B1513" s="66">
        <v>21127</v>
      </c>
      <c r="C1513" s="66" t="s">
        <v>1010</v>
      </c>
      <c r="D1513" s="65" t="s">
        <v>2000</v>
      </c>
      <c r="E1513" s="237" t="s">
        <v>1382</v>
      </c>
      <c r="F1513" s="237"/>
      <c r="G1513" s="66" t="s">
        <v>535</v>
      </c>
      <c r="H1513" s="67">
        <v>0.01</v>
      </c>
      <c r="I1513" s="68">
        <f>M1513*$M$2</f>
        <v>3.8109600000000006</v>
      </c>
      <c r="J1513" s="68">
        <f>TRUNC(H1513*I1513,2)</f>
        <v>0.03</v>
      </c>
      <c r="M1513" s="53">
        <v>4.74</v>
      </c>
    </row>
    <row r="1514" spans="1:13" ht="0.95" customHeight="1" thickTop="1">
      <c r="A1514" s="83"/>
      <c r="B1514" s="71"/>
      <c r="C1514" s="71"/>
      <c r="D1514" s="70"/>
      <c r="E1514" s="70"/>
      <c r="F1514" s="70"/>
      <c r="G1514" s="70"/>
      <c r="H1514" s="70"/>
      <c r="I1514" s="70"/>
      <c r="J1514" s="70"/>
      <c r="M1514" s="53"/>
    </row>
    <row r="1515" spans="1:13" ht="18" customHeight="1">
      <c r="A1515" s="57" t="s">
        <v>2029</v>
      </c>
      <c r="B1515" s="58" t="s">
        <v>1361</v>
      </c>
      <c r="C1515" s="58" t="s">
        <v>1362</v>
      </c>
      <c r="D1515" s="57" t="s">
        <v>1363</v>
      </c>
      <c r="E1515" s="235" t="s">
        <v>1364</v>
      </c>
      <c r="F1515" s="235"/>
      <c r="G1515" s="58" t="s">
        <v>1365</v>
      </c>
      <c r="H1515" s="59" t="s">
        <v>1366</v>
      </c>
      <c r="I1515" s="59" t="s">
        <v>1367</v>
      </c>
      <c r="J1515" s="59" t="s">
        <v>1368</v>
      </c>
      <c r="M1515" s="53" t="s">
        <v>1367</v>
      </c>
    </row>
    <row r="1516" spans="1:13" ht="36" customHeight="1">
      <c r="A1516" s="65" t="s">
        <v>1369</v>
      </c>
      <c r="B1516" s="61">
        <v>92986</v>
      </c>
      <c r="C1516" s="61" t="s">
        <v>1010</v>
      </c>
      <c r="D1516" s="60" t="s">
        <v>2030</v>
      </c>
      <c r="E1516" s="236" t="s">
        <v>1407</v>
      </c>
      <c r="F1516" s="236"/>
      <c r="G1516" s="61" t="s">
        <v>538</v>
      </c>
      <c r="H1516" s="62">
        <v>1</v>
      </c>
      <c r="I1516" s="63">
        <f>SUM(J1517:J1520)</f>
        <v>30.1</v>
      </c>
      <c r="J1516" s="63">
        <f>H1516*I1516</f>
        <v>30.1</v>
      </c>
      <c r="K1516" s="64">
        <f>VLOOKUP(B1516,[1]PLANILHA!$C$11:$G$435,5,FALSE)</f>
        <v>30.101759999999999</v>
      </c>
      <c r="L1516" s="64">
        <f>K1516-J1516</f>
        <v>1.7599999999973193E-3</v>
      </c>
      <c r="M1516" s="53">
        <v>37.44</v>
      </c>
    </row>
    <row r="1517" spans="1:13" ht="24" customHeight="1">
      <c r="A1517" s="65" t="s">
        <v>1372</v>
      </c>
      <c r="B1517" s="66">
        <v>88247</v>
      </c>
      <c r="C1517" s="66" t="s">
        <v>1010</v>
      </c>
      <c r="D1517" s="65" t="s">
        <v>1042</v>
      </c>
      <c r="E1517" s="237" t="s">
        <v>1379</v>
      </c>
      <c r="F1517" s="237"/>
      <c r="G1517" s="66" t="s">
        <v>1016</v>
      </c>
      <c r="H1517" s="67">
        <v>7.2999999999999995E-2</v>
      </c>
      <c r="I1517" s="68">
        <f>M1517*$M$2</f>
        <v>11.264040000000001</v>
      </c>
      <c r="J1517" s="68">
        <f>TRUNC(H1517*I1517,2)</f>
        <v>0.82</v>
      </c>
      <c r="M1517" s="69">
        <v>14.01</v>
      </c>
    </row>
    <row r="1518" spans="1:13" ht="24" customHeight="1">
      <c r="A1518" s="65" t="s">
        <v>1372</v>
      </c>
      <c r="B1518" s="66">
        <v>88264</v>
      </c>
      <c r="C1518" s="66" t="s">
        <v>1010</v>
      </c>
      <c r="D1518" s="65" t="s">
        <v>1043</v>
      </c>
      <c r="E1518" s="237" t="s">
        <v>1379</v>
      </c>
      <c r="F1518" s="237"/>
      <c r="G1518" s="66" t="s">
        <v>1016</v>
      </c>
      <c r="H1518" s="67">
        <v>7.2999999999999995E-2</v>
      </c>
      <c r="I1518" s="68">
        <f>M1518*$M$2</f>
        <v>14.423760000000001</v>
      </c>
      <c r="J1518" s="68">
        <f>TRUNC(H1518*I1518,2)</f>
        <v>1.05</v>
      </c>
      <c r="M1518" s="69">
        <v>17.940000000000001</v>
      </c>
    </row>
    <row r="1519" spans="1:13" ht="48" customHeight="1">
      <c r="A1519" s="65" t="s">
        <v>1380</v>
      </c>
      <c r="B1519" s="66">
        <v>1019</v>
      </c>
      <c r="C1519" s="66" t="s">
        <v>1010</v>
      </c>
      <c r="D1519" s="65" t="s">
        <v>2031</v>
      </c>
      <c r="E1519" s="237" t="s">
        <v>1382</v>
      </c>
      <c r="F1519" s="237"/>
      <c r="G1519" s="66" t="s">
        <v>538</v>
      </c>
      <c r="H1519" s="67">
        <v>1.0149999999999999</v>
      </c>
      <c r="I1519" s="68">
        <v>27.79</v>
      </c>
      <c r="J1519" s="68">
        <f>TRUNC(H1519*I1519,2)</f>
        <v>28.2</v>
      </c>
      <c r="M1519" s="53">
        <v>34.57</v>
      </c>
    </row>
    <row r="1520" spans="1:13" ht="24" customHeight="1" thickBot="1">
      <c r="A1520" s="65" t="s">
        <v>1380</v>
      </c>
      <c r="B1520" s="66">
        <v>21127</v>
      </c>
      <c r="C1520" s="66" t="s">
        <v>1010</v>
      </c>
      <c r="D1520" s="65" t="s">
        <v>2000</v>
      </c>
      <c r="E1520" s="237" t="s">
        <v>1382</v>
      </c>
      <c r="F1520" s="237"/>
      <c r="G1520" s="66" t="s">
        <v>535</v>
      </c>
      <c r="H1520" s="67">
        <v>8.9999999999999993E-3</v>
      </c>
      <c r="I1520" s="68">
        <v>3.8109600000000006</v>
      </c>
      <c r="J1520" s="68">
        <f>TRUNC(H1520*I1520,2)</f>
        <v>0.03</v>
      </c>
      <c r="M1520" s="53">
        <v>4.74</v>
      </c>
    </row>
    <row r="1521" spans="1:13" ht="0.95" customHeight="1" thickTop="1">
      <c r="A1521" s="83"/>
      <c r="B1521" s="71"/>
      <c r="C1521" s="71"/>
      <c r="D1521" s="70"/>
      <c r="E1521" s="70"/>
      <c r="F1521" s="70"/>
      <c r="G1521" s="70"/>
      <c r="H1521" s="70"/>
      <c r="I1521" s="70"/>
      <c r="J1521" s="70"/>
      <c r="M1521" s="53"/>
    </row>
    <row r="1522" spans="1:13" ht="18" customHeight="1">
      <c r="A1522" s="57" t="s">
        <v>2032</v>
      </c>
      <c r="B1522" s="58" t="s">
        <v>1361</v>
      </c>
      <c r="C1522" s="58" t="s">
        <v>1362</v>
      </c>
      <c r="D1522" s="57" t="s">
        <v>1363</v>
      </c>
      <c r="E1522" s="235" t="s">
        <v>1364</v>
      </c>
      <c r="F1522" s="235"/>
      <c r="G1522" s="58" t="s">
        <v>1365</v>
      </c>
      <c r="H1522" s="59" t="s">
        <v>1366</v>
      </c>
      <c r="I1522" s="59" t="s">
        <v>1367</v>
      </c>
      <c r="J1522" s="59" t="s">
        <v>1368</v>
      </c>
      <c r="M1522" s="53" t="s">
        <v>1367</v>
      </c>
    </row>
    <row r="1523" spans="1:13" ht="36" customHeight="1">
      <c r="A1523" s="65" t="s">
        <v>1369</v>
      </c>
      <c r="B1523" s="61">
        <v>91926</v>
      </c>
      <c r="C1523" s="61" t="s">
        <v>1010</v>
      </c>
      <c r="D1523" s="60" t="s">
        <v>1414</v>
      </c>
      <c r="E1523" s="236" t="s">
        <v>1407</v>
      </c>
      <c r="F1523" s="236"/>
      <c r="G1523" s="61" t="s">
        <v>538</v>
      </c>
      <c r="H1523" s="62">
        <v>1</v>
      </c>
      <c r="I1523" s="63">
        <f>SUM(J1524:J1527)</f>
        <v>2.9899999999999998</v>
      </c>
      <c r="J1523" s="63">
        <f>H1523*I1523</f>
        <v>2.9899999999999998</v>
      </c>
      <c r="K1523" s="64">
        <f>VLOOKUP(B1523,[1]PLANILHA!$C$11:$G$435,5,FALSE)</f>
        <v>2.9908800000000002</v>
      </c>
      <c r="L1523" s="64">
        <f>K1523-J1523</f>
        <v>8.8000000000043599E-4</v>
      </c>
      <c r="M1523" s="53">
        <v>3.72</v>
      </c>
    </row>
    <row r="1524" spans="1:13" ht="24" customHeight="1">
      <c r="A1524" s="65" t="s">
        <v>1372</v>
      </c>
      <c r="B1524" s="66">
        <v>88247</v>
      </c>
      <c r="C1524" s="66" t="s">
        <v>1010</v>
      </c>
      <c r="D1524" s="65" t="s">
        <v>1042</v>
      </c>
      <c r="E1524" s="237" t="s">
        <v>1379</v>
      </c>
      <c r="F1524" s="237"/>
      <c r="G1524" s="66" t="s">
        <v>1016</v>
      </c>
      <c r="H1524" s="67">
        <v>0.03</v>
      </c>
      <c r="I1524" s="68">
        <f>M1524*$M$2</f>
        <v>11.264040000000001</v>
      </c>
      <c r="J1524" s="68">
        <f>TRUNC(H1524*I1524,2)</f>
        <v>0.33</v>
      </c>
      <c r="M1524" s="69">
        <v>14.01</v>
      </c>
    </row>
    <row r="1525" spans="1:13" ht="24" customHeight="1">
      <c r="A1525" s="65" t="s">
        <v>1372</v>
      </c>
      <c r="B1525" s="66">
        <v>88264</v>
      </c>
      <c r="C1525" s="66" t="s">
        <v>1010</v>
      </c>
      <c r="D1525" s="65" t="s">
        <v>1043</v>
      </c>
      <c r="E1525" s="237" t="s">
        <v>1379</v>
      </c>
      <c r="F1525" s="237"/>
      <c r="G1525" s="66" t="s">
        <v>1016</v>
      </c>
      <c r="H1525" s="67">
        <v>0.03</v>
      </c>
      <c r="I1525" s="68">
        <f>M1525*$M$2</f>
        <v>14.423760000000001</v>
      </c>
      <c r="J1525" s="68">
        <f>TRUNC(H1525*I1525,2)</f>
        <v>0.43</v>
      </c>
      <c r="M1525" s="69">
        <v>17.940000000000001</v>
      </c>
    </row>
    <row r="1526" spans="1:13" ht="36" customHeight="1">
      <c r="A1526" s="65" t="s">
        <v>1380</v>
      </c>
      <c r="B1526" s="66">
        <v>1014</v>
      </c>
      <c r="C1526" s="66" t="s">
        <v>1010</v>
      </c>
      <c r="D1526" s="65" t="s">
        <v>2033</v>
      </c>
      <c r="E1526" s="237" t="s">
        <v>1382</v>
      </c>
      <c r="F1526" s="237"/>
      <c r="G1526" s="66" t="s">
        <v>538</v>
      </c>
      <c r="H1526" s="67">
        <v>1.19</v>
      </c>
      <c r="I1526" s="68">
        <f>M1526*$M$2</f>
        <v>1.8492</v>
      </c>
      <c r="J1526" s="68">
        <f>TRUNC(H1526*I1526,2)</f>
        <v>2.2000000000000002</v>
      </c>
      <c r="M1526" s="53">
        <v>2.2999999999999998</v>
      </c>
    </row>
    <row r="1527" spans="1:13" ht="24" customHeight="1" thickBot="1">
      <c r="A1527" s="65" t="s">
        <v>1380</v>
      </c>
      <c r="B1527" s="66">
        <v>21127</v>
      </c>
      <c r="C1527" s="66" t="s">
        <v>1010</v>
      </c>
      <c r="D1527" s="65" t="s">
        <v>2000</v>
      </c>
      <c r="E1527" s="237" t="s">
        <v>1382</v>
      </c>
      <c r="F1527" s="237"/>
      <c r="G1527" s="66" t="s">
        <v>535</v>
      </c>
      <c r="H1527" s="67">
        <v>8.9999999999999993E-3</v>
      </c>
      <c r="I1527" s="68">
        <f>M1527*$M$2</f>
        <v>3.8109600000000006</v>
      </c>
      <c r="J1527" s="68">
        <f>TRUNC(H1527*I1527,2)</f>
        <v>0.03</v>
      </c>
      <c r="M1527" s="53">
        <v>4.74</v>
      </c>
    </row>
    <row r="1528" spans="1:13" ht="0.95" customHeight="1" thickTop="1">
      <c r="A1528" s="83"/>
      <c r="B1528" s="71"/>
      <c r="C1528" s="71"/>
      <c r="D1528" s="70"/>
      <c r="E1528" s="70"/>
      <c r="F1528" s="70"/>
      <c r="G1528" s="70"/>
      <c r="H1528" s="70"/>
      <c r="I1528" s="70"/>
      <c r="J1528" s="70"/>
      <c r="M1528" s="53"/>
    </row>
    <row r="1529" spans="1:13" ht="18" customHeight="1">
      <c r="A1529" s="57" t="s">
        <v>2034</v>
      </c>
      <c r="B1529" s="58" t="s">
        <v>1361</v>
      </c>
      <c r="C1529" s="58" t="s">
        <v>1362</v>
      </c>
      <c r="D1529" s="57" t="s">
        <v>1363</v>
      </c>
      <c r="E1529" s="235" t="s">
        <v>1364</v>
      </c>
      <c r="F1529" s="235"/>
      <c r="G1529" s="58" t="s">
        <v>1365</v>
      </c>
      <c r="H1529" s="59" t="s">
        <v>1366</v>
      </c>
      <c r="I1529" s="59" t="s">
        <v>1367</v>
      </c>
      <c r="J1529" s="59" t="s">
        <v>1368</v>
      </c>
      <c r="M1529" s="53" t="s">
        <v>1367</v>
      </c>
    </row>
    <row r="1530" spans="1:13" ht="36" customHeight="1">
      <c r="A1530" s="65" t="s">
        <v>1369</v>
      </c>
      <c r="B1530" s="61">
        <v>91928</v>
      </c>
      <c r="C1530" s="61" t="s">
        <v>1010</v>
      </c>
      <c r="D1530" s="60" t="s">
        <v>1409</v>
      </c>
      <c r="E1530" s="236" t="s">
        <v>1407</v>
      </c>
      <c r="F1530" s="236"/>
      <c r="G1530" s="61" t="s">
        <v>538</v>
      </c>
      <c r="H1530" s="62">
        <v>1</v>
      </c>
      <c r="I1530" s="63">
        <f>SUM(J1531:J1534)</f>
        <v>4.99</v>
      </c>
      <c r="J1530" s="63">
        <f>H1530*I1530</f>
        <v>4.99</v>
      </c>
      <c r="K1530" s="64">
        <f>VLOOKUP(B1530,[1]PLANILHA!$C$11:$G$435,5,FALSE)</f>
        <v>4.9928400000000002</v>
      </c>
      <c r="L1530" s="64">
        <f>K1530-J1530</f>
        <v>2.8399999999999537E-3</v>
      </c>
      <c r="M1530" s="53">
        <v>6.21</v>
      </c>
    </row>
    <row r="1531" spans="1:13" ht="24" customHeight="1">
      <c r="A1531" s="65" t="s">
        <v>1372</v>
      </c>
      <c r="B1531" s="66">
        <v>88247</v>
      </c>
      <c r="C1531" s="66" t="s">
        <v>1010</v>
      </c>
      <c r="D1531" s="65" t="s">
        <v>1042</v>
      </c>
      <c r="E1531" s="237" t="s">
        <v>1379</v>
      </c>
      <c r="F1531" s="237"/>
      <c r="G1531" s="66" t="s">
        <v>1016</v>
      </c>
      <c r="H1531" s="67">
        <v>0.04</v>
      </c>
      <c r="I1531" s="68">
        <f>M1531*$M$2</f>
        <v>11.264040000000001</v>
      </c>
      <c r="J1531" s="68">
        <f>TRUNC(H1531*I1531,2)</f>
        <v>0.45</v>
      </c>
      <c r="M1531" s="69">
        <v>14.01</v>
      </c>
    </row>
    <row r="1532" spans="1:13" ht="24" customHeight="1">
      <c r="A1532" s="65" t="s">
        <v>1372</v>
      </c>
      <c r="B1532" s="66">
        <v>88264</v>
      </c>
      <c r="C1532" s="66" t="s">
        <v>1010</v>
      </c>
      <c r="D1532" s="65" t="s">
        <v>1043</v>
      </c>
      <c r="E1532" s="237" t="s">
        <v>1379</v>
      </c>
      <c r="F1532" s="237"/>
      <c r="G1532" s="66" t="s">
        <v>1016</v>
      </c>
      <c r="H1532" s="67">
        <v>0.04</v>
      </c>
      <c r="I1532" s="68">
        <f>M1532*$M$2</f>
        <v>14.423760000000001</v>
      </c>
      <c r="J1532" s="68">
        <f>TRUNC(H1532*I1532,2)</f>
        <v>0.56999999999999995</v>
      </c>
      <c r="M1532" s="69">
        <v>17.940000000000001</v>
      </c>
    </row>
    <row r="1533" spans="1:13" ht="36" customHeight="1">
      <c r="A1533" s="65" t="s">
        <v>1380</v>
      </c>
      <c r="B1533" s="66">
        <v>981</v>
      </c>
      <c r="C1533" s="66" t="s">
        <v>1010</v>
      </c>
      <c r="D1533" s="65" t="s">
        <v>2035</v>
      </c>
      <c r="E1533" s="237" t="s">
        <v>1382</v>
      </c>
      <c r="F1533" s="237"/>
      <c r="G1533" s="66" t="s">
        <v>538</v>
      </c>
      <c r="H1533" s="67">
        <v>1.19</v>
      </c>
      <c r="I1533" s="68">
        <f>M1533*$M$2</f>
        <v>3.3124800000000003</v>
      </c>
      <c r="J1533" s="68">
        <f>TRUNC(H1533*I1533,2)</f>
        <v>3.94</v>
      </c>
      <c r="M1533" s="53">
        <v>4.12</v>
      </c>
    </row>
    <row r="1534" spans="1:13" ht="24" customHeight="1" thickBot="1">
      <c r="A1534" s="65" t="s">
        <v>1380</v>
      </c>
      <c r="B1534" s="66">
        <v>21127</v>
      </c>
      <c r="C1534" s="66" t="s">
        <v>1010</v>
      </c>
      <c r="D1534" s="65" t="s">
        <v>2000</v>
      </c>
      <c r="E1534" s="237" t="s">
        <v>1382</v>
      </c>
      <c r="F1534" s="237"/>
      <c r="G1534" s="66" t="s">
        <v>535</v>
      </c>
      <c r="H1534" s="67">
        <v>8.9999999999999993E-3</v>
      </c>
      <c r="I1534" s="68">
        <f>M1534*$M$2</f>
        <v>3.8109600000000006</v>
      </c>
      <c r="J1534" s="68">
        <f>TRUNC(H1534*I1534,2)</f>
        <v>0.03</v>
      </c>
      <c r="M1534" s="53">
        <v>4.74</v>
      </c>
    </row>
    <row r="1535" spans="1:13" ht="0.95" customHeight="1" thickTop="1">
      <c r="A1535" s="83"/>
      <c r="B1535" s="71"/>
      <c r="C1535" s="71"/>
      <c r="D1535" s="70"/>
      <c r="E1535" s="70"/>
      <c r="F1535" s="70"/>
      <c r="G1535" s="70"/>
      <c r="H1535" s="70"/>
      <c r="I1535" s="70"/>
      <c r="J1535" s="70"/>
      <c r="M1535" s="53"/>
    </row>
    <row r="1536" spans="1:13" ht="18" customHeight="1">
      <c r="A1536" s="57" t="s">
        <v>2036</v>
      </c>
      <c r="B1536" s="58" t="s">
        <v>1361</v>
      </c>
      <c r="C1536" s="58" t="s">
        <v>1362</v>
      </c>
      <c r="D1536" s="57" t="s">
        <v>1363</v>
      </c>
      <c r="E1536" s="235" t="s">
        <v>1364</v>
      </c>
      <c r="F1536" s="235"/>
      <c r="G1536" s="58" t="s">
        <v>1365</v>
      </c>
      <c r="H1536" s="59" t="s">
        <v>1366</v>
      </c>
      <c r="I1536" s="59" t="s">
        <v>1367</v>
      </c>
      <c r="J1536" s="59" t="s">
        <v>1368</v>
      </c>
      <c r="M1536" s="53" t="s">
        <v>1367</v>
      </c>
    </row>
    <row r="1537" spans="1:13" ht="36" customHeight="1">
      <c r="A1537" s="65" t="s">
        <v>1369</v>
      </c>
      <c r="B1537" s="61">
        <v>97887</v>
      </c>
      <c r="C1537" s="61" t="s">
        <v>1010</v>
      </c>
      <c r="D1537" s="60" t="s">
        <v>2037</v>
      </c>
      <c r="E1537" s="236" t="s">
        <v>1407</v>
      </c>
      <c r="F1537" s="236"/>
      <c r="G1537" s="61" t="s">
        <v>535</v>
      </c>
      <c r="H1537" s="62">
        <v>1</v>
      </c>
      <c r="I1537" s="63">
        <f>SUM(J1538:J1544)</f>
        <v>176.98</v>
      </c>
      <c r="J1537" s="63">
        <f>H1537*I1537</f>
        <v>176.98</v>
      </c>
      <c r="K1537" s="64">
        <f>VLOOKUP(B1537,[1]PLANILHA!$C$11:$G$435,5,FALSE)</f>
        <v>176.98452</v>
      </c>
      <c r="L1537" s="64">
        <f>K1537-J1537</f>
        <v>4.5200000000136242E-3</v>
      </c>
      <c r="M1537" s="53">
        <v>220.13</v>
      </c>
    </row>
    <row r="1538" spans="1:13" ht="36" customHeight="1">
      <c r="A1538" s="65" t="s">
        <v>1372</v>
      </c>
      <c r="B1538" s="66">
        <v>97734</v>
      </c>
      <c r="C1538" s="66" t="s">
        <v>1010</v>
      </c>
      <c r="D1538" s="65" t="s">
        <v>2038</v>
      </c>
      <c r="E1538" s="237" t="s">
        <v>1378</v>
      </c>
      <c r="F1538" s="237"/>
      <c r="G1538" s="66" t="s">
        <v>124</v>
      </c>
      <c r="H1538" s="67">
        <v>2.52E-2</v>
      </c>
      <c r="I1538" s="68">
        <f t="shared" ref="I1538:I1544" si="104">M1538*$M$2</f>
        <v>1774.5968400000002</v>
      </c>
      <c r="J1538" s="68">
        <f t="shared" ref="J1538:J1544" si="105">TRUNC(H1538*I1538,2)</f>
        <v>44.71</v>
      </c>
      <c r="M1538" s="69">
        <v>2207.21</v>
      </c>
    </row>
    <row r="1539" spans="1:13" ht="36" customHeight="1">
      <c r="A1539" s="65" t="s">
        <v>1372</v>
      </c>
      <c r="B1539" s="66">
        <v>101619</v>
      </c>
      <c r="C1539" s="66" t="s">
        <v>1010</v>
      </c>
      <c r="D1539" s="65" t="s">
        <v>2039</v>
      </c>
      <c r="E1539" s="237" t="s">
        <v>1454</v>
      </c>
      <c r="F1539" s="237"/>
      <c r="G1539" s="66" t="s">
        <v>124</v>
      </c>
      <c r="H1539" s="67">
        <v>4.9000000000000002E-2</v>
      </c>
      <c r="I1539" s="68">
        <f t="shared" si="104"/>
        <v>174.29916</v>
      </c>
      <c r="J1539" s="68">
        <f t="shared" si="105"/>
        <v>8.5399999999999991</v>
      </c>
      <c r="M1539" s="69">
        <v>216.79</v>
      </c>
    </row>
    <row r="1540" spans="1:13" ht="36" customHeight="1">
      <c r="A1540" s="65" t="s">
        <v>1372</v>
      </c>
      <c r="B1540" s="66">
        <v>87316</v>
      </c>
      <c r="C1540" s="66" t="s">
        <v>1010</v>
      </c>
      <c r="D1540" s="65" t="s">
        <v>1961</v>
      </c>
      <c r="E1540" s="237" t="s">
        <v>1379</v>
      </c>
      <c r="F1540" s="237"/>
      <c r="G1540" s="66" t="s">
        <v>124</v>
      </c>
      <c r="H1540" s="67">
        <v>6.9999999999999999E-4</v>
      </c>
      <c r="I1540" s="68">
        <f t="shared" si="104"/>
        <v>305.50392000000005</v>
      </c>
      <c r="J1540" s="68">
        <f t="shared" si="105"/>
        <v>0.21</v>
      </c>
      <c r="M1540" s="69">
        <v>379.98</v>
      </c>
    </row>
    <row r="1541" spans="1:13" ht="36" customHeight="1">
      <c r="A1541" s="65" t="s">
        <v>1372</v>
      </c>
      <c r="B1541" s="66">
        <v>88628</v>
      </c>
      <c r="C1541" s="66" t="s">
        <v>1010</v>
      </c>
      <c r="D1541" s="65" t="s">
        <v>2040</v>
      </c>
      <c r="E1541" s="237" t="s">
        <v>1379</v>
      </c>
      <c r="F1541" s="237"/>
      <c r="G1541" s="66" t="s">
        <v>124</v>
      </c>
      <c r="H1541" s="67">
        <v>4.6800000000000001E-2</v>
      </c>
      <c r="I1541" s="68">
        <f t="shared" si="104"/>
        <v>369.13248000000004</v>
      </c>
      <c r="J1541" s="68">
        <f t="shared" si="105"/>
        <v>17.27</v>
      </c>
      <c r="M1541" s="69">
        <v>459.12</v>
      </c>
    </row>
    <row r="1542" spans="1:13" ht="24" customHeight="1">
      <c r="A1542" s="65" t="s">
        <v>1372</v>
      </c>
      <c r="B1542" s="66">
        <v>88316</v>
      </c>
      <c r="C1542" s="66" t="s">
        <v>1010</v>
      </c>
      <c r="D1542" s="65" t="s">
        <v>1021</v>
      </c>
      <c r="E1542" s="237" t="s">
        <v>1379</v>
      </c>
      <c r="F1542" s="237"/>
      <c r="G1542" s="66" t="s">
        <v>1016</v>
      </c>
      <c r="H1542" s="67">
        <v>2.5508000000000002</v>
      </c>
      <c r="I1542" s="68">
        <f t="shared" si="104"/>
        <v>11.159520000000001</v>
      </c>
      <c r="J1542" s="68">
        <f t="shared" si="105"/>
        <v>28.46</v>
      </c>
      <c r="M1542" s="69">
        <v>13.88</v>
      </c>
    </row>
    <row r="1543" spans="1:13" ht="24" customHeight="1">
      <c r="A1543" s="65" t="s">
        <v>1372</v>
      </c>
      <c r="B1543" s="66">
        <v>88309</v>
      </c>
      <c r="C1543" s="66" t="s">
        <v>1010</v>
      </c>
      <c r="D1543" s="65" t="s">
        <v>1023</v>
      </c>
      <c r="E1543" s="237" t="s">
        <v>1379</v>
      </c>
      <c r="F1543" s="237"/>
      <c r="G1543" s="66" t="s">
        <v>1016</v>
      </c>
      <c r="H1543" s="67">
        <v>2.5508000000000002</v>
      </c>
      <c r="I1543" s="68">
        <f t="shared" si="104"/>
        <v>14.30316</v>
      </c>
      <c r="J1543" s="68">
        <f t="shared" si="105"/>
        <v>36.479999999999997</v>
      </c>
      <c r="M1543" s="69">
        <v>17.79</v>
      </c>
    </row>
    <row r="1544" spans="1:13" ht="24" customHeight="1" thickBot="1">
      <c r="A1544" s="65" t="s">
        <v>1380</v>
      </c>
      <c r="B1544" s="66">
        <v>7258</v>
      </c>
      <c r="C1544" s="66" t="s">
        <v>1010</v>
      </c>
      <c r="D1544" s="65" t="s">
        <v>1963</v>
      </c>
      <c r="E1544" s="237" t="s">
        <v>1382</v>
      </c>
      <c r="F1544" s="237"/>
      <c r="G1544" s="66" t="s">
        <v>535</v>
      </c>
      <c r="H1544" s="67">
        <v>80.289000000000001</v>
      </c>
      <c r="I1544" s="68">
        <f t="shared" si="104"/>
        <v>0.51456000000000002</v>
      </c>
      <c r="J1544" s="68">
        <f t="shared" si="105"/>
        <v>41.31</v>
      </c>
      <c r="M1544" s="53">
        <v>0.64</v>
      </c>
    </row>
    <row r="1545" spans="1:13" ht="0.95" customHeight="1" thickTop="1">
      <c r="A1545" s="83"/>
      <c r="B1545" s="71"/>
      <c r="C1545" s="71"/>
      <c r="D1545" s="70"/>
      <c r="E1545" s="70"/>
      <c r="F1545" s="70"/>
      <c r="G1545" s="70"/>
      <c r="H1545" s="70"/>
      <c r="I1545" s="70"/>
      <c r="J1545" s="70"/>
      <c r="M1545" s="53"/>
    </row>
    <row r="1546" spans="1:13" ht="18" customHeight="1">
      <c r="A1546" s="57" t="s">
        <v>2041</v>
      </c>
      <c r="B1546" s="58" t="s">
        <v>1361</v>
      </c>
      <c r="C1546" s="58" t="s">
        <v>1362</v>
      </c>
      <c r="D1546" s="57" t="s">
        <v>1363</v>
      </c>
      <c r="E1546" s="235" t="s">
        <v>1364</v>
      </c>
      <c r="F1546" s="235"/>
      <c r="G1546" s="58" t="s">
        <v>1365</v>
      </c>
      <c r="H1546" s="59" t="s">
        <v>1366</v>
      </c>
      <c r="I1546" s="59" t="s">
        <v>1367</v>
      </c>
      <c r="J1546" s="59" t="s">
        <v>1368</v>
      </c>
      <c r="M1546" s="53" t="s">
        <v>1367</v>
      </c>
    </row>
    <row r="1547" spans="1:13" ht="36" customHeight="1">
      <c r="A1547" s="65" t="s">
        <v>1369</v>
      </c>
      <c r="B1547" s="61">
        <v>91953</v>
      </c>
      <c r="C1547" s="61" t="s">
        <v>1010</v>
      </c>
      <c r="D1547" s="60" t="s">
        <v>2042</v>
      </c>
      <c r="E1547" s="236" t="s">
        <v>1407</v>
      </c>
      <c r="F1547" s="236"/>
      <c r="G1547" s="61" t="s">
        <v>535</v>
      </c>
      <c r="H1547" s="62">
        <v>1</v>
      </c>
      <c r="I1547" s="63">
        <f>SUM(J1548:J1549)</f>
        <v>16.449840000000002</v>
      </c>
      <c r="J1547" s="63">
        <f>H1547*I1547</f>
        <v>16.449840000000002</v>
      </c>
      <c r="K1547" s="64">
        <f>VLOOKUP(B1547,[1]PLANILHA!$C$11:$G$435,5,FALSE)</f>
        <v>16.449840000000002</v>
      </c>
      <c r="L1547" s="64">
        <f>K1547-J1547</f>
        <v>0</v>
      </c>
      <c r="M1547" s="53">
        <v>20.46</v>
      </c>
    </row>
    <row r="1548" spans="1:13" ht="36" customHeight="1">
      <c r="A1548" s="65" t="s">
        <v>1372</v>
      </c>
      <c r="B1548" s="66">
        <v>91946</v>
      </c>
      <c r="C1548" s="66" t="s">
        <v>1010</v>
      </c>
      <c r="D1548" s="65" t="s">
        <v>2043</v>
      </c>
      <c r="E1548" s="237" t="s">
        <v>1407</v>
      </c>
      <c r="F1548" s="237"/>
      <c r="G1548" s="66" t="s">
        <v>535</v>
      </c>
      <c r="H1548" s="67">
        <v>1</v>
      </c>
      <c r="I1548" s="68">
        <f>M1548*$M$2</f>
        <v>5.2662000000000004</v>
      </c>
      <c r="J1548" s="68">
        <f>H1548*I1548</f>
        <v>5.2662000000000004</v>
      </c>
      <c r="M1548" s="69">
        <v>6.55</v>
      </c>
    </row>
    <row r="1549" spans="1:13" ht="36" customHeight="1" thickBot="1">
      <c r="A1549" s="65" t="s">
        <v>1372</v>
      </c>
      <c r="B1549" s="66">
        <v>91952</v>
      </c>
      <c r="C1549" s="66" t="s">
        <v>1010</v>
      </c>
      <c r="D1549" s="65" t="s">
        <v>2044</v>
      </c>
      <c r="E1549" s="237" t="s">
        <v>1407</v>
      </c>
      <c r="F1549" s="237"/>
      <c r="G1549" s="66" t="s">
        <v>535</v>
      </c>
      <c r="H1549" s="67">
        <v>1</v>
      </c>
      <c r="I1549" s="68">
        <f>M1549*$M$2</f>
        <v>11.18364</v>
      </c>
      <c r="J1549" s="68">
        <f>H1549*I1549</f>
        <v>11.18364</v>
      </c>
      <c r="M1549" s="69">
        <v>13.91</v>
      </c>
    </row>
    <row r="1550" spans="1:13" ht="0.95" customHeight="1" thickTop="1">
      <c r="A1550" s="83"/>
      <c r="B1550" s="71"/>
      <c r="C1550" s="71"/>
      <c r="D1550" s="70"/>
      <c r="E1550" s="70"/>
      <c r="F1550" s="70"/>
      <c r="G1550" s="70"/>
      <c r="H1550" s="70"/>
      <c r="I1550" s="70"/>
      <c r="J1550" s="70"/>
      <c r="M1550" s="53"/>
    </row>
    <row r="1551" spans="1:13" ht="18" customHeight="1">
      <c r="A1551" s="57" t="s">
        <v>2045</v>
      </c>
      <c r="B1551" s="58" t="s">
        <v>1361</v>
      </c>
      <c r="C1551" s="58" t="s">
        <v>1362</v>
      </c>
      <c r="D1551" s="57" t="s">
        <v>1363</v>
      </c>
      <c r="E1551" s="235" t="s">
        <v>1364</v>
      </c>
      <c r="F1551" s="235"/>
      <c r="G1551" s="58" t="s">
        <v>1365</v>
      </c>
      <c r="H1551" s="59" t="s">
        <v>1366</v>
      </c>
      <c r="I1551" s="59" t="s">
        <v>1367</v>
      </c>
      <c r="J1551" s="59" t="s">
        <v>1368</v>
      </c>
      <c r="M1551" s="53" t="s">
        <v>1367</v>
      </c>
    </row>
    <row r="1552" spans="1:13" ht="36" customHeight="1">
      <c r="A1552" s="65" t="s">
        <v>1369</v>
      </c>
      <c r="B1552" s="61">
        <v>91959</v>
      </c>
      <c r="C1552" s="61" t="s">
        <v>1010</v>
      </c>
      <c r="D1552" s="60" t="s">
        <v>1492</v>
      </c>
      <c r="E1552" s="236" t="s">
        <v>1407</v>
      </c>
      <c r="F1552" s="236"/>
      <c r="G1552" s="61" t="s">
        <v>535</v>
      </c>
      <c r="H1552" s="62">
        <v>1</v>
      </c>
      <c r="I1552" s="63">
        <f>SUM(J1553:J1554)</f>
        <v>26.097840000000001</v>
      </c>
      <c r="J1552" s="63">
        <f>H1552*I1552</f>
        <v>26.097840000000001</v>
      </c>
      <c r="K1552" s="64">
        <f>VLOOKUP(B1552,[1]PLANILHA!$C$11:$G$435,5,FALSE)</f>
        <v>26.097840000000001</v>
      </c>
      <c r="L1552" s="64">
        <f>K1552-J1552</f>
        <v>0</v>
      </c>
      <c r="M1552" s="53">
        <v>32.46</v>
      </c>
    </row>
    <row r="1553" spans="1:13" ht="36" customHeight="1">
      <c r="A1553" s="65" t="s">
        <v>1372</v>
      </c>
      <c r="B1553" s="66">
        <v>91958</v>
      </c>
      <c r="C1553" s="66" t="s">
        <v>1010</v>
      </c>
      <c r="D1553" s="65" t="s">
        <v>2046</v>
      </c>
      <c r="E1553" s="237" t="s">
        <v>1407</v>
      </c>
      <c r="F1553" s="237"/>
      <c r="G1553" s="66" t="s">
        <v>535</v>
      </c>
      <c r="H1553" s="67">
        <v>1</v>
      </c>
      <c r="I1553" s="68">
        <f>M1553*$M$2</f>
        <v>20.83164</v>
      </c>
      <c r="J1553" s="68">
        <f>H1553*I1553</f>
        <v>20.83164</v>
      </c>
      <c r="M1553" s="69">
        <v>25.91</v>
      </c>
    </row>
    <row r="1554" spans="1:13" ht="36" customHeight="1" thickBot="1">
      <c r="A1554" s="65" t="s">
        <v>1372</v>
      </c>
      <c r="B1554" s="66">
        <v>91946</v>
      </c>
      <c r="C1554" s="66" t="s">
        <v>1010</v>
      </c>
      <c r="D1554" s="65" t="s">
        <v>2043</v>
      </c>
      <c r="E1554" s="237" t="s">
        <v>1407</v>
      </c>
      <c r="F1554" s="237"/>
      <c r="G1554" s="66" t="s">
        <v>535</v>
      </c>
      <c r="H1554" s="67">
        <v>1</v>
      </c>
      <c r="I1554" s="68">
        <f>M1554*$M$2</f>
        <v>5.2662000000000004</v>
      </c>
      <c r="J1554" s="68">
        <f>H1554*I1554</f>
        <v>5.2662000000000004</v>
      </c>
      <c r="M1554" s="69">
        <v>6.55</v>
      </c>
    </row>
    <row r="1555" spans="1:13" ht="0.95" customHeight="1" thickTop="1">
      <c r="A1555" s="83"/>
      <c r="B1555" s="71"/>
      <c r="C1555" s="71"/>
      <c r="D1555" s="70"/>
      <c r="E1555" s="70"/>
      <c r="F1555" s="70"/>
      <c r="G1555" s="70"/>
      <c r="H1555" s="70"/>
      <c r="I1555" s="70"/>
      <c r="J1555" s="70"/>
      <c r="M1555" s="53"/>
    </row>
    <row r="1556" spans="1:13" ht="18" customHeight="1">
      <c r="A1556" s="57" t="s">
        <v>2047</v>
      </c>
      <c r="B1556" s="58" t="s">
        <v>1361</v>
      </c>
      <c r="C1556" s="58" t="s">
        <v>1362</v>
      </c>
      <c r="D1556" s="57" t="s">
        <v>1363</v>
      </c>
      <c r="E1556" s="235" t="s">
        <v>1364</v>
      </c>
      <c r="F1556" s="235"/>
      <c r="G1556" s="58" t="s">
        <v>1365</v>
      </c>
      <c r="H1556" s="59" t="s">
        <v>1366</v>
      </c>
      <c r="I1556" s="59" t="s">
        <v>1367</v>
      </c>
      <c r="J1556" s="59" t="s">
        <v>1368</v>
      </c>
      <c r="M1556" s="53" t="s">
        <v>1367</v>
      </c>
    </row>
    <row r="1557" spans="1:13" ht="36" customHeight="1">
      <c r="A1557" s="65" t="s">
        <v>1369</v>
      </c>
      <c r="B1557" s="61">
        <v>91967</v>
      </c>
      <c r="C1557" s="61" t="s">
        <v>1010</v>
      </c>
      <c r="D1557" s="60" t="s">
        <v>1491</v>
      </c>
      <c r="E1557" s="236" t="s">
        <v>1407</v>
      </c>
      <c r="F1557" s="236"/>
      <c r="G1557" s="61" t="s">
        <v>535</v>
      </c>
      <c r="H1557" s="62">
        <v>1</v>
      </c>
      <c r="I1557" s="63">
        <f>SUM(J1558:J1559)</f>
        <v>35.745840000000001</v>
      </c>
      <c r="J1557" s="63">
        <f>H1557*I1557</f>
        <v>35.745840000000001</v>
      </c>
      <c r="K1557" s="64">
        <f>VLOOKUP(B1557,[1]PLANILHA!$C$11:$G$435,5,FALSE)</f>
        <v>35.745840000000001</v>
      </c>
      <c r="L1557" s="64">
        <f>K1557-J1557</f>
        <v>0</v>
      </c>
      <c r="M1557" s="53">
        <v>44.46</v>
      </c>
    </row>
    <row r="1558" spans="1:13" ht="36" customHeight="1">
      <c r="A1558" s="65" t="s">
        <v>1372</v>
      </c>
      <c r="B1558" s="66">
        <v>91946</v>
      </c>
      <c r="C1558" s="66" t="s">
        <v>1010</v>
      </c>
      <c r="D1558" s="65" t="s">
        <v>2043</v>
      </c>
      <c r="E1558" s="237" t="s">
        <v>1407</v>
      </c>
      <c r="F1558" s="237"/>
      <c r="G1558" s="66" t="s">
        <v>535</v>
      </c>
      <c r="H1558" s="67">
        <v>1</v>
      </c>
      <c r="I1558" s="68">
        <f>M1558*$M$2</f>
        <v>5.2662000000000004</v>
      </c>
      <c r="J1558" s="68">
        <f>H1558*I1558</f>
        <v>5.2662000000000004</v>
      </c>
      <c r="M1558" s="69">
        <v>6.55</v>
      </c>
    </row>
    <row r="1559" spans="1:13" ht="36" customHeight="1" thickBot="1">
      <c r="A1559" s="65" t="s">
        <v>1372</v>
      </c>
      <c r="B1559" s="66">
        <v>91966</v>
      </c>
      <c r="C1559" s="66" t="s">
        <v>1010</v>
      </c>
      <c r="D1559" s="65" t="s">
        <v>2048</v>
      </c>
      <c r="E1559" s="237" t="s">
        <v>1407</v>
      </c>
      <c r="F1559" s="237"/>
      <c r="G1559" s="66" t="s">
        <v>535</v>
      </c>
      <c r="H1559" s="67">
        <v>1</v>
      </c>
      <c r="I1559" s="68">
        <f>M1559*$M$2</f>
        <v>30.47964</v>
      </c>
      <c r="J1559" s="68">
        <f>H1559*I1559</f>
        <v>30.47964</v>
      </c>
      <c r="M1559" s="69">
        <v>37.909999999999997</v>
      </c>
    </row>
    <row r="1560" spans="1:13" ht="0.95" customHeight="1" thickTop="1">
      <c r="A1560" s="83"/>
      <c r="B1560" s="71"/>
      <c r="C1560" s="71"/>
      <c r="D1560" s="70"/>
      <c r="E1560" s="70"/>
      <c r="F1560" s="70"/>
      <c r="G1560" s="70"/>
      <c r="H1560" s="70"/>
      <c r="I1560" s="70"/>
      <c r="J1560" s="70"/>
      <c r="M1560" s="53"/>
    </row>
    <row r="1561" spans="1:13" ht="18" customHeight="1">
      <c r="A1561" s="57" t="s">
        <v>2049</v>
      </c>
      <c r="B1561" s="58" t="s">
        <v>1361</v>
      </c>
      <c r="C1561" s="58" t="s">
        <v>1362</v>
      </c>
      <c r="D1561" s="57" t="s">
        <v>1363</v>
      </c>
      <c r="E1561" s="235" t="s">
        <v>1364</v>
      </c>
      <c r="F1561" s="235"/>
      <c r="G1561" s="58" t="s">
        <v>1365</v>
      </c>
      <c r="H1561" s="59" t="s">
        <v>1366</v>
      </c>
      <c r="I1561" s="59" t="s">
        <v>1367</v>
      </c>
      <c r="J1561" s="59" t="s">
        <v>1368</v>
      </c>
      <c r="M1561" s="53" t="s">
        <v>1367</v>
      </c>
    </row>
    <row r="1562" spans="1:13" ht="36" customHeight="1">
      <c r="A1562" s="65" t="s">
        <v>1369</v>
      </c>
      <c r="B1562" s="61">
        <v>92008</v>
      </c>
      <c r="C1562" s="61" t="s">
        <v>1010</v>
      </c>
      <c r="D1562" s="60" t="s">
        <v>1428</v>
      </c>
      <c r="E1562" s="236" t="s">
        <v>1407</v>
      </c>
      <c r="F1562" s="236"/>
      <c r="G1562" s="61" t="s">
        <v>535</v>
      </c>
      <c r="H1562" s="62">
        <v>1</v>
      </c>
      <c r="I1562" s="63">
        <f>SUM(J1563:J1565)</f>
        <v>28.083720000000003</v>
      </c>
      <c r="J1562" s="63">
        <f>H1562*I1562</f>
        <v>28.083720000000003</v>
      </c>
      <c r="K1562" s="64">
        <f>VLOOKUP(B1562,[1]PLANILHA!$C$11:$G$435,5,FALSE)</f>
        <v>28.083720000000003</v>
      </c>
      <c r="L1562" s="64">
        <f>K1562-J1562</f>
        <v>0</v>
      </c>
      <c r="M1562" s="53">
        <v>34.93</v>
      </c>
    </row>
    <row r="1563" spans="1:13" ht="36" customHeight="1">
      <c r="A1563" s="65" t="s">
        <v>1372</v>
      </c>
      <c r="B1563" s="66">
        <v>91946</v>
      </c>
      <c r="C1563" s="66" t="s">
        <v>1010</v>
      </c>
      <c r="D1563" s="65" t="s">
        <v>2043</v>
      </c>
      <c r="E1563" s="237" t="s">
        <v>1407</v>
      </c>
      <c r="F1563" s="237"/>
      <c r="G1563" s="66" t="s">
        <v>535</v>
      </c>
      <c r="H1563" s="67">
        <v>1</v>
      </c>
      <c r="I1563" s="68">
        <f>M1563*$M$2</f>
        <v>5.2662000000000004</v>
      </c>
      <c r="J1563" s="68">
        <f>H1563*I1563</f>
        <v>5.2662000000000004</v>
      </c>
      <c r="M1563" s="69">
        <v>6.55</v>
      </c>
    </row>
    <row r="1564" spans="1:13" ht="36" customHeight="1" thickBot="1">
      <c r="A1564" s="65" t="s">
        <v>1372</v>
      </c>
      <c r="B1564" s="66">
        <v>92006</v>
      </c>
      <c r="C1564" s="66" t="s">
        <v>1010</v>
      </c>
      <c r="D1564" s="65" t="s">
        <v>2050</v>
      </c>
      <c r="E1564" s="237" t="s">
        <v>1407</v>
      </c>
      <c r="F1564" s="237"/>
      <c r="G1564" s="66" t="s">
        <v>535</v>
      </c>
      <c r="H1564" s="67">
        <v>1</v>
      </c>
      <c r="I1564" s="68">
        <f>M1564*$M$2</f>
        <v>22.817520000000002</v>
      </c>
      <c r="J1564" s="68">
        <f>H1564*I1564</f>
        <v>22.817520000000002</v>
      </c>
      <c r="M1564" s="69">
        <v>28.38</v>
      </c>
    </row>
    <row r="1565" spans="1:13" ht="0.95" customHeight="1" thickTop="1">
      <c r="A1565" s="83"/>
      <c r="B1565" s="71"/>
      <c r="C1565" s="71"/>
      <c r="D1565" s="70"/>
      <c r="E1565" s="70"/>
      <c r="F1565" s="70"/>
      <c r="G1565" s="70"/>
      <c r="H1565" s="70"/>
      <c r="I1565" s="70"/>
      <c r="J1565" s="70"/>
      <c r="M1565" s="53"/>
    </row>
    <row r="1566" spans="1:13" ht="18" customHeight="1">
      <c r="A1566" s="57" t="s">
        <v>2051</v>
      </c>
      <c r="B1566" s="58" t="s">
        <v>1361</v>
      </c>
      <c r="C1566" s="58" t="s">
        <v>1362</v>
      </c>
      <c r="D1566" s="57" t="s">
        <v>1363</v>
      </c>
      <c r="E1566" s="235" t="s">
        <v>1364</v>
      </c>
      <c r="F1566" s="235"/>
      <c r="G1566" s="58" t="s">
        <v>1365</v>
      </c>
      <c r="H1566" s="59" t="s">
        <v>1366</v>
      </c>
      <c r="I1566" s="59" t="s">
        <v>1367</v>
      </c>
      <c r="J1566" s="59" t="s">
        <v>1368</v>
      </c>
      <c r="M1566" s="53" t="s">
        <v>1367</v>
      </c>
    </row>
    <row r="1567" spans="1:13" ht="36" customHeight="1">
      <c r="A1567" s="65" t="s">
        <v>1369</v>
      </c>
      <c r="B1567" s="61">
        <v>92009</v>
      </c>
      <c r="C1567" s="61" t="s">
        <v>1010</v>
      </c>
      <c r="D1567" s="60" t="s">
        <v>2052</v>
      </c>
      <c r="E1567" s="236" t="s">
        <v>1407</v>
      </c>
      <c r="F1567" s="236"/>
      <c r="G1567" s="61" t="s">
        <v>535</v>
      </c>
      <c r="H1567" s="62">
        <v>1</v>
      </c>
      <c r="I1567" s="63">
        <f>SUM(J1568:J1569)</f>
        <v>31.524840000000001</v>
      </c>
      <c r="J1567" s="63">
        <f>H1567*I1567</f>
        <v>31.524840000000001</v>
      </c>
      <c r="K1567" s="64">
        <f>VLOOKUP(B1567,[1]PLANILHA!$C$11:$G$435,5,FALSE)</f>
        <v>31.524840000000001</v>
      </c>
      <c r="L1567" s="64">
        <f>K1567-J1567</f>
        <v>0</v>
      </c>
      <c r="M1567" s="53">
        <v>39.21</v>
      </c>
    </row>
    <row r="1568" spans="1:13" ht="36" customHeight="1">
      <c r="A1568" s="65" t="s">
        <v>1372</v>
      </c>
      <c r="B1568" s="66">
        <v>92007</v>
      </c>
      <c r="C1568" s="66" t="s">
        <v>1010</v>
      </c>
      <c r="D1568" s="65" t="s">
        <v>2053</v>
      </c>
      <c r="E1568" s="237" t="s">
        <v>1407</v>
      </c>
      <c r="F1568" s="237"/>
      <c r="G1568" s="66" t="s">
        <v>535</v>
      </c>
      <c r="H1568" s="67">
        <v>1</v>
      </c>
      <c r="I1568" s="68">
        <f>M1568*$M$2</f>
        <v>26.25864</v>
      </c>
      <c r="J1568" s="68">
        <f>H1568*I1568</f>
        <v>26.25864</v>
      </c>
      <c r="M1568" s="69">
        <v>32.659999999999997</v>
      </c>
    </row>
    <row r="1569" spans="1:13" ht="36" customHeight="1" thickBot="1">
      <c r="A1569" s="65" t="s">
        <v>1372</v>
      </c>
      <c r="B1569" s="66">
        <v>91946</v>
      </c>
      <c r="C1569" s="66" t="s">
        <v>1010</v>
      </c>
      <c r="D1569" s="65" t="s">
        <v>2043</v>
      </c>
      <c r="E1569" s="237" t="s">
        <v>1407</v>
      </c>
      <c r="F1569" s="237"/>
      <c r="G1569" s="66" t="s">
        <v>535</v>
      </c>
      <c r="H1569" s="67">
        <v>1</v>
      </c>
      <c r="I1569" s="68">
        <f>M1569*$M$2</f>
        <v>5.2662000000000004</v>
      </c>
      <c r="J1569" s="68">
        <f>H1569*I1569</f>
        <v>5.2662000000000004</v>
      </c>
      <c r="M1569" s="69">
        <v>6.55</v>
      </c>
    </row>
    <row r="1570" spans="1:13" ht="0.95" customHeight="1" thickTop="1">
      <c r="A1570" s="83"/>
      <c r="B1570" s="71"/>
      <c r="C1570" s="71"/>
      <c r="D1570" s="70"/>
      <c r="E1570" s="70"/>
      <c r="F1570" s="70"/>
      <c r="G1570" s="70"/>
      <c r="H1570" s="70"/>
      <c r="I1570" s="70"/>
      <c r="J1570" s="70"/>
      <c r="M1570" s="53"/>
    </row>
    <row r="1571" spans="1:13" ht="18" customHeight="1">
      <c r="A1571" s="57" t="s">
        <v>2054</v>
      </c>
      <c r="B1571" s="58" t="s">
        <v>1361</v>
      </c>
      <c r="C1571" s="58" t="s">
        <v>1362</v>
      </c>
      <c r="D1571" s="57" t="s">
        <v>1363</v>
      </c>
      <c r="E1571" s="235" t="s">
        <v>1364</v>
      </c>
      <c r="F1571" s="235"/>
      <c r="G1571" s="58" t="s">
        <v>1365</v>
      </c>
      <c r="H1571" s="59" t="s">
        <v>1366</v>
      </c>
      <c r="I1571" s="59" t="s">
        <v>1367</v>
      </c>
      <c r="J1571" s="59" t="s">
        <v>1368</v>
      </c>
      <c r="M1571" s="53" t="s">
        <v>1367</v>
      </c>
    </row>
    <row r="1572" spans="1:13" ht="36" customHeight="1">
      <c r="A1572" s="65" t="s">
        <v>1369</v>
      </c>
      <c r="B1572" s="61">
        <v>101895</v>
      </c>
      <c r="C1572" s="61" t="s">
        <v>1010</v>
      </c>
      <c r="D1572" s="60" t="s">
        <v>2055</v>
      </c>
      <c r="E1572" s="236" t="s">
        <v>1407</v>
      </c>
      <c r="F1572" s="236"/>
      <c r="G1572" s="61" t="s">
        <v>535</v>
      </c>
      <c r="H1572" s="62">
        <v>1</v>
      </c>
      <c r="I1572" s="63">
        <f>SUM(J1573:J1576)</f>
        <v>339.52009696000005</v>
      </c>
      <c r="J1572" s="63">
        <f>H1572*I1572</f>
        <v>339.52009696000005</v>
      </c>
      <c r="K1572" s="64">
        <f>VLOOKUP(B1572,[1]PLANILHA!$C$11:$G$435,5,FALSE)</f>
        <v>339.52116000000001</v>
      </c>
      <c r="L1572" s="64">
        <f>K1572-J1572</f>
        <v>1.0630399999627116E-3</v>
      </c>
      <c r="M1572" s="53">
        <v>422.29</v>
      </c>
    </row>
    <row r="1573" spans="1:13" ht="24" customHeight="1">
      <c r="A1573" s="65" t="s">
        <v>1372</v>
      </c>
      <c r="B1573" s="66">
        <v>88264</v>
      </c>
      <c r="C1573" s="66" t="s">
        <v>1010</v>
      </c>
      <c r="D1573" s="65" t="s">
        <v>1043</v>
      </c>
      <c r="E1573" s="237" t="s">
        <v>1379</v>
      </c>
      <c r="F1573" s="237"/>
      <c r="G1573" s="66" t="s">
        <v>1016</v>
      </c>
      <c r="H1573" s="67">
        <v>1.3231999999999999</v>
      </c>
      <c r="I1573" s="68">
        <f>M1573*$M$2</f>
        <v>14.423760000000001</v>
      </c>
      <c r="J1573" s="68">
        <f>H1573*I1573</f>
        <v>19.085519231999999</v>
      </c>
      <c r="M1573" s="69">
        <v>17.940000000000001</v>
      </c>
    </row>
    <row r="1574" spans="1:13" ht="24" customHeight="1">
      <c r="A1574" s="65" t="s">
        <v>1372</v>
      </c>
      <c r="B1574" s="66">
        <v>88247</v>
      </c>
      <c r="C1574" s="66" t="s">
        <v>1010</v>
      </c>
      <c r="D1574" s="65" t="s">
        <v>1042</v>
      </c>
      <c r="E1574" s="237" t="s">
        <v>1379</v>
      </c>
      <c r="F1574" s="237"/>
      <c r="G1574" s="66" t="s">
        <v>1016</v>
      </c>
      <c r="H1574" s="67">
        <v>1.3231999999999999</v>
      </c>
      <c r="I1574" s="68">
        <f>M1574*$M$2</f>
        <v>11.264040000000001</v>
      </c>
      <c r="J1574" s="68">
        <f>H1574*I1574</f>
        <v>14.904577728000001</v>
      </c>
      <c r="M1574" s="69">
        <v>14.01</v>
      </c>
    </row>
    <row r="1575" spans="1:13" ht="24" customHeight="1">
      <c r="A1575" s="65" t="s">
        <v>1380</v>
      </c>
      <c r="B1575" s="66">
        <v>2391</v>
      </c>
      <c r="C1575" s="66" t="s">
        <v>1010</v>
      </c>
      <c r="D1575" s="65" t="s">
        <v>2056</v>
      </c>
      <c r="E1575" s="237" t="s">
        <v>1382</v>
      </c>
      <c r="F1575" s="237"/>
      <c r="G1575" s="66" t="s">
        <v>535</v>
      </c>
      <c r="H1575" s="67">
        <v>1</v>
      </c>
      <c r="I1575" s="68">
        <f>M1575*$M$2</f>
        <v>292.49520000000001</v>
      </c>
      <c r="J1575" s="68">
        <f>TRUNC(H1575*I1575,2)</f>
        <v>292.49</v>
      </c>
      <c r="M1575" s="53">
        <v>363.8</v>
      </c>
    </row>
    <row r="1576" spans="1:13" ht="36" customHeight="1" thickBot="1">
      <c r="A1576" s="65" t="s">
        <v>1380</v>
      </c>
      <c r="B1576" s="66">
        <v>1578</v>
      </c>
      <c r="C1576" s="66" t="s">
        <v>1010</v>
      </c>
      <c r="D1576" s="65" t="s">
        <v>2057</v>
      </c>
      <c r="E1576" s="237" t="s">
        <v>1382</v>
      </c>
      <c r="F1576" s="237"/>
      <c r="G1576" s="66" t="s">
        <v>535</v>
      </c>
      <c r="H1576" s="67">
        <v>3</v>
      </c>
      <c r="I1576" s="68">
        <f>M1576*$M$2</f>
        <v>4.34964</v>
      </c>
      <c r="J1576" s="68">
        <f>TRUNC(H1576*I1576,2)</f>
        <v>13.04</v>
      </c>
      <c r="M1576" s="53">
        <v>5.41</v>
      </c>
    </row>
    <row r="1577" spans="1:13" ht="0.95" customHeight="1" thickTop="1">
      <c r="A1577" s="83"/>
      <c r="B1577" s="71"/>
      <c r="C1577" s="71"/>
      <c r="D1577" s="70"/>
      <c r="E1577" s="70"/>
      <c r="F1577" s="70"/>
      <c r="G1577" s="70"/>
      <c r="H1577" s="70"/>
      <c r="I1577" s="70"/>
      <c r="J1577" s="70"/>
      <c r="M1577" s="53"/>
    </row>
    <row r="1578" spans="1:13" ht="18" customHeight="1">
      <c r="A1578" s="57" t="s">
        <v>2058</v>
      </c>
      <c r="B1578" s="58" t="s">
        <v>1361</v>
      </c>
      <c r="C1578" s="58" t="s">
        <v>1362</v>
      </c>
      <c r="D1578" s="57" t="s">
        <v>1363</v>
      </c>
      <c r="E1578" s="235" t="s">
        <v>1364</v>
      </c>
      <c r="F1578" s="235"/>
      <c r="G1578" s="58" t="s">
        <v>1365</v>
      </c>
      <c r="H1578" s="59" t="s">
        <v>1366</v>
      </c>
      <c r="I1578" s="59" t="s">
        <v>1367</v>
      </c>
      <c r="J1578" s="59" t="s">
        <v>1368</v>
      </c>
      <c r="M1578" s="53" t="s">
        <v>1367</v>
      </c>
    </row>
    <row r="1579" spans="1:13" ht="24" customHeight="1">
      <c r="A1579" s="65" t="s">
        <v>1369</v>
      </c>
      <c r="B1579" s="61">
        <v>93671</v>
      </c>
      <c r="C1579" s="61" t="s">
        <v>1010</v>
      </c>
      <c r="D1579" s="60" t="s">
        <v>2059</v>
      </c>
      <c r="E1579" s="236" t="s">
        <v>1407</v>
      </c>
      <c r="F1579" s="236"/>
      <c r="G1579" s="61" t="s">
        <v>535</v>
      </c>
      <c r="H1579" s="62">
        <v>1</v>
      </c>
      <c r="I1579" s="63">
        <f>SUM(J1580:J1583)</f>
        <v>64.409108536000005</v>
      </c>
      <c r="J1579" s="63">
        <f>H1579*I1579</f>
        <v>64.409108536000005</v>
      </c>
      <c r="K1579" s="64">
        <f>VLOOKUP(B1579,[1]PLANILHA!$C$11:$G$435,5,FALSE)</f>
        <v>64.408439999999999</v>
      </c>
      <c r="L1579" s="64">
        <f>K1579-J1579</f>
        <v>-6.6853600000627011E-4</v>
      </c>
      <c r="M1579" s="53">
        <v>80.11</v>
      </c>
    </row>
    <row r="1580" spans="1:13" ht="24" customHeight="1">
      <c r="A1580" s="65" t="s">
        <v>1372</v>
      </c>
      <c r="B1580" s="66">
        <v>88247</v>
      </c>
      <c r="C1580" s="66" t="s">
        <v>1010</v>
      </c>
      <c r="D1580" s="65" t="s">
        <v>1042</v>
      </c>
      <c r="E1580" s="237" t="s">
        <v>1379</v>
      </c>
      <c r="F1580" s="237"/>
      <c r="G1580" s="66" t="s">
        <v>1016</v>
      </c>
      <c r="H1580" s="67">
        <v>0.27339999999999998</v>
      </c>
      <c r="I1580" s="68">
        <f>M1580*$M$2</f>
        <v>11.264040000000001</v>
      </c>
      <c r="J1580" s="68">
        <f>H1580*I1580</f>
        <v>3.0795885360000002</v>
      </c>
      <c r="M1580" s="69">
        <v>14.01</v>
      </c>
    </row>
    <row r="1581" spans="1:13" ht="24" customHeight="1">
      <c r="A1581" s="65" t="s">
        <v>1372</v>
      </c>
      <c r="B1581" s="66">
        <v>88264</v>
      </c>
      <c r="C1581" s="66" t="s">
        <v>1010</v>
      </c>
      <c r="D1581" s="65" t="s">
        <v>1043</v>
      </c>
      <c r="E1581" s="237" t="s">
        <v>1379</v>
      </c>
      <c r="F1581" s="237"/>
      <c r="G1581" s="66" t="s">
        <v>1016</v>
      </c>
      <c r="H1581" s="67">
        <v>0.27339999999999998</v>
      </c>
      <c r="I1581" s="68">
        <f>M1581*$M$2</f>
        <v>14.423760000000001</v>
      </c>
      <c r="J1581" s="68">
        <f>TRUNC(H1581*I1581,2)</f>
        <v>3.94</v>
      </c>
      <c r="M1581" s="69">
        <v>17.940000000000001</v>
      </c>
    </row>
    <row r="1582" spans="1:13" ht="24" customHeight="1">
      <c r="A1582" s="65" t="s">
        <v>1380</v>
      </c>
      <c r="B1582" s="66">
        <v>34709</v>
      </c>
      <c r="C1582" s="66" t="s">
        <v>1010</v>
      </c>
      <c r="D1582" s="65" t="s">
        <v>2060</v>
      </c>
      <c r="E1582" s="237" t="s">
        <v>1382</v>
      </c>
      <c r="F1582" s="237"/>
      <c r="G1582" s="66" t="s">
        <v>535</v>
      </c>
      <c r="H1582" s="67">
        <v>1</v>
      </c>
      <c r="I1582" s="68">
        <f>M1582*$M$2</f>
        <v>53.626800000000003</v>
      </c>
      <c r="J1582" s="68">
        <f>H1582*I1582</f>
        <v>53.626800000000003</v>
      </c>
      <c r="M1582" s="53">
        <v>66.7</v>
      </c>
    </row>
    <row r="1583" spans="1:13" ht="36" customHeight="1" thickBot="1">
      <c r="A1583" s="65" t="s">
        <v>1380</v>
      </c>
      <c r="B1583" s="66">
        <v>1573</v>
      </c>
      <c r="C1583" s="66" t="s">
        <v>1010</v>
      </c>
      <c r="D1583" s="65" t="s">
        <v>2061</v>
      </c>
      <c r="E1583" s="237" t="s">
        <v>1382</v>
      </c>
      <c r="F1583" s="237"/>
      <c r="G1583" s="66" t="s">
        <v>535</v>
      </c>
      <c r="H1583" s="67">
        <v>3</v>
      </c>
      <c r="I1583" s="68">
        <f>M1583*$M$2</f>
        <v>1.25424</v>
      </c>
      <c r="J1583" s="68">
        <f>H1583*I1583</f>
        <v>3.7627199999999998</v>
      </c>
      <c r="M1583" s="53">
        <v>1.56</v>
      </c>
    </row>
    <row r="1584" spans="1:13" ht="0.95" customHeight="1" thickTop="1">
      <c r="A1584" s="83"/>
      <c r="B1584" s="71"/>
      <c r="C1584" s="71"/>
      <c r="D1584" s="70"/>
      <c r="E1584" s="70"/>
      <c r="F1584" s="70"/>
      <c r="G1584" s="70"/>
      <c r="H1584" s="70"/>
      <c r="I1584" s="70"/>
      <c r="J1584" s="70"/>
      <c r="M1584" s="53"/>
    </row>
    <row r="1585" spans="1:13" ht="18" customHeight="1">
      <c r="A1585" s="57" t="s">
        <v>2062</v>
      </c>
      <c r="B1585" s="58" t="s">
        <v>1361</v>
      </c>
      <c r="C1585" s="58" t="s">
        <v>1362</v>
      </c>
      <c r="D1585" s="57" t="s">
        <v>1363</v>
      </c>
      <c r="E1585" s="235" t="s">
        <v>1364</v>
      </c>
      <c r="F1585" s="235"/>
      <c r="G1585" s="58" t="s">
        <v>1365</v>
      </c>
      <c r="H1585" s="59" t="s">
        <v>1366</v>
      </c>
      <c r="I1585" s="59" t="s">
        <v>1367</v>
      </c>
      <c r="J1585" s="59" t="s">
        <v>1368</v>
      </c>
      <c r="M1585" s="53" t="s">
        <v>1367</v>
      </c>
    </row>
    <row r="1586" spans="1:13" ht="36" customHeight="1">
      <c r="A1586" s="65" t="s">
        <v>1369</v>
      </c>
      <c r="B1586" s="61">
        <v>101894</v>
      </c>
      <c r="C1586" s="61" t="s">
        <v>1010</v>
      </c>
      <c r="D1586" s="60" t="s">
        <v>2063</v>
      </c>
      <c r="E1586" s="236" t="s">
        <v>1407</v>
      </c>
      <c r="F1586" s="236"/>
      <c r="G1586" s="61" t="s">
        <v>535</v>
      </c>
      <c r="H1586" s="62">
        <v>1</v>
      </c>
      <c r="I1586" s="63">
        <f>SUM(J1587:J1590)</f>
        <v>120.31056000000001</v>
      </c>
      <c r="J1586" s="63">
        <f>H1586*I1586</f>
        <v>120.31056000000001</v>
      </c>
      <c r="K1586" s="64">
        <f>VLOOKUP(B1586,[1]PLANILHA!$C$11:$G$435,5,FALSE)</f>
        <v>120.31056</v>
      </c>
      <c r="L1586" s="64">
        <f>K1586-J1586</f>
        <v>0</v>
      </c>
      <c r="M1586" s="53">
        <v>149.63999999999999</v>
      </c>
    </row>
    <row r="1587" spans="1:13" ht="24" customHeight="1">
      <c r="A1587" s="65" t="s">
        <v>1372</v>
      </c>
      <c r="B1587" s="66">
        <v>88247</v>
      </c>
      <c r="C1587" s="66" t="s">
        <v>1010</v>
      </c>
      <c r="D1587" s="65" t="s">
        <v>1042</v>
      </c>
      <c r="E1587" s="237" t="s">
        <v>1379</v>
      </c>
      <c r="F1587" s="237"/>
      <c r="G1587" s="66" t="s">
        <v>1016</v>
      </c>
      <c r="H1587" s="67">
        <v>0.78300000000000003</v>
      </c>
      <c r="I1587" s="68">
        <f>M1587*$M$2</f>
        <v>11.264040000000001</v>
      </c>
      <c r="J1587" s="68">
        <f>TRUNC(H1587*I1587,2)</f>
        <v>8.81</v>
      </c>
      <c r="M1587" s="69">
        <v>14.01</v>
      </c>
    </row>
    <row r="1588" spans="1:13" ht="24" customHeight="1">
      <c r="A1588" s="65" t="s">
        <v>1372</v>
      </c>
      <c r="B1588" s="66">
        <v>88264</v>
      </c>
      <c r="C1588" s="66" t="s">
        <v>1010</v>
      </c>
      <c r="D1588" s="65" t="s">
        <v>1043</v>
      </c>
      <c r="E1588" s="237" t="s">
        <v>1379</v>
      </c>
      <c r="F1588" s="237"/>
      <c r="G1588" s="66" t="s">
        <v>1016</v>
      </c>
      <c r="H1588" s="67">
        <v>0.78300000000000003</v>
      </c>
      <c r="I1588" s="68">
        <f>M1588*$M$2</f>
        <v>14.423760000000001</v>
      </c>
      <c r="J1588" s="68">
        <f>TRUNC(H1588*I1588,2)</f>
        <v>11.29</v>
      </c>
      <c r="M1588" s="69">
        <v>17.940000000000001</v>
      </c>
    </row>
    <row r="1589" spans="1:13" ht="24" customHeight="1">
      <c r="A1589" s="65" t="s">
        <v>1380</v>
      </c>
      <c r="B1589" s="66">
        <v>2373</v>
      </c>
      <c r="C1589" s="66" t="s">
        <v>1010</v>
      </c>
      <c r="D1589" s="65" t="s">
        <v>2064</v>
      </c>
      <c r="E1589" s="237" t="s">
        <v>1382</v>
      </c>
      <c r="F1589" s="237"/>
      <c r="G1589" s="66" t="s">
        <v>535</v>
      </c>
      <c r="H1589" s="67">
        <v>1</v>
      </c>
      <c r="I1589" s="68">
        <f>M1589*$M$2</f>
        <v>93.529319999999998</v>
      </c>
      <c r="J1589" s="68">
        <f>H1589*I1589</f>
        <v>93.529319999999998</v>
      </c>
      <c r="M1589" s="53">
        <v>116.33</v>
      </c>
    </row>
    <row r="1590" spans="1:13" ht="36" customHeight="1" thickBot="1">
      <c r="A1590" s="65" t="s">
        <v>1380</v>
      </c>
      <c r="B1590" s="66">
        <v>1576</v>
      </c>
      <c r="C1590" s="66" t="s">
        <v>1010</v>
      </c>
      <c r="D1590" s="65" t="s">
        <v>2065</v>
      </c>
      <c r="E1590" s="237" t="s">
        <v>1382</v>
      </c>
      <c r="F1590" s="237"/>
      <c r="G1590" s="66" t="s">
        <v>535</v>
      </c>
      <c r="H1590" s="67">
        <v>3</v>
      </c>
      <c r="I1590" s="68">
        <f>M1590*$M$2</f>
        <v>2.2270799999999999</v>
      </c>
      <c r="J1590" s="68">
        <f>H1590*I1590</f>
        <v>6.6812399999999998</v>
      </c>
      <c r="M1590" s="53">
        <v>2.77</v>
      </c>
    </row>
    <row r="1591" spans="1:13" ht="0.95" customHeight="1" thickTop="1">
      <c r="A1591" s="83"/>
      <c r="B1591" s="71"/>
      <c r="C1591" s="71"/>
      <c r="D1591" s="70"/>
      <c r="E1591" s="70"/>
      <c r="F1591" s="70"/>
      <c r="G1591" s="70"/>
      <c r="H1591" s="70"/>
      <c r="I1591" s="70"/>
      <c r="J1591" s="70"/>
      <c r="M1591" s="53"/>
    </row>
    <row r="1592" spans="1:13" ht="18" customHeight="1">
      <c r="A1592" s="57" t="s">
        <v>2066</v>
      </c>
      <c r="B1592" s="58" t="s">
        <v>1361</v>
      </c>
      <c r="C1592" s="58" t="s">
        <v>1362</v>
      </c>
      <c r="D1592" s="57" t="s">
        <v>1363</v>
      </c>
      <c r="E1592" s="235" t="s">
        <v>1364</v>
      </c>
      <c r="F1592" s="235"/>
      <c r="G1592" s="58" t="s">
        <v>1365</v>
      </c>
      <c r="H1592" s="59" t="s">
        <v>1366</v>
      </c>
      <c r="I1592" s="59" t="s">
        <v>1367</v>
      </c>
      <c r="J1592" s="59" t="s">
        <v>1368</v>
      </c>
      <c r="M1592" s="53" t="s">
        <v>1367</v>
      </c>
    </row>
    <row r="1593" spans="1:13" ht="24" customHeight="1">
      <c r="A1593" s="65" t="s">
        <v>1369</v>
      </c>
      <c r="B1593" s="61">
        <v>93673</v>
      </c>
      <c r="C1593" s="61" t="s">
        <v>1010</v>
      </c>
      <c r="D1593" s="60" t="s">
        <v>2067</v>
      </c>
      <c r="E1593" s="236" t="s">
        <v>1407</v>
      </c>
      <c r="F1593" s="236"/>
      <c r="G1593" s="61" t="s">
        <v>535</v>
      </c>
      <c r="H1593" s="62">
        <v>1</v>
      </c>
      <c r="I1593" s="63">
        <f>SUM(J1594:J1597)</f>
        <v>73.029168552000002</v>
      </c>
      <c r="J1593" s="63">
        <f>H1593*I1593</f>
        <v>73.029168552000002</v>
      </c>
      <c r="K1593" s="64">
        <f>VLOOKUP(B1593,[1]PLANILHA!$C$11:$G$435,5,FALSE)</f>
        <v>73.027320000000003</v>
      </c>
      <c r="L1593" s="64">
        <f>K1593-J1593</f>
        <v>-1.848551999998449E-3</v>
      </c>
      <c r="M1593" s="53">
        <v>90.83</v>
      </c>
    </row>
    <row r="1594" spans="1:13" ht="24" customHeight="1">
      <c r="A1594" s="65" t="s">
        <v>1372</v>
      </c>
      <c r="B1594" s="66">
        <v>88264</v>
      </c>
      <c r="C1594" s="66" t="s">
        <v>1010</v>
      </c>
      <c r="D1594" s="65" t="s">
        <v>1043</v>
      </c>
      <c r="E1594" s="237" t="s">
        <v>1379</v>
      </c>
      <c r="F1594" s="237"/>
      <c r="G1594" s="66" t="s">
        <v>1016</v>
      </c>
      <c r="H1594" s="67">
        <v>0.56769999999999998</v>
      </c>
      <c r="I1594" s="68">
        <f>M1594*$M$2</f>
        <v>14.423760000000001</v>
      </c>
      <c r="J1594" s="68">
        <f>H1594*I1594</f>
        <v>8.188368552</v>
      </c>
      <c r="M1594" s="69">
        <v>17.940000000000001</v>
      </c>
    </row>
    <row r="1595" spans="1:13" ht="24" customHeight="1">
      <c r="A1595" s="65" t="s">
        <v>1372</v>
      </c>
      <c r="B1595" s="66">
        <v>88247</v>
      </c>
      <c r="C1595" s="66" t="s">
        <v>1010</v>
      </c>
      <c r="D1595" s="65" t="s">
        <v>1042</v>
      </c>
      <c r="E1595" s="237" t="s">
        <v>1379</v>
      </c>
      <c r="F1595" s="237"/>
      <c r="G1595" s="66" t="s">
        <v>1016</v>
      </c>
      <c r="H1595" s="67">
        <v>0.56769999999999998</v>
      </c>
      <c r="I1595" s="68">
        <f>M1595*$M$2</f>
        <v>11.264040000000001</v>
      </c>
      <c r="J1595" s="68">
        <f>TRUNC(H1595*I1595,2)</f>
        <v>6.39</v>
      </c>
      <c r="M1595" s="69">
        <v>14.01</v>
      </c>
    </row>
    <row r="1596" spans="1:13" ht="24" customHeight="1">
      <c r="A1596" s="65" t="s">
        <v>1380</v>
      </c>
      <c r="B1596" s="66">
        <v>34709</v>
      </c>
      <c r="C1596" s="66" t="s">
        <v>1010</v>
      </c>
      <c r="D1596" s="65" t="s">
        <v>2060</v>
      </c>
      <c r="E1596" s="237" t="s">
        <v>1382</v>
      </c>
      <c r="F1596" s="237"/>
      <c r="G1596" s="66" t="s">
        <v>535</v>
      </c>
      <c r="H1596" s="67">
        <v>1</v>
      </c>
      <c r="I1596" s="68">
        <f>M1596*$M$2</f>
        <v>53.626800000000003</v>
      </c>
      <c r="J1596" s="68">
        <f>H1596*I1596</f>
        <v>53.626800000000003</v>
      </c>
      <c r="M1596" s="53">
        <v>66.7</v>
      </c>
    </row>
    <row r="1597" spans="1:13" ht="36" customHeight="1" thickBot="1">
      <c r="A1597" s="65" t="s">
        <v>1380</v>
      </c>
      <c r="B1597" s="66">
        <v>1575</v>
      </c>
      <c r="C1597" s="66" t="s">
        <v>1010</v>
      </c>
      <c r="D1597" s="65" t="s">
        <v>2068</v>
      </c>
      <c r="E1597" s="237" t="s">
        <v>1382</v>
      </c>
      <c r="F1597" s="237"/>
      <c r="G1597" s="66" t="s">
        <v>535</v>
      </c>
      <c r="H1597" s="67">
        <v>3</v>
      </c>
      <c r="I1597" s="68">
        <f>M1597*$M$2</f>
        <v>1.6080000000000001</v>
      </c>
      <c r="J1597" s="68">
        <f>H1597*I1597</f>
        <v>4.8239999999999998</v>
      </c>
      <c r="M1597" s="53">
        <v>2</v>
      </c>
    </row>
    <row r="1598" spans="1:13" ht="0.95" customHeight="1" thickTop="1">
      <c r="A1598" s="83"/>
      <c r="B1598" s="71"/>
      <c r="C1598" s="71"/>
      <c r="D1598" s="70"/>
      <c r="E1598" s="70"/>
      <c r="F1598" s="70"/>
      <c r="G1598" s="70"/>
      <c r="H1598" s="70"/>
      <c r="I1598" s="70"/>
      <c r="J1598" s="70"/>
      <c r="M1598" s="53"/>
    </row>
    <row r="1599" spans="1:13" ht="18" customHeight="1">
      <c r="A1599" s="57" t="s">
        <v>2069</v>
      </c>
      <c r="B1599" s="58" t="s">
        <v>1361</v>
      </c>
      <c r="C1599" s="58" t="s">
        <v>1362</v>
      </c>
      <c r="D1599" s="57" t="s">
        <v>1363</v>
      </c>
      <c r="E1599" s="235" t="s">
        <v>1364</v>
      </c>
      <c r="F1599" s="235"/>
      <c r="G1599" s="58" t="s">
        <v>1365</v>
      </c>
      <c r="H1599" s="59" t="s">
        <v>1366</v>
      </c>
      <c r="I1599" s="59" t="s">
        <v>1367</v>
      </c>
      <c r="J1599" s="59" t="s">
        <v>1368</v>
      </c>
      <c r="M1599" s="53" t="s">
        <v>1367</v>
      </c>
    </row>
    <row r="1600" spans="1:13" ht="24" customHeight="1">
      <c r="A1600" s="65" t="s">
        <v>1369</v>
      </c>
      <c r="B1600" s="61">
        <v>93657</v>
      </c>
      <c r="C1600" s="61" t="s">
        <v>1010</v>
      </c>
      <c r="D1600" s="60" t="s">
        <v>2070</v>
      </c>
      <c r="E1600" s="236" t="s">
        <v>1407</v>
      </c>
      <c r="F1600" s="236"/>
      <c r="G1600" s="61" t="s">
        <v>535</v>
      </c>
      <c r="H1600" s="62">
        <v>1</v>
      </c>
      <c r="I1600" s="63">
        <f>SUM(J1601:J1604)</f>
        <v>11.2242</v>
      </c>
      <c r="J1600" s="63">
        <f>H1600*I1600</f>
        <v>11.2242</v>
      </c>
      <c r="K1600" s="64">
        <f>VLOOKUP(B1600,[1]PLANILHA!$C$11:$G$435,5,FALSE)</f>
        <v>11.2158</v>
      </c>
      <c r="L1600" s="64">
        <f>K1600-J1600</f>
        <v>-8.3999999999999631E-3</v>
      </c>
      <c r="M1600" s="53">
        <v>13.95</v>
      </c>
    </row>
    <row r="1601" spans="1:13" ht="24" customHeight="1">
      <c r="A1601" s="65" t="s">
        <v>1372</v>
      </c>
      <c r="B1601" s="66">
        <v>88264</v>
      </c>
      <c r="C1601" s="66" t="s">
        <v>1010</v>
      </c>
      <c r="D1601" s="65" t="s">
        <v>1043</v>
      </c>
      <c r="E1601" s="237" t="s">
        <v>1379</v>
      </c>
      <c r="F1601" s="237"/>
      <c r="G1601" s="66" t="s">
        <v>1016</v>
      </c>
      <c r="H1601" s="67">
        <v>9.11E-2</v>
      </c>
      <c r="I1601" s="68">
        <f>M1601*$M$2</f>
        <v>14.423760000000001</v>
      </c>
      <c r="J1601" s="68">
        <f>ROUND(H1601*I1601,2)</f>
        <v>1.31</v>
      </c>
      <c r="M1601" s="69">
        <v>17.940000000000001</v>
      </c>
    </row>
    <row r="1602" spans="1:13" ht="24" customHeight="1">
      <c r="A1602" s="65" t="s">
        <v>1372</v>
      </c>
      <c r="B1602" s="66">
        <v>88247</v>
      </c>
      <c r="C1602" s="66" t="s">
        <v>1010</v>
      </c>
      <c r="D1602" s="65" t="s">
        <v>1042</v>
      </c>
      <c r="E1602" s="237" t="s">
        <v>1379</v>
      </c>
      <c r="F1602" s="237"/>
      <c r="G1602" s="66" t="s">
        <v>1016</v>
      </c>
      <c r="H1602" s="67">
        <v>9.11E-2</v>
      </c>
      <c r="I1602" s="68">
        <f>M1602*$M$2</f>
        <v>11.264040000000001</v>
      </c>
      <c r="J1602" s="68">
        <f>ROUND(H1602*I1602,2)</f>
        <v>1.03</v>
      </c>
      <c r="M1602" s="69">
        <v>14.01</v>
      </c>
    </row>
    <row r="1603" spans="1:13" ht="24" customHeight="1">
      <c r="A1603" s="65" t="s">
        <v>1380</v>
      </c>
      <c r="B1603" s="66">
        <v>34653</v>
      </c>
      <c r="C1603" s="66" t="s">
        <v>1010</v>
      </c>
      <c r="D1603" s="65" t="s">
        <v>2071</v>
      </c>
      <c r="E1603" s="237" t="s">
        <v>1382</v>
      </c>
      <c r="F1603" s="237"/>
      <c r="G1603" s="66" t="s">
        <v>535</v>
      </c>
      <c r="H1603" s="67">
        <v>1</v>
      </c>
      <c r="I1603" s="68">
        <f>M1603*$M$2</f>
        <v>7.6299600000000005</v>
      </c>
      <c r="J1603" s="68">
        <f>H1603*I1603</f>
        <v>7.6299600000000005</v>
      </c>
      <c r="M1603" s="53">
        <v>9.49</v>
      </c>
    </row>
    <row r="1604" spans="1:13" ht="36" customHeight="1" thickBot="1">
      <c r="A1604" s="65" t="s">
        <v>1380</v>
      </c>
      <c r="B1604" s="66">
        <v>1573</v>
      </c>
      <c r="C1604" s="66" t="s">
        <v>1010</v>
      </c>
      <c r="D1604" s="65" t="s">
        <v>2061</v>
      </c>
      <c r="E1604" s="237" t="s">
        <v>1382</v>
      </c>
      <c r="F1604" s="237"/>
      <c r="G1604" s="66" t="s">
        <v>535</v>
      </c>
      <c r="H1604" s="67">
        <v>1</v>
      </c>
      <c r="I1604" s="68">
        <f>M1604*$M$2</f>
        <v>1.25424</v>
      </c>
      <c r="J1604" s="68">
        <f>H1604*I1604</f>
        <v>1.25424</v>
      </c>
      <c r="M1604" s="53">
        <v>1.56</v>
      </c>
    </row>
    <row r="1605" spans="1:13" ht="0.95" customHeight="1" thickTop="1">
      <c r="A1605" s="83"/>
      <c r="B1605" s="71"/>
      <c r="C1605" s="71"/>
      <c r="D1605" s="70"/>
      <c r="E1605" s="70"/>
      <c r="F1605" s="70"/>
      <c r="G1605" s="70"/>
      <c r="H1605" s="70"/>
      <c r="I1605" s="70"/>
      <c r="J1605" s="70"/>
      <c r="M1605" s="53"/>
    </row>
    <row r="1606" spans="1:13" ht="18" customHeight="1">
      <c r="A1606" s="57" t="s">
        <v>2072</v>
      </c>
      <c r="B1606" s="58" t="s">
        <v>1361</v>
      </c>
      <c r="C1606" s="58" t="s">
        <v>1362</v>
      </c>
      <c r="D1606" s="57" t="s">
        <v>1363</v>
      </c>
      <c r="E1606" s="235" t="s">
        <v>1364</v>
      </c>
      <c r="F1606" s="235"/>
      <c r="G1606" s="58" t="s">
        <v>1365</v>
      </c>
      <c r="H1606" s="59" t="s">
        <v>1366</v>
      </c>
      <c r="I1606" s="59" t="s">
        <v>1367</v>
      </c>
      <c r="J1606" s="59" t="s">
        <v>1368</v>
      </c>
      <c r="M1606" s="53" t="s">
        <v>1367</v>
      </c>
    </row>
    <row r="1607" spans="1:13" ht="24" customHeight="1">
      <c r="A1607" s="65" t="s">
        <v>1369</v>
      </c>
      <c r="B1607" s="61">
        <v>93655</v>
      </c>
      <c r="C1607" s="61" t="s">
        <v>1010</v>
      </c>
      <c r="D1607" s="60" t="s">
        <v>2073</v>
      </c>
      <c r="E1607" s="236" t="s">
        <v>1407</v>
      </c>
      <c r="F1607" s="236"/>
      <c r="G1607" s="61" t="s">
        <v>535</v>
      </c>
      <c r="H1607" s="62">
        <v>1</v>
      </c>
      <c r="I1607" s="63">
        <f>SUM(J1608:J1611)</f>
        <v>10.359960000000001</v>
      </c>
      <c r="J1607" s="63">
        <f>H1607*I1607</f>
        <v>10.359960000000001</v>
      </c>
      <c r="K1607" s="64">
        <f>VLOOKUP(B1607,[1]PLANILHA!$C$11:$G$435,5,FALSE)</f>
        <v>10.363560000000001</v>
      </c>
      <c r="L1607" s="64">
        <f>K1607-J1607</f>
        <v>3.6000000000004917E-3</v>
      </c>
      <c r="M1607" s="53">
        <v>12.89</v>
      </c>
    </row>
    <row r="1608" spans="1:13" ht="24" customHeight="1">
      <c r="A1608" s="65" t="s">
        <v>1372</v>
      </c>
      <c r="B1608" s="66">
        <v>88247</v>
      </c>
      <c r="C1608" s="66" t="s">
        <v>1010</v>
      </c>
      <c r="D1608" s="65" t="s">
        <v>1042</v>
      </c>
      <c r="E1608" s="237" t="s">
        <v>1379</v>
      </c>
      <c r="F1608" s="237"/>
      <c r="G1608" s="66" t="s">
        <v>1016</v>
      </c>
      <c r="H1608" s="67">
        <v>6.6299999999999998E-2</v>
      </c>
      <c r="I1608" s="68">
        <f>M1608*$M$2</f>
        <v>11.264040000000001</v>
      </c>
      <c r="J1608" s="68">
        <f>TRUNC(H1608*I1608,2)</f>
        <v>0.74</v>
      </c>
      <c r="M1608" s="69">
        <v>14.01</v>
      </c>
    </row>
    <row r="1609" spans="1:13" ht="24" customHeight="1">
      <c r="A1609" s="65" t="s">
        <v>1372</v>
      </c>
      <c r="B1609" s="66">
        <v>88264</v>
      </c>
      <c r="C1609" s="66" t="s">
        <v>1010</v>
      </c>
      <c r="D1609" s="65" t="s">
        <v>1043</v>
      </c>
      <c r="E1609" s="237" t="s">
        <v>1379</v>
      </c>
      <c r="F1609" s="237"/>
      <c r="G1609" s="66" t="s">
        <v>1016</v>
      </c>
      <c r="H1609" s="67">
        <v>6.6299999999999998E-2</v>
      </c>
      <c r="I1609" s="68">
        <f>M1609*$M$2</f>
        <v>14.423760000000001</v>
      </c>
      <c r="J1609" s="68">
        <f>TRUNC(H1609*I1609,2)</f>
        <v>0.95</v>
      </c>
      <c r="M1609" s="69">
        <v>17.940000000000001</v>
      </c>
    </row>
    <row r="1610" spans="1:13" ht="24" customHeight="1">
      <c r="A1610" s="65" t="s">
        <v>1380</v>
      </c>
      <c r="B1610" s="66">
        <v>34653</v>
      </c>
      <c r="C1610" s="66" t="s">
        <v>1010</v>
      </c>
      <c r="D1610" s="65" t="s">
        <v>2071</v>
      </c>
      <c r="E1610" s="237" t="s">
        <v>1382</v>
      </c>
      <c r="F1610" s="237"/>
      <c r="G1610" s="66" t="s">
        <v>535</v>
      </c>
      <c r="H1610" s="67">
        <v>1</v>
      </c>
      <c r="I1610" s="68">
        <f>M1610*$M$2</f>
        <v>7.6299600000000005</v>
      </c>
      <c r="J1610" s="68">
        <f>H1610*I1610</f>
        <v>7.6299600000000005</v>
      </c>
      <c r="M1610" s="53">
        <v>9.49</v>
      </c>
    </row>
    <row r="1611" spans="1:13" ht="36" customHeight="1" thickBot="1">
      <c r="A1611" s="65" t="s">
        <v>1380</v>
      </c>
      <c r="B1611" s="66">
        <v>1571</v>
      </c>
      <c r="C1611" s="66" t="s">
        <v>1010</v>
      </c>
      <c r="D1611" s="65" t="s">
        <v>2074</v>
      </c>
      <c r="E1611" s="237" t="s">
        <v>1382</v>
      </c>
      <c r="F1611" s="237"/>
      <c r="G1611" s="66" t="s">
        <v>535</v>
      </c>
      <c r="H1611" s="67">
        <v>1</v>
      </c>
      <c r="I1611" s="68">
        <v>1.04</v>
      </c>
      <c r="J1611" s="68">
        <f>TRUNC(H1611*I1611,2)</f>
        <v>1.04</v>
      </c>
      <c r="M1611" s="53">
        <v>1.3</v>
      </c>
    </row>
    <row r="1612" spans="1:13" ht="0.95" customHeight="1" thickTop="1">
      <c r="A1612" s="83"/>
      <c r="B1612" s="71"/>
      <c r="C1612" s="71"/>
      <c r="D1612" s="70"/>
      <c r="E1612" s="70"/>
      <c r="F1612" s="70"/>
      <c r="G1612" s="70"/>
      <c r="H1612" s="70"/>
      <c r="I1612" s="70"/>
      <c r="J1612" s="70"/>
      <c r="M1612" s="53"/>
    </row>
    <row r="1613" spans="1:13" ht="18" customHeight="1">
      <c r="A1613" s="57" t="s">
        <v>2075</v>
      </c>
      <c r="B1613" s="58" t="s">
        <v>1361</v>
      </c>
      <c r="C1613" s="58" t="s">
        <v>1362</v>
      </c>
      <c r="D1613" s="57" t="s">
        <v>1363</v>
      </c>
      <c r="E1613" s="235" t="s">
        <v>1364</v>
      </c>
      <c r="F1613" s="235"/>
      <c r="G1613" s="58" t="s">
        <v>1365</v>
      </c>
      <c r="H1613" s="59" t="s">
        <v>1366</v>
      </c>
      <c r="I1613" s="59" t="s">
        <v>1367</v>
      </c>
      <c r="J1613" s="59" t="s">
        <v>1368</v>
      </c>
      <c r="M1613" s="53" t="s">
        <v>1367</v>
      </c>
    </row>
    <row r="1614" spans="1:13" ht="36" customHeight="1">
      <c r="A1614" s="65" t="s">
        <v>1369</v>
      </c>
      <c r="B1614" s="61">
        <v>91864</v>
      </c>
      <c r="C1614" s="61" t="s">
        <v>1010</v>
      </c>
      <c r="D1614" s="60" t="s">
        <v>2076</v>
      </c>
      <c r="E1614" s="236" t="s">
        <v>1407</v>
      </c>
      <c r="F1614" s="236"/>
      <c r="G1614" s="61" t="s">
        <v>538</v>
      </c>
      <c r="H1614" s="62">
        <v>1</v>
      </c>
      <c r="I1614" s="63">
        <f>SUM(J1615:J1618)</f>
        <v>8.9421068000000012</v>
      </c>
      <c r="J1614" s="63">
        <f>H1614*I1614</f>
        <v>8.9421068000000012</v>
      </c>
      <c r="K1614" s="64">
        <f>VLOOKUP(B1614,[1]PLANILHA!$C$11:$G$435,5,FALSE)</f>
        <v>8.9404799999999991</v>
      </c>
      <c r="L1614" s="64">
        <f>K1614-J1614</f>
        <v>-1.6268000000021487E-3</v>
      </c>
      <c r="M1614" s="53">
        <v>11.12</v>
      </c>
    </row>
    <row r="1615" spans="1:13" ht="60" customHeight="1">
      <c r="A1615" s="65" t="s">
        <v>1372</v>
      </c>
      <c r="B1615" s="66">
        <v>91170</v>
      </c>
      <c r="C1615" s="66" t="s">
        <v>1010</v>
      </c>
      <c r="D1615" s="65" t="s">
        <v>1452</v>
      </c>
      <c r="E1615" s="237" t="s">
        <v>1434</v>
      </c>
      <c r="F1615" s="237"/>
      <c r="G1615" s="66" t="s">
        <v>538</v>
      </c>
      <c r="H1615" s="67">
        <v>1</v>
      </c>
      <c r="I1615" s="68">
        <f>M1615*$M$2</f>
        <v>1.8492</v>
      </c>
      <c r="J1615" s="68">
        <f>H1615*I1615</f>
        <v>1.8492</v>
      </c>
      <c r="M1615" s="69">
        <v>2.2999999999999998</v>
      </c>
    </row>
    <row r="1616" spans="1:13" ht="24" customHeight="1">
      <c r="A1616" s="65" t="s">
        <v>1372</v>
      </c>
      <c r="B1616" s="66">
        <v>88247</v>
      </c>
      <c r="C1616" s="66" t="s">
        <v>1010</v>
      </c>
      <c r="D1616" s="65" t="s">
        <v>1042</v>
      </c>
      <c r="E1616" s="237" t="s">
        <v>1379</v>
      </c>
      <c r="F1616" s="237"/>
      <c r="G1616" s="66" t="s">
        <v>1016</v>
      </c>
      <c r="H1616" s="67">
        <v>0.106</v>
      </c>
      <c r="I1616" s="68">
        <f>M1616*$M$2</f>
        <v>11.264040000000001</v>
      </c>
      <c r="J1616" s="68">
        <f>H1616*I1616</f>
        <v>1.1939882400000001</v>
      </c>
      <c r="M1616" s="69">
        <v>14.01</v>
      </c>
    </row>
    <row r="1617" spans="1:13" ht="24" customHeight="1">
      <c r="A1617" s="65" t="s">
        <v>1372</v>
      </c>
      <c r="B1617" s="66">
        <v>88264</v>
      </c>
      <c r="C1617" s="66" t="s">
        <v>1010</v>
      </c>
      <c r="D1617" s="65" t="s">
        <v>1043</v>
      </c>
      <c r="E1617" s="237" t="s">
        <v>1379</v>
      </c>
      <c r="F1617" s="237"/>
      <c r="G1617" s="66" t="s">
        <v>1016</v>
      </c>
      <c r="H1617" s="67">
        <v>0.106</v>
      </c>
      <c r="I1617" s="68">
        <f>M1617*$M$2</f>
        <v>14.423760000000001</v>
      </c>
      <c r="J1617" s="68">
        <f>H1617*I1617</f>
        <v>1.5289185600000001</v>
      </c>
      <c r="M1617" s="69">
        <v>17.940000000000001</v>
      </c>
    </row>
    <row r="1618" spans="1:13" ht="24" customHeight="1" thickBot="1">
      <c r="A1618" s="65" t="s">
        <v>1380</v>
      </c>
      <c r="B1618" s="66">
        <v>2685</v>
      </c>
      <c r="C1618" s="66" t="s">
        <v>1010</v>
      </c>
      <c r="D1618" s="65" t="s">
        <v>2077</v>
      </c>
      <c r="E1618" s="237" t="s">
        <v>1382</v>
      </c>
      <c r="F1618" s="237"/>
      <c r="G1618" s="66" t="s">
        <v>538</v>
      </c>
      <c r="H1618" s="67">
        <v>1.0169999999999999</v>
      </c>
      <c r="I1618" s="68">
        <f>M1618*$M$2</f>
        <v>4.3014000000000001</v>
      </c>
      <c r="J1618" s="68">
        <f>TRUNC(H1618*I1618,2)</f>
        <v>4.37</v>
      </c>
      <c r="M1618" s="53">
        <v>5.35</v>
      </c>
    </row>
    <row r="1619" spans="1:13" ht="0.95" customHeight="1" thickTop="1">
      <c r="A1619" s="83"/>
      <c r="B1619" s="71"/>
      <c r="C1619" s="71"/>
      <c r="D1619" s="70"/>
      <c r="E1619" s="70"/>
      <c r="F1619" s="70"/>
      <c r="G1619" s="70"/>
      <c r="H1619" s="70"/>
      <c r="I1619" s="70"/>
      <c r="J1619" s="70"/>
      <c r="M1619" s="53"/>
    </row>
    <row r="1620" spans="1:13" ht="18" customHeight="1">
      <c r="A1620" s="57" t="s">
        <v>2078</v>
      </c>
      <c r="B1620" s="58" t="s">
        <v>1361</v>
      </c>
      <c r="C1620" s="58" t="s">
        <v>1362</v>
      </c>
      <c r="D1620" s="57" t="s">
        <v>1363</v>
      </c>
      <c r="E1620" s="235" t="s">
        <v>1364</v>
      </c>
      <c r="F1620" s="235"/>
      <c r="G1620" s="58" t="s">
        <v>1365</v>
      </c>
      <c r="H1620" s="59" t="s">
        <v>1366</v>
      </c>
      <c r="I1620" s="59" t="s">
        <v>1367</v>
      </c>
      <c r="J1620" s="59" t="s">
        <v>1368</v>
      </c>
      <c r="M1620" s="53" t="s">
        <v>1367</v>
      </c>
    </row>
    <row r="1621" spans="1:13" ht="24" customHeight="1">
      <c r="A1621" s="65" t="s">
        <v>1369</v>
      </c>
      <c r="B1621" s="61">
        <v>93008</v>
      </c>
      <c r="C1621" s="61" t="s">
        <v>1010</v>
      </c>
      <c r="D1621" s="60" t="s">
        <v>2079</v>
      </c>
      <c r="E1621" s="236" t="s">
        <v>1407</v>
      </c>
      <c r="F1621" s="236"/>
      <c r="G1621" s="61" t="s">
        <v>538</v>
      </c>
      <c r="H1621" s="62">
        <v>1</v>
      </c>
      <c r="I1621" s="63">
        <f>SUM(J1622:J1624)</f>
        <v>9.7800000000000011</v>
      </c>
      <c r="J1621" s="63">
        <f>H1621*I1621</f>
        <v>9.7800000000000011</v>
      </c>
      <c r="K1621" s="64">
        <f>VLOOKUP(B1621,[1]PLANILHA!$C$11:$G$435,5,FALSE)</f>
        <v>9.7846799999999998</v>
      </c>
      <c r="L1621" s="64">
        <f>K1621-J1621</f>
        <v>4.6799999999986852E-3</v>
      </c>
      <c r="M1621" s="53">
        <v>12.17</v>
      </c>
    </row>
    <row r="1622" spans="1:13" ht="24" customHeight="1">
      <c r="A1622" s="65" t="s">
        <v>1372</v>
      </c>
      <c r="B1622" s="66">
        <v>88264</v>
      </c>
      <c r="C1622" s="66" t="s">
        <v>1010</v>
      </c>
      <c r="D1622" s="65" t="s">
        <v>1043</v>
      </c>
      <c r="E1622" s="237" t="s">
        <v>1379</v>
      </c>
      <c r="F1622" s="237"/>
      <c r="G1622" s="66" t="s">
        <v>1016</v>
      </c>
      <c r="H1622" s="67">
        <v>0.112</v>
      </c>
      <c r="I1622" s="68">
        <f>M1622*$M$2</f>
        <v>14.423760000000001</v>
      </c>
      <c r="J1622" s="68">
        <f>TRUNC(H1622*I1622,2)</f>
        <v>1.61</v>
      </c>
      <c r="M1622" s="69">
        <v>17.940000000000001</v>
      </c>
    </row>
    <row r="1623" spans="1:13" ht="24" customHeight="1">
      <c r="A1623" s="65" t="s">
        <v>1372</v>
      </c>
      <c r="B1623" s="66">
        <v>88247</v>
      </c>
      <c r="C1623" s="66" t="s">
        <v>1010</v>
      </c>
      <c r="D1623" s="65" t="s">
        <v>1042</v>
      </c>
      <c r="E1623" s="237" t="s">
        <v>1379</v>
      </c>
      <c r="F1623" s="237"/>
      <c r="G1623" s="66" t="s">
        <v>1016</v>
      </c>
      <c r="H1623" s="67">
        <v>0.112</v>
      </c>
      <c r="I1623" s="68">
        <f>M1623*$M$2</f>
        <v>11.264040000000001</v>
      </c>
      <c r="J1623" s="68">
        <f>TRUNC(H1623*I1623,2)</f>
        <v>1.26</v>
      </c>
      <c r="M1623" s="69">
        <v>14.01</v>
      </c>
    </row>
    <row r="1624" spans="1:13" ht="24" customHeight="1" thickBot="1">
      <c r="A1624" s="65" t="s">
        <v>1380</v>
      </c>
      <c r="B1624" s="66">
        <v>2680</v>
      </c>
      <c r="C1624" s="66" t="s">
        <v>1010</v>
      </c>
      <c r="D1624" s="65" t="s">
        <v>2080</v>
      </c>
      <c r="E1624" s="237" t="s">
        <v>1382</v>
      </c>
      <c r="F1624" s="237"/>
      <c r="G1624" s="66" t="s">
        <v>538</v>
      </c>
      <c r="H1624" s="67">
        <v>1.1000000000000001</v>
      </c>
      <c r="I1624" s="68">
        <v>6.29</v>
      </c>
      <c r="J1624" s="68">
        <f>TRUNC(H1624*I1624,2)</f>
        <v>6.91</v>
      </c>
      <c r="M1624" s="53">
        <v>7.83</v>
      </c>
    </row>
    <row r="1625" spans="1:13" ht="0.95" customHeight="1" thickTop="1">
      <c r="A1625" s="83"/>
      <c r="B1625" s="71"/>
      <c r="C1625" s="71"/>
      <c r="D1625" s="70"/>
      <c r="E1625" s="70"/>
      <c r="F1625" s="70"/>
      <c r="G1625" s="70"/>
      <c r="H1625" s="70"/>
      <c r="I1625" s="70"/>
      <c r="J1625" s="70"/>
      <c r="M1625" s="53"/>
    </row>
    <row r="1626" spans="1:13" ht="18" customHeight="1">
      <c r="A1626" s="57" t="s">
        <v>2081</v>
      </c>
      <c r="B1626" s="58" t="s">
        <v>1361</v>
      </c>
      <c r="C1626" s="58" t="s">
        <v>1362</v>
      </c>
      <c r="D1626" s="57" t="s">
        <v>1363</v>
      </c>
      <c r="E1626" s="235" t="s">
        <v>1364</v>
      </c>
      <c r="F1626" s="235"/>
      <c r="G1626" s="58" t="s">
        <v>1365</v>
      </c>
      <c r="H1626" s="59" t="s">
        <v>1366</v>
      </c>
      <c r="I1626" s="59" t="s">
        <v>1367</v>
      </c>
      <c r="J1626" s="59" t="s">
        <v>1368</v>
      </c>
      <c r="M1626" s="53" t="s">
        <v>1367</v>
      </c>
    </row>
    <row r="1627" spans="1:13" ht="24" customHeight="1">
      <c r="A1627" s="65" t="s">
        <v>1369</v>
      </c>
      <c r="B1627" s="61">
        <v>93009</v>
      </c>
      <c r="C1627" s="61" t="s">
        <v>1010</v>
      </c>
      <c r="D1627" s="60" t="s">
        <v>2082</v>
      </c>
      <c r="E1627" s="236" t="s">
        <v>1407</v>
      </c>
      <c r="F1627" s="236"/>
      <c r="G1627" s="61" t="s">
        <v>538</v>
      </c>
      <c r="H1627" s="62">
        <v>1</v>
      </c>
      <c r="I1627" s="63">
        <f>SUM(J1628:J1630)</f>
        <v>14.610000000000001</v>
      </c>
      <c r="J1627" s="63">
        <f>H1627*I1627</f>
        <v>14.610000000000001</v>
      </c>
      <c r="K1627" s="64">
        <f>VLOOKUP(B1627,[1]PLANILHA!$C$11:$G$435,5,FALSE)</f>
        <v>14.608680000000001</v>
      </c>
      <c r="L1627" s="64">
        <f>K1627-J1627</f>
        <v>-1.3199999999997658E-3</v>
      </c>
      <c r="M1627" s="53">
        <v>18.170000000000002</v>
      </c>
    </row>
    <row r="1628" spans="1:13" ht="24" customHeight="1">
      <c r="A1628" s="65" t="s">
        <v>1372</v>
      </c>
      <c r="B1628" s="66">
        <v>88247</v>
      </c>
      <c r="C1628" s="66" t="s">
        <v>1010</v>
      </c>
      <c r="D1628" s="65" t="s">
        <v>1042</v>
      </c>
      <c r="E1628" s="237" t="s">
        <v>1379</v>
      </c>
      <c r="F1628" s="237"/>
      <c r="G1628" s="66" t="s">
        <v>1016</v>
      </c>
      <c r="H1628" s="67">
        <v>0.129</v>
      </c>
      <c r="I1628" s="68">
        <f>M1628*$M$2</f>
        <v>11.264040000000001</v>
      </c>
      <c r="J1628" s="68">
        <f>TRUNC(H1628*I1628,2)</f>
        <v>1.45</v>
      </c>
      <c r="M1628" s="69">
        <v>14.01</v>
      </c>
    </row>
    <row r="1629" spans="1:13" ht="24" customHeight="1">
      <c r="A1629" s="65" t="s">
        <v>1372</v>
      </c>
      <c r="B1629" s="66">
        <v>88264</v>
      </c>
      <c r="C1629" s="66" t="s">
        <v>1010</v>
      </c>
      <c r="D1629" s="65" t="s">
        <v>1043</v>
      </c>
      <c r="E1629" s="237" t="s">
        <v>1379</v>
      </c>
      <c r="F1629" s="237"/>
      <c r="G1629" s="66" t="s">
        <v>1016</v>
      </c>
      <c r="H1629" s="67">
        <v>0.129</v>
      </c>
      <c r="I1629" s="68">
        <f>M1629*$M$2</f>
        <v>14.423760000000001</v>
      </c>
      <c r="J1629" s="68">
        <f>TRUNC(H1629*I1629,2)</f>
        <v>1.86</v>
      </c>
      <c r="M1629" s="69">
        <v>17.940000000000001</v>
      </c>
    </row>
    <row r="1630" spans="1:13" ht="24" customHeight="1" thickBot="1">
      <c r="A1630" s="65" t="s">
        <v>1380</v>
      </c>
      <c r="B1630" s="66">
        <v>2681</v>
      </c>
      <c r="C1630" s="66" t="s">
        <v>1010</v>
      </c>
      <c r="D1630" s="65" t="s">
        <v>2083</v>
      </c>
      <c r="E1630" s="237" t="s">
        <v>1382</v>
      </c>
      <c r="F1630" s="237"/>
      <c r="G1630" s="66" t="s">
        <v>538</v>
      </c>
      <c r="H1630" s="67">
        <v>1.1000000000000001</v>
      </c>
      <c r="I1630" s="68">
        <v>10.28</v>
      </c>
      <c r="J1630" s="68">
        <f>TRUNC(H1630*I1630,2)</f>
        <v>11.3</v>
      </c>
      <c r="M1630" s="53">
        <v>12.79</v>
      </c>
    </row>
    <row r="1631" spans="1:13" ht="0.95" customHeight="1" thickTop="1">
      <c r="A1631" s="83"/>
      <c r="B1631" s="71"/>
      <c r="C1631" s="71"/>
      <c r="D1631" s="70"/>
      <c r="E1631" s="70"/>
      <c r="F1631" s="70"/>
      <c r="G1631" s="70"/>
      <c r="H1631" s="70"/>
      <c r="I1631" s="70"/>
      <c r="J1631" s="70"/>
      <c r="M1631" s="53"/>
    </row>
    <row r="1632" spans="1:13" ht="18" customHeight="1">
      <c r="A1632" s="57" t="s">
        <v>2084</v>
      </c>
      <c r="B1632" s="58" t="s">
        <v>1361</v>
      </c>
      <c r="C1632" s="58" t="s">
        <v>1362</v>
      </c>
      <c r="D1632" s="57" t="s">
        <v>1363</v>
      </c>
      <c r="E1632" s="235" t="s">
        <v>1364</v>
      </c>
      <c r="F1632" s="235"/>
      <c r="G1632" s="58" t="s">
        <v>1365</v>
      </c>
      <c r="H1632" s="59" t="s">
        <v>1366</v>
      </c>
      <c r="I1632" s="59" t="s">
        <v>1367</v>
      </c>
      <c r="J1632" s="59" t="s">
        <v>1368</v>
      </c>
      <c r="M1632" s="53" t="s">
        <v>1367</v>
      </c>
    </row>
    <row r="1633" spans="1:13" ht="24" customHeight="1">
      <c r="A1633" s="65" t="s">
        <v>1369</v>
      </c>
      <c r="B1633" s="61">
        <v>93012</v>
      </c>
      <c r="C1633" s="61" t="s">
        <v>1010</v>
      </c>
      <c r="D1633" s="60" t="s">
        <v>2085</v>
      </c>
      <c r="E1633" s="236" t="s">
        <v>1407</v>
      </c>
      <c r="F1633" s="236"/>
      <c r="G1633" s="61" t="s">
        <v>538</v>
      </c>
      <c r="H1633" s="62">
        <v>1</v>
      </c>
      <c r="I1633" s="63">
        <f>SUM(J1634:J1636)</f>
        <v>38.087776880000007</v>
      </c>
      <c r="J1633" s="63">
        <f>H1633*I1633</f>
        <v>38.087776880000007</v>
      </c>
      <c r="K1633" s="64">
        <f>VLOOKUP(B1633,[1]PLANILHA!$C$11:$G$435,5,FALSE)</f>
        <v>38.085479999999997</v>
      </c>
      <c r="L1633" s="64">
        <f>K1633-J1633</f>
        <v>-2.2968800000100487E-3</v>
      </c>
      <c r="M1633" s="53">
        <v>47.37</v>
      </c>
    </row>
    <row r="1634" spans="1:13" ht="24" customHeight="1">
      <c r="A1634" s="65" t="s">
        <v>1372</v>
      </c>
      <c r="B1634" s="66">
        <v>88264</v>
      </c>
      <c r="C1634" s="66" t="s">
        <v>1010</v>
      </c>
      <c r="D1634" s="65" t="s">
        <v>1043</v>
      </c>
      <c r="E1634" s="237" t="s">
        <v>1379</v>
      </c>
      <c r="F1634" s="237"/>
      <c r="G1634" s="66" t="s">
        <v>1016</v>
      </c>
      <c r="H1634" s="67">
        <v>0.21299999999999999</v>
      </c>
      <c r="I1634" s="68">
        <f>M1634*$M$2</f>
        <v>14.423760000000001</v>
      </c>
      <c r="J1634" s="68">
        <f>H1634*I1634</f>
        <v>3.0722608800000004</v>
      </c>
      <c r="M1634" s="69">
        <v>17.940000000000001</v>
      </c>
    </row>
    <row r="1635" spans="1:13" ht="24" customHeight="1">
      <c r="A1635" s="65" t="s">
        <v>1372</v>
      </c>
      <c r="B1635" s="66">
        <v>88247</v>
      </c>
      <c r="C1635" s="66" t="s">
        <v>1010</v>
      </c>
      <c r="D1635" s="65" t="s">
        <v>1042</v>
      </c>
      <c r="E1635" s="237" t="s">
        <v>1379</v>
      </c>
      <c r="F1635" s="237"/>
      <c r="G1635" s="66" t="s">
        <v>1016</v>
      </c>
      <c r="H1635" s="67">
        <v>0.21299999999999999</v>
      </c>
      <c r="I1635" s="68">
        <f>M1635*$M$2</f>
        <v>11.264040000000001</v>
      </c>
      <c r="J1635" s="68">
        <f>TRUNC(H1635*I1635,2)</f>
        <v>2.39</v>
      </c>
      <c r="M1635" s="69">
        <v>14.01</v>
      </c>
    </row>
    <row r="1636" spans="1:13" ht="24" customHeight="1" thickBot="1">
      <c r="A1636" s="65" t="s">
        <v>1380</v>
      </c>
      <c r="B1636" s="66">
        <v>2683</v>
      </c>
      <c r="C1636" s="66" t="s">
        <v>1010</v>
      </c>
      <c r="D1636" s="65" t="s">
        <v>2086</v>
      </c>
      <c r="E1636" s="237" t="s">
        <v>1382</v>
      </c>
      <c r="F1636" s="237"/>
      <c r="G1636" s="66" t="s">
        <v>538</v>
      </c>
      <c r="H1636" s="67">
        <v>1.1000000000000001</v>
      </c>
      <c r="I1636" s="68">
        <f>M1636*$M$2</f>
        <v>29.659560000000003</v>
      </c>
      <c r="J1636" s="68">
        <f>H1636*I1636</f>
        <v>32.625516000000005</v>
      </c>
      <c r="M1636" s="53">
        <v>36.89</v>
      </c>
    </row>
    <row r="1637" spans="1:13" ht="0.95" customHeight="1" thickTop="1">
      <c r="A1637" s="83"/>
      <c r="B1637" s="71"/>
      <c r="C1637" s="71"/>
      <c r="D1637" s="70"/>
      <c r="E1637" s="70"/>
      <c r="F1637" s="70"/>
      <c r="G1637" s="70"/>
      <c r="H1637" s="70"/>
      <c r="I1637" s="70"/>
      <c r="J1637" s="70"/>
      <c r="M1637" s="53"/>
    </row>
    <row r="1638" spans="1:13" ht="18" customHeight="1">
      <c r="A1638" s="57" t="s">
        <v>2087</v>
      </c>
      <c r="B1638" s="58" t="s">
        <v>1361</v>
      </c>
      <c r="C1638" s="58" t="s">
        <v>1362</v>
      </c>
      <c r="D1638" s="57" t="s">
        <v>1363</v>
      </c>
      <c r="E1638" s="235" t="s">
        <v>1364</v>
      </c>
      <c r="F1638" s="235"/>
      <c r="G1638" s="58" t="s">
        <v>1365</v>
      </c>
      <c r="H1638" s="59" t="s">
        <v>1366</v>
      </c>
      <c r="I1638" s="59" t="s">
        <v>1367</v>
      </c>
      <c r="J1638" s="59" t="s">
        <v>1368</v>
      </c>
      <c r="M1638" s="53" t="s">
        <v>1367</v>
      </c>
    </row>
    <row r="1639" spans="1:13" ht="36" customHeight="1">
      <c r="A1639" s="65" t="s">
        <v>1369</v>
      </c>
      <c r="B1639" s="61">
        <v>91873</v>
      </c>
      <c r="C1639" s="61" t="s">
        <v>1010</v>
      </c>
      <c r="D1639" s="60" t="s">
        <v>2088</v>
      </c>
      <c r="E1639" s="236" t="s">
        <v>1407</v>
      </c>
      <c r="F1639" s="236"/>
      <c r="G1639" s="61" t="s">
        <v>538</v>
      </c>
      <c r="H1639" s="62">
        <v>1</v>
      </c>
      <c r="I1639" s="63">
        <f>SUM(J1640:J1642)</f>
        <v>11.48765096</v>
      </c>
      <c r="J1639" s="63">
        <f>H1639*I1639</f>
        <v>11.48765096</v>
      </c>
      <c r="K1639" s="64">
        <f>VLOOKUP(B1639,[1]PLANILHA!$C$11:$G$435,5,FALSE)</f>
        <v>11.48916</v>
      </c>
      <c r="L1639" s="64">
        <f>K1639-J1639</f>
        <v>1.5090400000001836E-3</v>
      </c>
      <c r="M1639" s="53">
        <v>14.29</v>
      </c>
    </row>
    <row r="1640" spans="1:13" ht="24" customHeight="1">
      <c r="A1640" s="65" t="s">
        <v>1372</v>
      </c>
      <c r="B1640" s="66">
        <v>88264</v>
      </c>
      <c r="C1640" s="66" t="s">
        <v>1010</v>
      </c>
      <c r="D1640" s="65" t="s">
        <v>1043</v>
      </c>
      <c r="E1640" s="237" t="s">
        <v>1379</v>
      </c>
      <c r="F1640" s="237"/>
      <c r="G1640" s="66" t="s">
        <v>1016</v>
      </c>
      <c r="H1640" s="67">
        <v>0.221</v>
      </c>
      <c r="I1640" s="68">
        <f>M1640*$M$2</f>
        <v>14.423760000000001</v>
      </c>
      <c r="J1640" s="68">
        <f>H1640*I1640</f>
        <v>3.1876509600000005</v>
      </c>
      <c r="M1640" s="69">
        <v>17.940000000000001</v>
      </c>
    </row>
    <row r="1641" spans="1:13" ht="24" customHeight="1">
      <c r="A1641" s="65" t="s">
        <v>1372</v>
      </c>
      <c r="B1641" s="66">
        <v>88247</v>
      </c>
      <c r="C1641" s="66" t="s">
        <v>1010</v>
      </c>
      <c r="D1641" s="65" t="s">
        <v>1042</v>
      </c>
      <c r="E1641" s="237" t="s">
        <v>1379</v>
      </c>
      <c r="F1641" s="237"/>
      <c r="G1641" s="66" t="s">
        <v>1016</v>
      </c>
      <c r="H1641" s="67">
        <v>0.221</v>
      </c>
      <c r="I1641" s="68">
        <f>M1641*$M$2</f>
        <v>11.264040000000001</v>
      </c>
      <c r="J1641" s="68">
        <f>TRUNC(H1641*I1641,2)</f>
        <v>2.48</v>
      </c>
      <c r="M1641" s="69">
        <v>14.01</v>
      </c>
    </row>
    <row r="1642" spans="1:13" ht="24" customHeight="1" thickBot="1">
      <c r="A1642" s="65" t="s">
        <v>1380</v>
      </c>
      <c r="B1642" s="66">
        <v>2684</v>
      </c>
      <c r="C1642" s="66" t="s">
        <v>1010</v>
      </c>
      <c r="D1642" s="65" t="s">
        <v>2089</v>
      </c>
      <c r="E1642" s="237" t="s">
        <v>1382</v>
      </c>
      <c r="F1642" s="237"/>
      <c r="G1642" s="66" t="s">
        <v>538</v>
      </c>
      <c r="H1642" s="67">
        <v>1.0169999999999999</v>
      </c>
      <c r="I1642" s="68">
        <f>M1642*$M$2</f>
        <v>5.7244800000000007</v>
      </c>
      <c r="J1642" s="68">
        <f>TRUNC(H1642*I1642,2)</f>
        <v>5.82</v>
      </c>
      <c r="M1642" s="53">
        <v>7.12</v>
      </c>
    </row>
    <row r="1643" spans="1:13" ht="0.95" customHeight="1" thickTop="1">
      <c r="A1643" s="83"/>
      <c r="B1643" s="71"/>
      <c r="C1643" s="71"/>
      <c r="D1643" s="70"/>
      <c r="E1643" s="70"/>
      <c r="F1643" s="70"/>
      <c r="G1643" s="70"/>
      <c r="H1643" s="70"/>
      <c r="I1643" s="70"/>
      <c r="J1643" s="70"/>
      <c r="M1643" s="53"/>
    </row>
    <row r="1644" spans="1:13" ht="18" customHeight="1">
      <c r="A1644" s="57" t="s">
        <v>2090</v>
      </c>
      <c r="B1644" s="58" t="s">
        <v>1361</v>
      </c>
      <c r="C1644" s="58" t="s">
        <v>1362</v>
      </c>
      <c r="D1644" s="57" t="s">
        <v>1363</v>
      </c>
      <c r="E1644" s="235" t="s">
        <v>1364</v>
      </c>
      <c r="F1644" s="235"/>
      <c r="G1644" s="58" t="s">
        <v>1365</v>
      </c>
      <c r="H1644" s="59" t="s">
        <v>1366</v>
      </c>
      <c r="I1644" s="59" t="s">
        <v>1367</v>
      </c>
      <c r="J1644" s="59" t="s">
        <v>1368</v>
      </c>
      <c r="M1644" s="53" t="s">
        <v>1367</v>
      </c>
    </row>
    <row r="1645" spans="1:13" ht="38.25">
      <c r="A1645" s="65" t="s">
        <v>1369</v>
      </c>
      <c r="B1645" s="61">
        <v>91870</v>
      </c>
      <c r="C1645" s="61" t="s">
        <v>1010</v>
      </c>
      <c r="D1645" s="60" t="s">
        <v>1406</v>
      </c>
      <c r="E1645" s="236" t="s">
        <v>1407</v>
      </c>
      <c r="F1645" s="236"/>
      <c r="G1645" s="61" t="s">
        <v>538</v>
      </c>
      <c r="H1645" s="62">
        <v>1</v>
      </c>
      <c r="I1645" s="63">
        <f>SUM(J1646:J1648)</f>
        <v>6.13</v>
      </c>
      <c r="J1645" s="63">
        <f>H1645*I1645</f>
        <v>6.13</v>
      </c>
      <c r="K1645" s="64">
        <f>VLOOKUP(B1645,[1]PLANILHA!$C$11:$G$435,5,FALSE)</f>
        <v>6.1345200000000002</v>
      </c>
      <c r="L1645" s="64">
        <f>K1645-J1645</f>
        <v>4.5200000000003016E-3</v>
      </c>
      <c r="M1645" s="53">
        <v>7.63</v>
      </c>
    </row>
    <row r="1646" spans="1:13" ht="24" customHeight="1">
      <c r="A1646" s="65" t="s">
        <v>1372</v>
      </c>
      <c r="B1646" s="66">
        <v>88264</v>
      </c>
      <c r="C1646" s="66" t="s">
        <v>1010</v>
      </c>
      <c r="D1646" s="65" t="s">
        <v>1043</v>
      </c>
      <c r="E1646" s="237" t="s">
        <v>1379</v>
      </c>
      <c r="F1646" s="237"/>
      <c r="G1646" s="66" t="s">
        <v>1016</v>
      </c>
      <c r="H1646" s="67">
        <v>0.152</v>
      </c>
      <c r="I1646" s="68">
        <f>M1646*$M$2</f>
        <v>14.423760000000001</v>
      </c>
      <c r="J1646" s="68">
        <f>TRUNC(H1646*I1646,2)</f>
        <v>2.19</v>
      </c>
      <c r="M1646" s="69">
        <v>17.940000000000001</v>
      </c>
    </row>
    <row r="1647" spans="1:13" ht="24" customHeight="1">
      <c r="A1647" s="65" t="s">
        <v>1372</v>
      </c>
      <c r="B1647" s="66">
        <v>88247</v>
      </c>
      <c r="C1647" s="66" t="s">
        <v>1010</v>
      </c>
      <c r="D1647" s="65" t="s">
        <v>1042</v>
      </c>
      <c r="E1647" s="237" t="s">
        <v>1379</v>
      </c>
      <c r="F1647" s="237"/>
      <c r="G1647" s="66" t="s">
        <v>1016</v>
      </c>
      <c r="H1647" s="67">
        <v>0.152</v>
      </c>
      <c r="I1647" s="68">
        <f>M1647*$M$2</f>
        <v>11.264040000000001</v>
      </c>
      <c r="J1647" s="68">
        <f>TRUNC(H1647*I1647,2)</f>
        <v>1.71</v>
      </c>
      <c r="M1647" s="69">
        <v>14.01</v>
      </c>
    </row>
    <row r="1648" spans="1:13" ht="24" customHeight="1" thickBot="1">
      <c r="A1648" s="65" t="s">
        <v>1380</v>
      </c>
      <c r="B1648" s="66">
        <v>2673</v>
      </c>
      <c r="C1648" s="66" t="s">
        <v>1010</v>
      </c>
      <c r="D1648" s="65" t="s">
        <v>2091</v>
      </c>
      <c r="E1648" s="237" t="s">
        <v>1382</v>
      </c>
      <c r="F1648" s="237"/>
      <c r="G1648" s="66" t="s">
        <v>538</v>
      </c>
      <c r="H1648" s="67">
        <v>1.0169999999999999</v>
      </c>
      <c r="I1648" s="68">
        <v>2.2000000000000002</v>
      </c>
      <c r="J1648" s="68">
        <f>TRUNC(H1648*I1648,2)</f>
        <v>2.23</v>
      </c>
      <c r="M1648" s="53">
        <v>2.75</v>
      </c>
    </row>
    <row r="1649" spans="1:13" ht="0.95" customHeight="1" thickTop="1">
      <c r="A1649" s="83"/>
      <c r="B1649" s="71"/>
      <c r="C1649" s="71"/>
      <c r="D1649" s="70"/>
      <c r="E1649" s="70"/>
      <c r="F1649" s="70"/>
      <c r="G1649" s="70"/>
      <c r="H1649" s="70"/>
      <c r="I1649" s="70"/>
      <c r="J1649" s="70"/>
      <c r="M1649" s="53"/>
    </row>
    <row r="1650" spans="1:13" ht="18" customHeight="1">
      <c r="A1650" s="57" t="s">
        <v>2092</v>
      </c>
      <c r="B1650" s="58" t="s">
        <v>1361</v>
      </c>
      <c r="C1650" s="58" t="s">
        <v>1362</v>
      </c>
      <c r="D1650" s="57" t="s">
        <v>1363</v>
      </c>
      <c r="E1650" s="235" t="s">
        <v>1364</v>
      </c>
      <c r="F1650" s="235"/>
      <c r="G1650" s="58" t="s">
        <v>1365</v>
      </c>
      <c r="H1650" s="59" t="s">
        <v>1366</v>
      </c>
      <c r="I1650" s="59" t="s">
        <v>1367</v>
      </c>
      <c r="J1650" s="59" t="s">
        <v>1368</v>
      </c>
      <c r="M1650" s="53" t="s">
        <v>1367</v>
      </c>
    </row>
    <row r="1651" spans="1:13" ht="24" customHeight="1">
      <c r="A1651" s="65" t="s">
        <v>1369</v>
      </c>
      <c r="B1651" s="61">
        <v>97597</v>
      </c>
      <c r="C1651" s="61" t="s">
        <v>1010</v>
      </c>
      <c r="D1651" s="60" t="s">
        <v>2093</v>
      </c>
      <c r="E1651" s="236" t="s">
        <v>1407</v>
      </c>
      <c r="F1651" s="236"/>
      <c r="G1651" s="61" t="s">
        <v>535</v>
      </c>
      <c r="H1651" s="62">
        <v>1</v>
      </c>
      <c r="I1651" s="63">
        <f>SUM(J1652:J1654)</f>
        <v>36.870000000000005</v>
      </c>
      <c r="J1651" s="63">
        <f>H1651*I1651</f>
        <v>36.870000000000005</v>
      </c>
      <c r="K1651" s="64">
        <f>VLOOKUP(B1651,[1]PLANILHA!$C$11:$G$435,5,FALSE)</f>
        <v>36.87144</v>
      </c>
      <c r="L1651" s="64">
        <f>K1651-J1651</f>
        <v>1.4399999999952229E-3</v>
      </c>
      <c r="M1651" s="53">
        <v>45.86</v>
      </c>
    </row>
    <row r="1652" spans="1:13" ht="24" customHeight="1">
      <c r="A1652" s="65" t="s">
        <v>1372</v>
      </c>
      <c r="B1652" s="66">
        <v>88247</v>
      </c>
      <c r="C1652" s="66" t="s">
        <v>1010</v>
      </c>
      <c r="D1652" s="65" t="s">
        <v>1042</v>
      </c>
      <c r="E1652" s="237" t="s">
        <v>1379</v>
      </c>
      <c r="F1652" s="237"/>
      <c r="G1652" s="66" t="s">
        <v>1016</v>
      </c>
      <c r="H1652" s="67">
        <v>0.15659999999999999</v>
      </c>
      <c r="I1652" s="68">
        <f>M1652*$M$2</f>
        <v>11.264040000000001</v>
      </c>
      <c r="J1652" s="68">
        <f>TRUNC(H1652*I1652,2)</f>
        <v>1.76</v>
      </c>
      <c r="M1652" s="69">
        <v>14.01</v>
      </c>
    </row>
    <row r="1653" spans="1:13" ht="24" customHeight="1">
      <c r="A1653" s="65" t="s">
        <v>1372</v>
      </c>
      <c r="B1653" s="66">
        <v>88264</v>
      </c>
      <c r="C1653" s="66" t="s">
        <v>1010</v>
      </c>
      <c r="D1653" s="65" t="s">
        <v>1043</v>
      </c>
      <c r="E1653" s="237" t="s">
        <v>1379</v>
      </c>
      <c r="F1653" s="237"/>
      <c r="G1653" s="66" t="s">
        <v>1016</v>
      </c>
      <c r="H1653" s="67">
        <v>0.37580000000000002</v>
      </c>
      <c r="I1653" s="68">
        <f>M1653*$M$2</f>
        <v>14.423760000000001</v>
      </c>
      <c r="J1653" s="68">
        <f>TRUNC(H1653*I1653,2)</f>
        <v>5.42</v>
      </c>
      <c r="M1653" s="69">
        <v>17.940000000000001</v>
      </c>
    </row>
    <row r="1654" spans="1:13" ht="36" customHeight="1" thickBot="1">
      <c r="A1654" s="65" t="s">
        <v>1380</v>
      </c>
      <c r="B1654" s="66">
        <v>39394</v>
      </c>
      <c r="C1654" s="66" t="s">
        <v>1010</v>
      </c>
      <c r="D1654" s="65" t="s">
        <v>2094</v>
      </c>
      <c r="E1654" s="237" t="s">
        <v>1382</v>
      </c>
      <c r="F1654" s="237"/>
      <c r="G1654" s="66" t="s">
        <v>535</v>
      </c>
      <c r="H1654" s="67">
        <v>1</v>
      </c>
      <c r="I1654" s="68">
        <f>M1654*$M$2</f>
        <v>29.69172</v>
      </c>
      <c r="J1654" s="68">
        <f>TRUNC(H1654*I1654,2)</f>
        <v>29.69</v>
      </c>
      <c r="M1654" s="53">
        <v>36.93</v>
      </c>
    </row>
    <row r="1655" spans="1:13" ht="0.95" customHeight="1" thickTop="1">
      <c r="A1655" s="83"/>
      <c r="B1655" s="71"/>
      <c r="C1655" s="71"/>
      <c r="D1655" s="70"/>
      <c r="E1655" s="70"/>
      <c r="F1655" s="70"/>
      <c r="G1655" s="70"/>
      <c r="H1655" s="70"/>
      <c r="I1655" s="70"/>
      <c r="J1655" s="70"/>
      <c r="M1655" s="53"/>
    </row>
    <row r="1656" spans="1:13" ht="18" customHeight="1">
      <c r="A1656" s="57" t="s">
        <v>2095</v>
      </c>
      <c r="B1656" s="58" t="s">
        <v>1361</v>
      </c>
      <c r="C1656" s="58" t="s">
        <v>1362</v>
      </c>
      <c r="D1656" s="57" t="s">
        <v>1363</v>
      </c>
      <c r="E1656" s="235" t="s">
        <v>1364</v>
      </c>
      <c r="F1656" s="235"/>
      <c r="G1656" s="58" t="s">
        <v>1365</v>
      </c>
      <c r="H1656" s="59" t="s">
        <v>1366</v>
      </c>
      <c r="I1656" s="59" t="s">
        <v>1367</v>
      </c>
      <c r="J1656" s="59" t="s">
        <v>1368</v>
      </c>
      <c r="M1656" s="53" t="s">
        <v>1367</v>
      </c>
    </row>
    <row r="1657" spans="1:13" ht="48" customHeight="1">
      <c r="A1657" s="65" t="s">
        <v>1369</v>
      </c>
      <c r="B1657" s="61">
        <v>97585</v>
      </c>
      <c r="C1657" s="61" t="s">
        <v>1010</v>
      </c>
      <c r="D1657" s="60" t="s">
        <v>2096</v>
      </c>
      <c r="E1657" s="236" t="s">
        <v>1407</v>
      </c>
      <c r="F1657" s="236"/>
      <c r="G1657" s="61" t="s">
        <v>535</v>
      </c>
      <c r="H1657" s="62">
        <v>1</v>
      </c>
      <c r="I1657" s="63">
        <f>SUM(J1658:J1660)</f>
        <v>60.547880000000006</v>
      </c>
      <c r="J1657" s="63">
        <f>H1657*I1657</f>
        <v>60.547880000000006</v>
      </c>
      <c r="K1657" s="64">
        <f>VLOOKUP(B1657,[1]PLANILHA!$C$11:$G$435,5,FALSE)</f>
        <v>60.549240000000005</v>
      </c>
      <c r="L1657" s="64">
        <f>K1657-J1657</f>
        <v>1.3599999999982515E-3</v>
      </c>
      <c r="M1657" s="53">
        <v>75.31</v>
      </c>
    </row>
    <row r="1658" spans="1:13" ht="24" customHeight="1">
      <c r="A1658" s="65" t="s">
        <v>1372</v>
      </c>
      <c r="B1658" s="66">
        <v>88247</v>
      </c>
      <c r="C1658" s="66" t="s">
        <v>1010</v>
      </c>
      <c r="D1658" s="65" t="s">
        <v>1042</v>
      </c>
      <c r="E1658" s="237" t="s">
        <v>1379</v>
      </c>
      <c r="F1658" s="237"/>
      <c r="G1658" s="66" t="s">
        <v>1016</v>
      </c>
      <c r="H1658" s="67">
        <v>0.17269999999999999</v>
      </c>
      <c r="I1658" s="68">
        <f>M1658*$M$2</f>
        <v>11.264040000000001</v>
      </c>
      <c r="J1658" s="68">
        <f>TRUNC(H1658*I1658,2)</f>
        <v>1.94</v>
      </c>
      <c r="M1658" s="69">
        <v>14.01</v>
      </c>
    </row>
    <row r="1659" spans="1:13" ht="24" customHeight="1">
      <c r="A1659" s="65" t="s">
        <v>1372</v>
      </c>
      <c r="B1659" s="66">
        <v>88264</v>
      </c>
      <c r="C1659" s="66" t="s">
        <v>1010</v>
      </c>
      <c r="D1659" s="65" t="s">
        <v>1043</v>
      </c>
      <c r="E1659" s="237" t="s">
        <v>1379</v>
      </c>
      <c r="F1659" s="237"/>
      <c r="G1659" s="66" t="s">
        <v>1016</v>
      </c>
      <c r="H1659" s="67">
        <v>0.41439999999999999</v>
      </c>
      <c r="I1659" s="68">
        <f>M1659*$M$2</f>
        <v>14.423760000000001</v>
      </c>
      <c r="J1659" s="68">
        <f>TRUNC(H1659*I1659,2)</f>
        <v>5.97</v>
      </c>
      <c r="M1659" s="69">
        <v>17.940000000000001</v>
      </c>
    </row>
    <row r="1660" spans="1:13" ht="36" customHeight="1" thickBot="1">
      <c r="A1660" s="65" t="s">
        <v>1380</v>
      </c>
      <c r="B1660" s="66">
        <v>3811</v>
      </c>
      <c r="C1660" s="66" t="s">
        <v>1010</v>
      </c>
      <c r="D1660" s="65" t="s">
        <v>2097</v>
      </c>
      <c r="E1660" s="237" t="s">
        <v>1382</v>
      </c>
      <c r="F1660" s="237"/>
      <c r="G1660" s="66" t="s">
        <v>535</v>
      </c>
      <c r="H1660" s="67">
        <v>1</v>
      </c>
      <c r="I1660" s="68">
        <f>M1660*$M$2</f>
        <v>52.637880000000003</v>
      </c>
      <c r="J1660" s="68">
        <f>H1660*I1660</f>
        <v>52.637880000000003</v>
      </c>
      <c r="M1660" s="53">
        <v>65.47</v>
      </c>
    </row>
    <row r="1661" spans="1:13" ht="0.95" customHeight="1" thickTop="1">
      <c r="A1661" s="83"/>
      <c r="B1661" s="71"/>
      <c r="C1661" s="71"/>
      <c r="D1661" s="70"/>
      <c r="E1661" s="70"/>
      <c r="F1661" s="70"/>
      <c r="G1661" s="70"/>
      <c r="H1661" s="70"/>
      <c r="I1661" s="70"/>
      <c r="J1661" s="70"/>
      <c r="M1661" s="53"/>
    </row>
    <row r="1662" spans="1:13" ht="18" customHeight="1">
      <c r="A1662" s="57" t="s">
        <v>2098</v>
      </c>
      <c r="B1662" s="58" t="s">
        <v>1361</v>
      </c>
      <c r="C1662" s="58" t="s">
        <v>1362</v>
      </c>
      <c r="D1662" s="57" t="s">
        <v>1363</v>
      </c>
      <c r="E1662" s="235" t="s">
        <v>1364</v>
      </c>
      <c r="F1662" s="235"/>
      <c r="G1662" s="58" t="s">
        <v>1365</v>
      </c>
      <c r="H1662" s="59" t="s">
        <v>1366</v>
      </c>
      <c r="I1662" s="59" t="s">
        <v>1367</v>
      </c>
      <c r="J1662" s="59" t="s">
        <v>1368</v>
      </c>
      <c r="M1662" s="53" t="s">
        <v>1367</v>
      </c>
    </row>
    <row r="1663" spans="1:13" ht="48" customHeight="1">
      <c r="A1663" s="65" t="s">
        <v>1369</v>
      </c>
      <c r="B1663" s="61">
        <v>101883</v>
      </c>
      <c r="C1663" s="61" t="s">
        <v>1010</v>
      </c>
      <c r="D1663" s="60" t="s">
        <v>2099</v>
      </c>
      <c r="E1663" s="236" t="s">
        <v>1407</v>
      </c>
      <c r="F1663" s="236"/>
      <c r="G1663" s="61" t="s">
        <v>535</v>
      </c>
      <c r="H1663" s="62">
        <v>1</v>
      </c>
      <c r="I1663" s="63">
        <f>SUM(J1664:J1667)</f>
        <v>427.49327344</v>
      </c>
      <c r="J1663" s="63">
        <f>H1663*I1663</f>
        <v>427.49327344</v>
      </c>
      <c r="K1663" s="64">
        <f>VLOOKUP(B1663,[1]PLANILHA!$C$11:$G$435,5,FALSE)</f>
        <v>427.49484000000007</v>
      </c>
      <c r="L1663" s="64">
        <f>K1663-J1663</f>
        <v>1.566560000071604E-3</v>
      </c>
      <c r="M1663" s="53">
        <v>531.71</v>
      </c>
    </row>
    <row r="1664" spans="1:13" ht="48" customHeight="1">
      <c r="A1664" s="65" t="s">
        <v>1372</v>
      </c>
      <c r="B1664" s="66">
        <v>87367</v>
      </c>
      <c r="C1664" s="66" t="s">
        <v>1010</v>
      </c>
      <c r="D1664" s="65" t="s">
        <v>2100</v>
      </c>
      <c r="E1664" s="237" t="s">
        <v>1379</v>
      </c>
      <c r="F1664" s="237"/>
      <c r="G1664" s="66" t="s">
        <v>124</v>
      </c>
      <c r="H1664" s="67">
        <v>1.34E-2</v>
      </c>
      <c r="I1664" s="68">
        <f>M1664*$M$2</f>
        <v>418.5222</v>
      </c>
      <c r="J1664" s="68">
        <f>H1664*I1664</f>
        <v>5.6081974800000003</v>
      </c>
      <c r="M1664" s="69">
        <v>520.54999999999995</v>
      </c>
    </row>
    <row r="1665" spans="1:13" ht="24" customHeight="1">
      <c r="A1665" s="65" t="s">
        <v>1372</v>
      </c>
      <c r="B1665" s="66">
        <v>88264</v>
      </c>
      <c r="C1665" s="66" t="s">
        <v>1010</v>
      </c>
      <c r="D1665" s="65" t="s">
        <v>1043</v>
      </c>
      <c r="E1665" s="237" t="s">
        <v>1379</v>
      </c>
      <c r="F1665" s="237"/>
      <c r="G1665" s="66" t="s">
        <v>1016</v>
      </c>
      <c r="H1665" s="67">
        <v>0.53349999999999997</v>
      </c>
      <c r="I1665" s="68">
        <f>M1665*$M$2</f>
        <v>14.423760000000001</v>
      </c>
      <c r="J1665" s="68">
        <f>H1665*I1665</f>
        <v>7.6950759600000005</v>
      </c>
      <c r="M1665" s="69">
        <v>17.940000000000001</v>
      </c>
    </row>
    <row r="1666" spans="1:13" ht="24" customHeight="1">
      <c r="A1666" s="65" t="s">
        <v>1372</v>
      </c>
      <c r="B1666" s="66">
        <v>88247</v>
      </c>
      <c r="C1666" s="66" t="s">
        <v>1010</v>
      </c>
      <c r="D1666" s="65" t="s">
        <v>1042</v>
      </c>
      <c r="E1666" s="237" t="s">
        <v>1379</v>
      </c>
      <c r="F1666" s="237"/>
      <c r="G1666" s="66" t="s">
        <v>1016</v>
      </c>
      <c r="H1666" s="67">
        <v>0.53349999999999997</v>
      </c>
      <c r="I1666" s="68">
        <f>M1666*$M$2</f>
        <v>11.264040000000001</v>
      </c>
      <c r="J1666" s="68">
        <f>TRUNC(H1666*I1666,2)</f>
        <v>6</v>
      </c>
      <c r="M1666" s="69">
        <v>14.01</v>
      </c>
    </row>
    <row r="1667" spans="1:13" ht="36" customHeight="1" thickBot="1">
      <c r="A1667" s="65" t="s">
        <v>1380</v>
      </c>
      <c r="B1667" s="66">
        <v>13395</v>
      </c>
      <c r="C1667" s="66" t="s">
        <v>1010</v>
      </c>
      <c r="D1667" s="65" t="s">
        <v>2101</v>
      </c>
      <c r="E1667" s="237" t="s">
        <v>1382</v>
      </c>
      <c r="F1667" s="237"/>
      <c r="G1667" s="66" t="s">
        <v>535</v>
      </c>
      <c r="H1667" s="67">
        <v>1</v>
      </c>
      <c r="I1667" s="68">
        <f>M1667*$M$2</f>
        <v>408.19080000000002</v>
      </c>
      <c r="J1667" s="68">
        <f>TRUNC(H1667*I1667,2)</f>
        <v>408.19</v>
      </c>
      <c r="M1667" s="53">
        <v>507.7</v>
      </c>
    </row>
    <row r="1668" spans="1:13" ht="0.95" customHeight="1" thickTop="1">
      <c r="A1668" s="83"/>
      <c r="B1668" s="71"/>
      <c r="C1668" s="71"/>
      <c r="D1668" s="70"/>
      <c r="E1668" s="70"/>
      <c r="F1668" s="70"/>
      <c r="G1668" s="70"/>
      <c r="H1668" s="70"/>
      <c r="I1668" s="70"/>
      <c r="J1668" s="70"/>
      <c r="M1668" s="53"/>
    </row>
    <row r="1669" spans="1:13" ht="18" customHeight="1">
      <c r="A1669" s="57" t="s">
        <v>2102</v>
      </c>
      <c r="B1669" s="58" t="s">
        <v>1361</v>
      </c>
      <c r="C1669" s="58" t="s">
        <v>1362</v>
      </c>
      <c r="D1669" s="57" t="s">
        <v>1363</v>
      </c>
      <c r="E1669" s="235" t="s">
        <v>1364</v>
      </c>
      <c r="F1669" s="235"/>
      <c r="G1669" s="58" t="s">
        <v>1365</v>
      </c>
      <c r="H1669" s="59" t="s">
        <v>1366</v>
      </c>
      <c r="I1669" s="59" t="s">
        <v>1367</v>
      </c>
      <c r="J1669" s="59" t="s">
        <v>1368</v>
      </c>
      <c r="M1669" s="53" t="s">
        <v>1367</v>
      </c>
    </row>
    <row r="1670" spans="1:13" ht="48" customHeight="1">
      <c r="A1670" s="65" t="s">
        <v>1369</v>
      </c>
      <c r="B1670" s="61">
        <v>101879</v>
      </c>
      <c r="C1670" s="61" t="s">
        <v>1010</v>
      </c>
      <c r="D1670" s="60" t="s">
        <v>2103</v>
      </c>
      <c r="E1670" s="236" t="s">
        <v>1407</v>
      </c>
      <c r="F1670" s="236"/>
      <c r="G1670" s="61" t="s">
        <v>535</v>
      </c>
      <c r="H1670" s="62">
        <v>1</v>
      </c>
      <c r="I1670" s="63">
        <f>SUM(J1671:J1674)</f>
        <v>448.71</v>
      </c>
      <c r="J1670" s="63">
        <f>H1670*I1670</f>
        <v>448.71</v>
      </c>
      <c r="K1670" s="64">
        <f>VLOOKUP(B1670,[1]PLANILHA!$C$11:$G$435,5,FALSE)</f>
        <v>448.71240000000006</v>
      </c>
      <c r="L1670" s="64">
        <f>K1670-J1670</f>
        <v>2.4000000000796717E-3</v>
      </c>
      <c r="M1670" s="53">
        <v>558.1</v>
      </c>
    </row>
    <row r="1671" spans="1:13" ht="48" customHeight="1">
      <c r="A1671" s="65" t="s">
        <v>1372</v>
      </c>
      <c r="B1671" s="66">
        <v>87367</v>
      </c>
      <c r="C1671" s="66" t="s">
        <v>1010</v>
      </c>
      <c r="D1671" s="65" t="s">
        <v>2100</v>
      </c>
      <c r="E1671" s="237" t="s">
        <v>1379</v>
      </c>
      <c r="F1671" s="237"/>
      <c r="G1671" s="66" t="s">
        <v>124</v>
      </c>
      <c r="H1671" s="67">
        <v>1.44E-2</v>
      </c>
      <c r="I1671" s="68">
        <f>M1671*$M$2</f>
        <v>418.5222</v>
      </c>
      <c r="J1671" s="68">
        <f>TRUNC(H1671*I1671,2)</f>
        <v>6.02</v>
      </c>
      <c r="M1671" s="69">
        <v>520.54999999999995</v>
      </c>
    </row>
    <row r="1672" spans="1:13" ht="24" customHeight="1">
      <c r="A1672" s="65" t="s">
        <v>1372</v>
      </c>
      <c r="B1672" s="66">
        <v>88247</v>
      </c>
      <c r="C1672" s="66" t="s">
        <v>1010</v>
      </c>
      <c r="D1672" s="65" t="s">
        <v>1042</v>
      </c>
      <c r="E1672" s="237" t="s">
        <v>1379</v>
      </c>
      <c r="F1672" s="237"/>
      <c r="G1672" s="66" t="s">
        <v>1016</v>
      </c>
      <c r="H1672" s="67">
        <v>0.53459999999999996</v>
      </c>
      <c r="I1672" s="68">
        <f>M1672*$M$2</f>
        <v>11.264040000000001</v>
      </c>
      <c r="J1672" s="68">
        <f>TRUNC(H1672*I1672,2)</f>
        <v>6.02</v>
      </c>
      <c r="M1672" s="69">
        <v>14.01</v>
      </c>
    </row>
    <row r="1673" spans="1:13" ht="24" customHeight="1">
      <c r="A1673" s="65" t="s">
        <v>1372</v>
      </c>
      <c r="B1673" s="66">
        <v>88264</v>
      </c>
      <c r="C1673" s="66" t="s">
        <v>1010</v>
      </c>
      <c r="D1673" s="65" t="s">
        <v>1043</v>
      </c>
      <c r="E1673" s="237" t="s">
        <v>1379</v>
      </c>
      <c r="F1673" s="237"/>
      <c r="G1673" s="66" t="s">
        <v>1016</v>
      </c>
      <c r="H1673" s="67">
        <v>0.53459999999999996</v>
      </c>
      <c r="I1673" s="68">
        <f>M1673*$M$2</f>
        <v>14.423760000000001</v>
      </c>
      <c r="J1673" s="68">
        <f>TRUNC(H1673*I1673,2)</f>
        <v>7.71</v>
      </c>
      <c r="M1673" s="69">
        <v>17.940000000000001</v>
      </c>
    </row>
    <row r="1674" spans="1:13" ht="36" customHeight="1" thickBot="1">
      <c r="A1674" s="65" t="s">
        <v>1380</v>
      </c>
      <c r="B1674" s="66">
        <v>12039</v>
      </c>
      <c r="C1674" s="66" t="s">
        <v>1010</v>
      </c>
      <c r="D1674" s="65" t="s">
        <v>2104</v>
      </c>
      <c r="E1674" s="237" t="s">
        <v>1382</v>
      </c>
      <c r="F1674" s="237"/>
      <c r="G1674" s="66" t="s">
        <v>535</v>
      </c>
      <c r="H1674" s="67">
        <v>1</v>
      </c>
      <c r="I1674" s="68">
        <f>M1674*$M$2</f>
        <v>428.96616</v>
      </c>
      <c r="J1674" s="68">
        <f>TRUNC(H1674*I1674,2)</f>
        <v>428.96</v>
      </c>
      <c r="M1674" s="53">
        <v>533.54</v>
      </c>
    </row>
    <row r="1675" spans="1:13" ht="0.95" customHeight="1" thickTop="1">
      <c r="A1675" s="83"/>
      <c r="B1675" s="71"/>
      <c r="C1675" s="71"/>
      <c r="D1675" s="70"/>
      <c r="E1675" s="70"/>
      <c r="F1675" s="70"/>
      <c r="G1675" s="70"/>
      <c r="H1675" s="70"/>
      <c r="I1675" s="70"/>
      <c r="J1675" s="70"/>
      <c r="M1675" s="53"/>
    </row>
    <row r="1676" spans="1:13" ht="18" customHeight="1">
      <c r="A1676" s="57" t="s">
        <v>2105</v>
      </c>
      <c r="B1676" s="58" t="s">
        <v>1361</v>
      </c>
      <c r="C1676" s="58" t="s">
        <v>1362</v>
      </c>
      <c r="D1676" s="57" t="s">
        <v>1363</v>
      </c>
      <c r="E1676" s="235" t="s">
        <v>1364</v>
      </c>
      <c r="F1676" s="235"/>
      <c r="G1676" s="58" t="s">
        <v>1365</v>
      </c>
      <c r="H1676" s="59" t="s">
        <v>1366</v>
      </c>
      <c r="I1676" s="59" t="s">
        <v>1367</v>
      </c>
      <c r="J1676" s="59" t="s">
        <v>1368</v>
      </c>
      <c r="M1676" s="53" t="s">
        <v>1367</v>
      </c>
    </row>
    <row r="1677" spans="1:13" ht="48" customHeight="1">
      <c r="A1677" s="65" t="s">
        <v>1369</v>
      </c>
      <c r="B1677" s="61">
        <v>97327</v>
      </c>
      <c r="C1677" s="61" t="s">
        <v>1010</v>
      </c>
      <c r="D1677" s="60" t="s">
        <v>2106</v>
      </c>
      <c r="E1677" s="236" t="s">
        <v>1434</v>
      </c>
      <c r="F1677" s="236"/>
      <c r="G1677" s="61" t="s">
        <v>538</v>
      </c>
      <c r="H1677" s="62">
        <v>1</v>
      </c>
      <c r="I1677" s="63">
        <f>SUM(J1678:J1681)</f>
        <v>24.37852256</v>
      </c>
      <c r="J1677" s="63">
        <f>H1677*I1677</f>
        <v>24.37852256</v>
      </c>
      <c r="K1677" s="64">
        <f>VLOOKUP(B1677,[1]PLANILHA!$C$11:$G$435,5,FALSE)</f>
        <v>24.377280000000003</v>
      </c>
      <c r="L1677" s="64">
        <f>K1677-J1677</f>
        <v>-1.2425599999978942E-3</v>
      </c>
      <c r="M1677" s="53">
        <v>30.32</v>
      </c>
    </row>
    <row r="1678" spans="1:13" ht="24" customHeight="1">
      <c r="A1678" s="65" t="s">
        <v>1372</v>
      </c>
      <c r="B1678" s="66">
        <v>88248</v>
      </c>
      <c r="C1678" s="66" t="s">
        <v>1010</v>
      </c>
      <c r="D1678" s="65" t="s">
        <v>1059</v>
      </c>
      <c r="E1678" s="237" t="s">
        <v>1379</v>
      </c>
      <c r="F1678" s="237"/>
      <c r="G1678" s="66" t="s">
        <v>1016</v>
      </c>
      <c r="H1678" s="67">
        <v>5.1999999999999998E-2</v>
      </c>
      <c r="I1678" s="68">
        <f>M1678*$M$2</f>
        <v>10.86204</v>
      </c>
      <c r="J1678" s="68">
        <f>H1678*I1678</f>
        <v>0.56482608000000001</v>
      </c>
      <c r="M1678" s="69">
        <v>13.51</v>
      </c>
    </row>
    <row r="1679" spans="1:13" ht="24" customHeight="1">
      <c r="A1679" s="65" t="s">
        <v>1372</v>
      </c>
      <c r="B1679" s="66">
        <v>88267</v>
      </c>
      <c r="C1679" s="66" t="s">
        <v>1010</v>
      </c>
      <c r="D1679" s="65" t="s">
        <v>1038</v>
      </c>
      <c r="E1679" s="237" t="s">
        <v>1379</v>
      </c>
      <c r="F1679" s="237"/>
      <c r="G1679" s="66" t="s">
        <v>1016</v>
      </c>
      <c r="H1679" s="67">
        <v>5.1999999999999998E-2</v>
      </c>
      <c r="I1679" s="68">
        <f>M1679*$M$2</f>
        <v>13.91724</v>
      </c>
      <c r="J1679" s="68">
        <f>H1679*I1679</f>
        <v>0.72369647999999998</v>
      </c>
      <c r="M1679" s="69">
        <v>17.309999999999999</v>
      </c>
    </row>
    <row r="1680" spans="1:13" ht="48" customHeight="1">
      <c r="A1680" s="65" t="s">
        <v>1380</v>
      </c>
      <c r="B1680" s="66">
        <v>39738</v>
      </c>
      <c r="C1680" s="66" t="s">
        <v>1010</v>
      </c>
      <c r="D1680" s="65" t="s">
        <v>2107</v>
      </c>
      <c r="E1680" s="237" t="s">
        <v>1382</v>
      </c>
      <c r="F1680" s="237"/>
      <c r="G1680" s="66" t="s">
        <v>538</v>
      </c>
      <c r="H1680" s="67">
        <v>1.0210999999999999</v>
      </c>
      <c r="I1680" s="68">
        <f>M1680*$M$2</f>
        <v>6.3998400000000002</v>
      </c>
      <c r="J1680" s="68">
        <f>TRUNC(H1680*I1680,2)</f>
        <v>6.53</v>
      </c>
      <c r="M1680" s="53">
        <v>7.96</v>
      </c>
    </row>
    <row r="1681" spans="1:13" ht="36" customHeight="1" thickBot="1">
      <c r="A1681" s="65" t="s">
        <v>1380</v>
      </c>
      <c r="B1681" s="66">
        <v>39662</v>
      </c>
      <c r="C1681" s="66" t="s">
        <v>1010</v>
      </c>
      <c r="D1681" s="65" t="s">
        <v>2108</v>
      </c>
      <c r="E1681" s="237" t="s">
        <v>1382</v>
      </c>
      <c r="F1681" s="237"/>
      <c r="G1681" s="66" t="s">
        <v>538</v>
      </c>
      <c r="H1681" s="67">
        <v>1.0210999999999999</v>
      </c>
      <c r="I1681" s="68">
        <f>M1681*$M$2</f>
        <v>16.224720000000001</v>
      </c>
      <c r="J1681" s="68">
        <f>TRUNC(H1681*I1681,2)</f>
        <v>16.559999999999999</v>
      </c>
      <c r="M1681" s="53">
        <v>20.18</v>
      </c>
    </row>
    <row r="1682" spans="1:13" ht="0.95" customHeight="1" thickTop="1">
      <c r="A1682" s="83"/>
      <c r="B1682" s="71"/>
      <c r="C1682" s="71"/>
      <c r="D1682" s="70"/>
      <c r="E1682" s="70"/>
      <c r="F1682" s="70"/>
      <c r="G1682" s="70"/>
      <c r="H1682" s="70"/>
      <c r="I1682" s="70"/>
      <c r="J1682" s="70"/>
      <c r="M1682" s="53"/>
    </row>
    <row r="1683" spans="1:13" ht="18" customHeight="1">
      <c r="A1683" s="57" t="s">
        <v>2109</v>
      </c>
      <c r="B1683" s="58" t="s">
        <v>1361</v>
      </c>
      <c r="C1683" s="58" t="s">
        <v>1362</v>
      </c>
      <c r="D1683" s="57" t="s">
        <v>1363</v>
      </c>
      <c r="E1683" s="235" t="s">
        <v>1364</v>
      </c>
      <c r="F1683" s="235"/>
      <c r="G1683" s="58" t="s">
        <v>1365</v>
      </c>
      <c r="H1683" s="59" t="s">
        <v>1366</v>
      </c>
      <c r="I1683" s="59" t="s">
        <v>1367</v>
      </c>
      <c r="J1683" s="59" t="s">
        <v>1368</v>
      </c>
      <c r="M1683" s="53" t="s">
        <v>1367</v>
      </c>
    </row>
    <row r="1684" spans="1:13" ht="48" customHeight="1">
      <c r="A1684" s="65" t="s">
        <v>1369</v>
      </c>
      <c r="B1684" s="61">
        <v>97328</v>
      </c>
      <c r="C1684" s="61" t="s">
        <v>1010</v>
      </c>
      <c r="D1684" s="60" t="s">
        <v>2110</v>
      </c>
      <c r="E1684" s="236" t="s">
        <v>1434</v>
      </c>
      <c r="F1684" s="236"/>
      <c r="G1684" s="61" t="s">
        <v>538</v>
      </c>
      <c r="H1684" s="62">
        <v>1</v>
      </c>
      <c r="I1684" s="63">
        <f>SUM(J1685:J1688)</f>
        <v>43.338144231999998</v>
      </c>
      <c r="J1684" s="63">
        <f>H1684*I1684</f>
        <v>43.338144231999998</v>
      </c>
      <c r="K1684" s="64">
        <f>VLOOKUP(B1684,[1]PLANILHA!$C$11:$G$435,5,FALSE)</f>
        <v>43.335599999999999</v>
      </c>
      <c r="L1684" s="64">
        <f>K1684-J1684</f>
        <v>-2.5442319999982033E-3</v>
      </c>
      <c r="M1684" s="53">
        <v>53.9</v>
      </c>
    </row>
    <row r="1685" spans="1:13" ht="24" customHeight="1">
      <c r="A1685" s="65" t="s">
        <v>1372</v>
      </c>
      <c r="B1685" s="66">
        <v>88248</v>
      </c>
      <c r="C1685" s="66" t="s">
        <v>1010</v>
      </c>
      <c r="D1685" s="65" t="s">
        <v>1059</v>
      </c>
      <c r="E1685" s="237" t="s">
        <v>1379</v>
      </c>
      <c r="F1685" s="237"/>
      <c r="G1685" s="66" t="s">
        <v>1016</v>
      </c>
      <c r="H1685" s="67">
        <v>5.7000000000000002E-2</v>
      </c>
      <c r="I1685" s="68">
        <f>M1685*$M$2</f>
        <v>10.86204</v>
      </c>
      <c r="J1685" s="68">
        <f>TRUNC(H1685*I1685,2)</f>
        <v>0.61</v>
      </c>
      <c r="M1685" s="69">
        <v>13.51</v>
      </c>
    </row>
    <row r="1686" spans="1:13" ht="24" customHeight="1">
      <c r="A1686" s="65" t="s">
        <v>1372</v>
      </c>
      <c r="B1686" s="66">
        <v>88267</v>
      </c>
      <c r="C1686" s="66" t="s">
        <v>1010</v>
      </c>
      <c r="D1686" s="65" t="s">
        <v>1038</v>
      </c>
      <c r="E1686" s="237" t="s">
        <v>1379</v>
      </c>
      <c r="F1686" s="237"/>
      <c r="G1686" s="66" t="s">
        <v>1016</v>
      </c>
      <c r="H1686" s="67">
        <v>5.7000000000000002E-2</v>
      </c>
      <c r="I1686" s="68">
        <f>M1686*$M$2</f>
        <v>13.91724</v>
      </c>
      <c r="J1686" s="68">
        <f>H1686*I1686</f>
        <v>0.79328268000000002</v>
      </c>
      <c r="M1686" s="69">
        <v>17.309999999999999</v>
      </c>
    </row>
    <row r="1687" spans="1:13" ht="48" customHeight="1">
      <c r="A1687" s="65" t="s">
        <v>1380</v>
      </c>
      <c r="B1687" s="66">
        <v>39741</v>
      </c>
      <c r="C1687" s="66" t="s">
        <v>1010</v>
      </c>
      <c r="D1687" s="65" t="s">
        <v>2111</v>
      </c>
      <c r="E1687" s="237" t="s">
        <v>1382</v>
      </c>
      <c r="F1687" s="237"/>
      <c r="G1687" s="66" t="s">
        <v>538</v>
      </c>
      <c r="H1687" s="67">
        <v>1.0210999999999999</v>
      </c>
      <c r="I1687" s="68">
        <f>M1687*$M$2</f>
        <v>16.112159999999999</v>
      </c>
      <c r="J1687" s="68">
        <f>H1687*I1687</f>
        <v>16.452126575999998</v>
      </c>
      <c r="M1687" s="53">
        <v>20.04</v>
      </c>
    </row>
    <row r="1688" spans="1:13" ht="36" customHeight="1" thickBot="1">
      <c r="A1688" s="65" t="s">
        <v>1380</v>
      </c>
      <c r="B1688" s="66">
        <v>39664</v>
      </c>
      <c r="C1688" s="66" t="s">
        <v>1010</v>
      </c>
      <c r="D1688" s="65" t="s">
        <v>2112</v>
      </c>
      <c r="E1688" s="237" t="s">
        <v>1382</v>
      </c>
      <c r="F1688" s="237"/>
      <c r="G1688" s="66" t="s">
        <v>538</v>
      </c>
      <c r="H1688" s="67">
        <v>1.0210999999999999</v>
      </c>
      <c r="I1688" s="68">
        <f>M1688*$M$2</f>
        <v>24.956160000000001</v>
      </c>
      <c r="J1688" s="68">
        <f>H1688*I1688</f>
        <v>25.482734976</v>
      </c>
      <c r="M1688" s="53">
        <v>31.04</v>
      </c>
    </row>
    <row r="1689" spans="1:13" ht="0.95" customHeight="1" thickTop="1">
      <c r="A1689" s="83"/>
      <c r="B1689" s="71"/>
      <c r="C1689" s="71"/>
      <c r="D1689" s="70"/>
      <c r="E1689" s="70"/>
      <c r="F1689" s="70"/>
      <c r="G1689" s="70"/>
      <c r="H1689" s="70"/>
      <c r="I1689" s="70"/>
      <c r="J1689" s="70"/>
      <c r="M1689" s="53"/>
    </row>
    <row r="1690" spans="1:13" ht="18" customHeight="1">
      <c r="A1690" s="57" t="s">
        <v>2113</v>
      </c>
      <c r="B1690" s="58" t="s">
        <v>1361</v>
      </c>
      <c r="C1690" s="58" t="s">
        <v>1362</v>
      </c>
      <c r="D1690" s="57" t="s">
        <v>1363</v>
      </c>
      <c r="E1690" s="235" t="s">
        <v>1364</v>
      </c>
      <c r="F1690" s="235"/>
      <c r="G1690" s="58" t="s">
        <v>1365</v>
      </c>
      <c r="H1690" s="59" t="s">
        <v>1366</v>
      </c>
      <c r="I1690" s="59" t="s">
        <v>1367</v>
      </c>
      <c r="J1690" s="59" t="s">
        <v>1368</v>
      </c>
      <c r="M1690" s="53" t="s">
        <v>1367</v>
      </c>
    </row>
    <row r="1691" spans="1:13" ht="48" customHeight="1">
      <c r="A1691" s="65" t="s">
        <v>1369</v>
      </c>
      <c r="B1691" s="61">
        <v>97329</v>
      </c>
      <c r="C1691" s="61" t="s">
        <v>1010</v>
      </c>
      <c r="D1691" s="60" t="s">
        <v>2114</v>
      </c>
      <c r="E1691" s="236" t="s">
        <v>1434</v>
      </c>
      <c r="F1691" s="236"/>
      <c r="G1691" s="61" t="s">
        <v>538</v>
      </c>
      <c r="H1691" s="62">
        <v>1</v>
      </c>
      <c r="I1691" s="63">
        <f>SUM(J1692:J1695)</f>
        <v>54.15</v>
      </c>
      <c r="J1691" s="63">
        <f>H1691*I1691</f>
        <v>54.15</v>
      </c>
      <c r="K1691" s="64">
        <f>VLOOKUP(B1691,[1]PLANILHA!$C$11:$G$435,5,FALSE)</f>
        <v>54.1494</v>
      </c>
      <c r="L1691" s="64">
        <f>K1691-J1691</f>
        <v>-5.9999999999860165E-4</v>
      </c>
      <c r="M1691" s="53">
        <v>67.349999999999994</v>
      </c>
    </row>
    <row r="1692" spans="1:13" ht="24" customHeight="1">
      <c r="A1692" s="65" t="s">
        <v>1372</v>
      </c>
      <c r="B1692" s="66">
        <v>88248</v>
      </c>
      <c r="C1692" s="66" t="s">
        <v>1010</v>
      </c>
      <c r="D1692" s="65" t="s">
        <v>1059</v>
      </c>
      <c r="E1692" s="237" t="s">
        <v>1379</v>
      </c>
      <c r="F1692" s="237"/>
      <c r="G1692" s="66" t="s">
        <v>1016</v>
      </c>
      <c r="H1692" s="67">
        <v>6.0999999999999999E-2</v>
      </c>
      <c r="I1692" s="68">
        <f>M1692*$M$2</f>
        <v>10.86204</v>
      </c>
      <c r="J1692" s="68">
        <f>TRUNC(H1692*I1692,2)</f>
        <v>0.66</v>
      </c>
      <c r="M1692" s="69">
        <v>13.51</v>
      </c>
    </row>
    <row r="1693" spans="1:13" ht="24" customHeight="1">
      <c r="A1693" s="65" t="s">
        <v>1372</v>
      </c>
      <c r="B1693" s="66">
        <v>88267</v>
      </c>
      <c r="C1693" s="66" t="s">
        <v>1010</v>
      </c>
      <c r="D1693" s="65" t="s">
        <v>1038</v>
      </c>
      <c r="E1693" s="237" t="s">
        <v>1379</v>
      </c>
      <c r="F1693" s="237"/>
      <c r="G1693" s="66" t="s">
        <v>1016</v>
      </c>
      <c r="H1693" s="67">
        <v>6.0999999999999999E-2</v>
      </c>
      <c r="I1693" s="68">
        <f>M1693*$M$2</f>
        <v>13.91724</v>
      </c>
      <c r="J1693" s="68">
        <f>TRUNC(H1693*I1693,2)</f>
        <v>0.84</v>
      </c>
      <c r="M1693" s="69">
        <v>17.309999999999999</v>
      </c>
    </row>
    <row r="1694" spans="1:13" ht="48" customHeight="1">
      <c r="A1694" s="65" t="s">
        <v>1380</v>
      </c>
      <c r="B1694" s="66">
        <v>39737</v>
      </c>
      <c r="C1694" s="66" t="s">
        <v>1010</v>
      </c>
      <c r="D1694" s="65" t="s">
        <v>2115</v>
      </c>
      <c r="E1694" s="237" t="s">
        <v>1382</v>
      </c>
      <c r="F1694" s="237"/>
      <c r="G1694" s="66" t="s">
        <v>538</v>
      </c>
      <c r="H1694" s="67">
        <v>1.0210999999999999</v>
      </c>
      <c r="I1694" s="68">
        <f>M1694*$M$2</f>
        <v>17.712120000000002</v>
      </c>
      <c r="J1694" s="68">
        <f>TRUNC(H1694*I1694,2)</f>
        <v>18.079999999999998</v>
      </c>
      <c r="M1694" s="53">
        <v>22.03</v>
      </c>
    </row>
    <row r="1695" spans="1:13" ht="36" customHeight="1" thickBot="1">
      <c r="A1695" s="65" t="s">
        <v>1380</v>
      </c>
      <c r="B1695" s="66">
        <v>39660</v>
      </c>
      <c r="C1695" s="66" t="s">
        <v>1010</v>
      </c>
      <c r="D1695" s="65" t="s">
        <v>2116</v>
      </c>
      <c r="E1695" s="237" t="s">
        <v>1382</v>
      </c>
      <c r="F1695" s="237"/>
      <c r="G1695" s="66" t="s">
        <v>538</v>
      </c>
      <c r="H1695" s="67">
        <v>1.0210999999999999</v>
      </c>
      <c r="I1695" s="68">
        <f>M1695*$M$2</f>
        <v>33.856439999999999</v>
      </c>
      <c r="J1695" s="68">
        <f>TRUNC(H1695*I1695,2)</f>
        <v>34.57</v>
      </c>
      <c r="M1695" s="53">
        <v>42.11</v>
      </c>
    </row>
    <row r="1696" spans="1:13" ht="0.95" customHeight="1" thickTop="1">
      <c r="A1696" s="83"/>
      <c r="B1696" s="71"/>
      <c r="C1696" s="71"/>
      <c r="D1696" s="70"/>
      <c r="E1696" s="70"/>
      <c r="F1696" s="70"/>
      <c r="G1696" s="70"/>
      <c r="H1696" s="70"/>
      <c r="I1696" s="70"/>
      <c r="J1696" s="70"/>
      <c r="M1696" s="53"/>
    </row>
    <row r="1697" spans="1:13" ht="18" customHeight="1">
      <c r="A1697" s="57" t="s">
        <v>2117</v>
      </c>
      <c r="B1697" s="58" t="s">
        <v>1361</v>
      </c>
      <c r="C1697" s="58" t="s">
        <v>1362</v>
      </c>
      <c r="D1697" s="57" t="s">
        <v>1363</v>
      </c>
      <c r="E1697" s="235" t="s">
        <v>1364</v>
      </c>
      <c r="F1697" s="235"/>
      <c r="G1697" s="58" t="s">
        <v>1365</v>
      </c>
      <c r="H1697" s="59" t="s">
        <v>1366</v>
      </c>
      <c r="I1697" s="59" t="s">
        <v>1367</v>
      </c>
      <c r="J1697" s="59" t="s">
        <v>1368</v>
      </c>
      <c r="M1697" s="53" t="s">
        <v>1367</v>
      </c>
    </row>
    <row r="1698" spans="1:13" ht="48" customHeight="1">
      <c r="A1698" s="65" t="s">
        <v>1369</v>
      </c>
      <c r="B1698" s="61">
        <v>97330</v>
      </c>
      <c r="C1698" s="61" t="s">
        <v>1010</v>
      </c>
      <c r="D1698" s="60" t="s">
        <v>2118</v>
      </c>
      <c r="E1698" s="236" t="s">
        <v>1434</v>
      </c>
      <c r="F1698" s="236"/>
      <c r="G1698" s="61" t="s">
        <v>538</v>
      </c>
      <c r="H1698" s="62">
        <v>1</v>
      </c>
      <c r="I1698" s="63">
        <f>SUM(J1699:J1702)</f>
        <v>66.17</v>
      </c>
      <c r="J1698" s="63">
        <f>H1698*I1698</f>
        <v>66.17</v>
      </c>
      <c r="K1698" s="64">
        <f>VLOOKUP(B1698,[1]PLANILHA!$C$11:$G$435,5,FALSE)</f>
        <v>66.169200000000004</v>
      </c>
      <c r="L1698" s="64">
        <f>K1698-J1698</f>
        <v>-7.9999999999813554E-4</v>
      </c>
      <c r="M1698" s="53">
        <v>82.3</v>
      </c>
    </row>
    <row r="1699" spans="1:13" ht="24" customHeight="1">
      <c r="A1699" s="65" t="s">
        <v>1372</v>
      </c>
      <c r="B1699" s="66">
        <v>88248</v>
      </c>
      <c r="C1699" s="66" t="s">
        <v>1010</v>
      </c>
      <c r="D1699" s="65" t="s">
        <v>1059</v>
      </c>
      <c r="E1699" s="237" t="s">
        <v>1379</v>
      </c>
      <c r="F1699" s="237"/>
      <c r="G1699" s="66" t="s">
        <v>1016</v>
      </c>
      <c r="H1699" s="67">
        <v>6.4000000000000001E-2</v>
      </c>
      <c r="I1699" s="68">
        <f>M1699*$M$2</f>
        <v>10.86204</v>
      </c>
      <c r="J1699" s="68">
        <f>TRUNC(H1699*I1699,2)</f>
        <v>0.69</v>
      </c>
      <c r="M1699" s="69">
        <v>13.51</v>
      </c>
    </row>
    <row r="1700" spans="1:13" ht="24" customHeight="1">
      <c r="A1700" s="65" t="s">
        <v>1372</v>
      </c>
      <c r="B1700" s="66">
        <v>88267</v>
      </c>
      <c r="C1700" s="66" t="s">
        <v>1010</v>
      </c>
      <c r="D1700" s="65" t="s">
        <v>1038</v>
      </c>
      <c r="E1700" s="237" t="s">
        <v>1379</v>
      </c>
      <c r="F1700" s="237"/>
      <c r="G1700" s="66" t="s">
        <v>1016</v>
      </c>
      <c r="H1700" s="67">
        <v>6.4000000000000001E-2</v>
      </c>
      <c r="I1700" s="68">
        <f>M1700*$M$2</f>
        <v>13.91724</v>
      </c>
      <c r="J1700" s="68">
        <f>TRUNC(H1700*I1700,2)</f>
        <v>0.89</v>
      </c>
      <c r="M1700" s="69">
        <v>17.309999999999999</v>
      </c>
    </row>
    <row r="1701" spans="1:13" ht="48" customHeight="1">
      <c r="A1701" s="65" t="s">
        <v>1380</v>
      </c>
      <c r="B1701" s="66">
        <v>39853</v>
      </c>
      <c r="C1701" s="66" t="s">
        <v>1010</v>
      </c>
      <c r="D1701" s="65" t="s">
        <v>2119</v>
      </c>
      <c r="E1701" s="237" t="s">
        <v>1382</v>
      </c>
      <c r="F1701" s="237"/>
      <c r="G1701" s="66" t="s">
        <v>538</v>
      </c>
      <c r="H1701" s="67">
        <v>1.0210999999999999</v>
      </c>
      <c r="I1701" s="68">
        <f>M1701*$M$2</f>
        <v>21.161280000000001</v>
      </c>
      <c r="J1701" s="68">
        <f>TRUNC(H1701*I1701,2)</f>
        <v>21.6</v>
      </c>
      <c r="M1701" s="53">
        <v>26.32</v>
      </c>
    </row>
    <row r="1702" spans="1:13" ht="36" customHeight="1" thickBot="1">
      <c r="A1702" s="65" t="s">
        <v>1380</v>
      </c>
      <c r="B1702" s="66">
        <v>39665</v>
      </c>
      <c r="C1702" s="66" t="s">
        <v>1010</v>
      </c>
      <c r="D1702" s="65" t="s">
        <v>2120</v>
      </c>
      <c r="E1702" s="237" t="s">
        <v>1382</v>
      </c>
      <c r="F1702" s="237"/>
      <c r="G1702" s="66" t="s">
        <v>538</v>
      </c>
      <c r="H1702" s="67">
        <v>1.0210999999999999</v>
      </c>
      <c r="I1702" s="68">
        <f>M1702*$M$2</f>
        <v>42.10548</v>
      </c>
      <c r="J1702" s="68">
        <f>TRUNC(H1702*I1702,2)</f>
        <v>42.99</v>
      </c>
      <c r="M1702" s="53">
        <v>52.37</v>
      </c>
    </row>
    <row r="1703" spans="1:13" ht="0.95" customHeight="1" thickTop="1">
      <c r="A1703" s="83"/>
      <c r="B1703" s="71"/>
      <c r="C1703" s="71"/>
      <c r="D1703" s="70"/>
      <c r="E1703" s="70"/>
      <c r="F1703" s="70"/>
      <c r="G1703" s="70"/>
      <c r="H1703" s="70"/>
      <c r="I1703" s="70"/>
      <c r="J1703" s="70"/>
      <c r="M1703" s="53"/>
    </row>
    <row r="1704" spans="1:13" ht="18" customHeight="1">
      <c r="A1704" s="57" t="s">
        <v>2121</v>
      </c>
      <c r="B1704" s="58" t="s">
        <v>1361</v>
      </c>
      <c r="C1704" s="58" t="s">
        <v>1362</v>
      </c>
      <c r="D1704" s="57" t="s">
        <v>1363</v>
      </c>
      <c r="E1704" s="235" t="s">
        <v>1364</v>
      </c>
      <c r="F1704" s="235"/>
      <c r="G1704" s="58" t="s">
        <v>1365</v>
      </c>
      <c r="H1704" s="59" t="s">
        <v>1366</v>
      </c>
      <c r="I1704" s="59" t="s">
        <v>1367</v>
      </c>
      <c r="J1704" s="59" t="s">
        <v>1368</v>
      </c>
      <c r="M1704" s="53" t="s">
        <v>1367</v>
      </c>
    </row>
    <row r="1705" spans="1:13" ht="36" customHeight="1">
      <c r="A1705" s="65" t="s">
        <v>1369</v>
      </c>
      <c r="B1705" s="61">
        <v>89369</v>
      </c>
      <c r="C1705" s="61" t="s">
        <v>1010</v>
      </c>
      <c r="D1705" s="60" t="s">
        <v>2122</v>
      </c>
      <c r="E1705" s="236" t="s">
        <v>1434</v>
      </c>
      <c r="F1705" s="236"/>
      <c r="G1705" s="61" t="s">
        <v>535</v>
      </c>
      <c r="H1705" s="62">
        <v>1</v>
      </c>
      <c r="I1705" s="63">
        <f>SUM(J1706:J1711)</f>
        <v>11.68</v>
      </c>
      <c r="J1705" s="63">
        <f>H1705*I1705</f>
        <v>11.68</v>
      </c>
      <c r="K1705" s="64">
        <f>VLOOKUP(B1705,[1]PLANILHA!$C$11:$G$435,5,FALSE)</f>
        <v>11.682119999999999</v>
      </c>
      <c r="L1705" s="64">
        <f>K1705-J1705</f>
        <v>2.1199999999996777E-3</v>
      </c>
      <c r="M1705" s="53">
        <v>14.53</v>
      </c>
    </row>
    <row r="1706" spans="1:13" ht="24" customHeight="1">
      <c r="A1706" s="65" t="s">
        <v>1372</v>
      </c>
      <c r="B1706" s="66">
        <v>88248</v>
      </c>
      <c r="C1706" s="66" t="s">
        <v>1010</v>
      </c>
      <c r="D1706" s="65" t="s">
        <v>1059</v>
      </c>
      <c r="E1706" s="237" t="s">
        <v>1379</v>
      </c>
      <c r="F1706" s="237"/>
      <c r="G1706" s="66" t="s">
        <v>1016</v>
      </c>
      <c r="H1706" s="67">
        <v>0.17899999999999999</v>
      </c>
      <c r="I1706" s="68">
        <f t="shared" ref="I1706:I1711" si="106">M1706*$M$2</f>
        <v>10.86204</v>
      </c>
      <c r="J1706" s="68">
        <f t="shared" ref="J1706:J1711" si="107">TRUNC(H1706*I1706,2)</f>
        <v>1.94</v>
      </c>
      <c r="M1706" s="69">
        <v>13.51</v>
      </c>
    </row>
    <row r="1707" spans="1:13" ht="24" customHeight="1">
      <c r="A1707" s="65" t="s">
        <v>1372</v>
      </c>
      <c r="B1707" s="66">
        <v>88267</v>
      </c>
      <c r="C1707" s="66" t="s">
        <v>1010</v>
      </c>
      <c r="D1707" s="65" t="s">
        <v>1038</v>
      </c>
      <c r="E1707" s="237" t="s">
        <v>1379</v>
      </c>
      <c r="F1707" s="237"/>
      <c r="G1707" s="66" t="s">
        <v>1016</v>
      </c>
      <c r="H1707" s="67">
        <v>0.17899999999999999</v>
      </c>
      <c r="I1707" s="68">
        <f t="shared" si="106"/>
        <v>13.91724</v>
      </c>
      <c r="J1707" s="68">
        <f t="shared" si="107"/>
        <v>2.4900000000000002</v>
      </c>
      <c r="M1707" s="69">
        <v>17.309999999999999</v>
      </c>
    </row>
    <row r="1708" spans="1:13" ht="24" customHeight="1">
      <c r="A1708" s="65" t="s">
        <v>1380</v>
      </c>
      <c r="B1708" s="66">
        <v>122</v>
      </c>
      <c r="C1708" s="66" t="s">
        <v>1010</v>
      </c>
      <c r="D1708" s="65" t="s">
        <v>1805</v>
      </c>
      <c r="E1708" s="237" t="s">
        <v>1382</v>
      </c>
      <c r="F1708" s="237"/>
      <c r="G1708" s="66" t="s">
        <v>535</v>
      </c>
      <c r="H1708" s="67">
        <v>8.9999999999999993E-3</v>
      </c>
      <c r="I1708" s="68">
        <f t="shared" si="106"/>
        <v>52.653959999999998</v>
      </c>
      <c r="J1708" s="68">
        <f t="shared" si="107"/>
        <v>0.47</v>
      </c>
      <c r="M1708" s="53">
        <v>65.489999999999995</v>
      </c>
    </row>
    <row r="1709" spans="1:13" ht="24" customHeight="1">
      <c r="A1709" s="65" t="s">
        <v>1380</v>
      </c>
      <c r="B1709" s="66">
        <v>1957</v>
      </c>
      <c r="C1709" s="66" t="s">
        <v>1010</v>
      </c>
      <c r="D1709" s="65" t="s">
        <v>2123</v>
      </c>
      <c r="E1709" s="237" t="s">
        <v>1382</v>
      </c>
      <c r="F1709" s="237"/>
      <c r="G1709" s="66" t="s">
        <v>535</v>
      </c>
      <c r="H1709" s="67">
        <v>1</v>
      </c>
      <c r="I1709" s="68">
        <f t="shared" si="106"/>
        <v>6.1988400000000006</v>
      </c>
      <c r="J1709" s="68">
        <f t="shared" si="107"/>
        <v>6.19</v>
      </c>
      <c r="M1709" s="53">
        <v>7.71</v>
      </c>
    </row>
    <row r="1710" spans="1:13" ht="24" customHeight="1">
      <c r="A1710" s="65" t="s">
        <v>1380</v>
      </c>
      <c r="B1710" s="66">
        <v>38383</v>
      </c>
      <c r="C1710" s="66" t="s">
        <v>1010</v>
      </c>
      <c r="D1710" s="65" t="s">
        <v>1802</v>
      </c>
      <c r="E1710" s="237" t="s">
        <v>1382</v>
      </c>
      <c r="F1710" s="237"/>
      <c r="G1710" s="66" t="s">
        <v>535</v>
      </c>
      <c r="H1710" s="67">
        <v>0.06</v>
      </c>
      <c r="I1710" s="68">
        <f t="shared" si="106"/>
        <v>1.6562400000000002</v>
      </c>
      <c r="J1710" s="68">
        <f t="shared" si="107"/>
        <v>0.09</v>
      </c>
      <c r="M1710" s="53">
        <v>2.06</v>
      </c>
    </row>
    <row r="1711" spans="1:13" ht="24" customHeight="1" thickBot="1">
      <c r="A1711" s="65" t="s">
        <v>1380</v>
      </c>
      <c r="B1711" s="66">
        <v>20083</v>
      </c>
      <c r="C1711" s="66" t="s">
        <v>1010</v>
      </c>
      <c r="D1711" s="65" t="s">
        <v>1806</v>
      </c>
      <c r="E1711" s="237" t="s">
        <v>1382</v>
      </c>
      <c r="F1711" s="237"/>
      <c r="G1711" s="66" t="s">
        <v>535</v>
      </c>
      <c r="H1711" s="67">
        <v>1.0999999999999999E-2</v>
      </c>
      <c r="I1711" s="68">
        <f t="shared" si="106"/>
        <v>45.723480000000002</v>
      </c>
      <c r="J1711" s="68">
        <f t="shared" si="107"/>
        <v>0.5</v>
      </c>
      <c r="M1711" s="53">
        <v>56.87</v>
      </c>
    </row>
    <row r="1712" spans="1:13" ht="0.95" customHeight="1" thickTop="1">
      <c r="A1712" s="83"/>
      <c r="B1712" s="71"/>
      <c r="C1712" s="71"/>
      <c r="D1712" s="70"/>
      <c r="E1712" s="70"/>
      <c r="F1712" s="70"/>
      <c r="G1712" s="70"/>
      <c r="H1712" s="70"/>
      <c r="I1712" s="70"/>
      <c r="J1712" s="70"/>
      <c r="M1712" s="53"/>
    </row>
    <row r="1713" spans="1:13" ht="18" customHeight="1">
      <c r="A1713" s="57" t="s">
        <v>2124</v>
      </c>
      <c r="B1713" s="58" t="s">
        <v>1361</v>
      </c>
      <c r="C1713" s="58" t="s">
        <v>1362</v>
      </c>
      <c r="D1713" s="57" t="s">
        <v>1363</v>
      </c>
      <c r="E1713" s="235" t="s">
        <v>1364</v>
      </c>
      <c r="F1713" s="235"/>
      <c r="G1713" s="58" t="s">
        <v>1365</v>
      </c>
      <c r="H1713" s="59" t="s">
        <v>1366</v>
      </c>
      <c r="I1713" s="59" t="s">
        <v>1367</v>
      </c>
      <c r="J1713" s="59" t="s">
        <v>1368</v>
      </c>
      <c r="M1713" s="53" t="s">
        <v>1367</v>
      </c>
    </row>
    <row r="1714" spans="1:13" ht="36" customHeight="1">
      <c r="A1714" s="65" t="s">
        <v>1369</v>
      </c>
      <c r="B1714" s="61">
        <v>89370</v>
      </c>
      <c r="C1714" s="61" t="s">
        <v>1010</v>
      </c>
      <c r="D1714" s="60" t="s">
        <v>2125</v>
      </c>
      <c r="E1714" s="236" t="s">
        <v>1434</v>
      </c>
      <c r="F1714" s="236"/>
      <c r="G1714" s="61" t="s">
        <v>535</v>
      </c>
      <c r="H1714" s="62">
        <v>1</v>
      </c>
      <c r="I1714" s="63">
        <f>SUM(J1715:J1720)</f>
        <v>8.92</v>
      </c>
      <c r="J1714" s="63">
        <f>H1714*I1714</f>
        <v>8.92</v>
      </c>
      <c r="K1714" s="64">
        <f>VLOOKUP(B1714,[1]PLANILHA!$C$11:$G$435,5,FALSE)</f>
        <v>8.9244000000000003</v>
      </c>
      <c r="L1714" s="64">
        <f>K1714-J1714</f>
        <v>4.4000000000004036E-3</v>
      </c>
      <c r="M1714" s="53">
        <v>11.1</v>
      </c>
    </row>
    <row r="1715" spans="1:13" ht="24" customHeight="1">
      <c r="A1715" s="65" t="s">
        <v>1372</v>
      </c>
      <c r="B1715" s="66">
        <v>88248</v>
      </c>
      <c r="C1715" s="66" t="s">
        <v>1010</v>
      </c>
      <c r="D1715" s="65" t="s">
        <v>1059</v>
      </c>
      <c r="E1715" s="237" t="s">
        <v>1379</v>
      </c>
      <c r="F1715" s="237"/>
      <c r="G1715" s="66" t="s">
        <v>1016</v>
      </c>
      <c r="H1715" s="67">
        <v>0.17899999999999999</v>
      </c>
      <c r="I1715" s="68">
        <f>M1715*$M$2</f>
        <v>10.86204</v>
      </c>
      <c r="J1715" s="68">
        <f t="shared" ref="J1715:J1720" si="108">TRUNC(H1715*I1715,2)</f>
        <v>1.94</v>
      </c>
      <c r="M1715" s="69">
        <v>13.51</v>
      </c>
    </row>
    <row r="1716" spans="1:13" ht="24" customHeight="1">
      <c r="A1716" s="65" t="s">
        <v>1372</v>
      </c>
      <c r="B1716" s="66">
        <v>88267</v>
      </c>
      <c r="C1716" s="66" t="s">
        <v>1010</v>
      </c>
      <c r="D1716" s="65" t="s">
        <v>1038</v>
      </c>
      <c r="E1716" s="237" t="s">
        <v>1379</v>
      </c>
      <c r="F1716" s="237"/>
      <c r="G1716" s="66" t="s">
        <v>1016</v>
      </c>
      <c r="H1716" s="67">
        <v>0.17899999999999999</v>
      </c>
      <c r="I1716" s="68">
        <f>M1716*$M$2</f>
        <v>13.91724</v>
      </c>
      <c r="J1716" s="68">
        <f t="shared" si="108"/>
        <v>2.4900000000000002</v>
      </c>
      <c r="M1716" s="69">
        <v>17.309999999999999</v>
      </c>
    </row>
    <row r="1717" spans="1:13" ht="24" customHeight="1">
      <c r="A1717" s="65" t="s">
        <v>1380</v>
      </c>
      <c r="B1717" s="66">
        <v>122</v>
      </c>
      <c r="C1717" s="66" t="s">
        <v>1010</v>
      </c>
      <c r="D1717" s="65" t="s">
        <v>1805</v>
      </c>
      <c r="E1717" s="237" t="s">
        <v>1382</v>
      </c>
      <c r="F1717" s="237"/>
      <c r="G1717" s="66" t="s">
        <v>535</v>
      </c>
      <c r="H1717" s="67">
        <v>8.9999999999999993E-3</v>
      </c>
      <c r="I1717" s="68">
        <f>M1717*$M$2</f>
        <v>52.653959999999998</v>
      </c>
      <c r="J1717" s="68">
        <f t="shared" si="108"/>
        <v>0.47</v>
      </c>
      <c r="M1717" s="53">
        <v>65.489999999999995</v>
      </c>
    </row>
    <row r="1718" spans="1:13" ht="24" customHeight="1">
      <c r="A1718" s="65" t="s">
        <v>1380</v>
      </c>
      <c r="B1718" s="66">
        <v>1923</v>
      </c>
      <c r="C1718" s="66" t="s">
        <v>1010</v>
      </c>
      <c r="D1718" s="65" t="s">
        <v>2126</v>
      </c>
      <c r="E1718" s="237" t="s">
        <v>1382</v>
      </c>
      <c r="F1718" s="237"/>
      <c r="G1718" s="66" t="s">
        <v>535</v>
      </c>
      <c r="H1718" s="67">
        <v>1</v>
      </c>
      <c r="I1718" s="68">
        <v>3.43</v>
      </c>
      <c r="J1718" s="68">
        <f t="shared" si="108"/>
        <v>3.43</v>
      </c>
      <c r="M1718" s="53">
        <v>4.28</v>
      </c>
    </row>
    <row r="1719" spans="1:13" ht="24" customHeight="1">
      <c r="A1719" s="65" t="s">
        <v>1380</v>
      </c>
      <c r="B1719" s="66">
        <v>38383</v>
      </c>
      <c r="C1719" s="66" t="s">
        <v>1010</v>
      </c>
      <c r="D1719" s="65" t="s">
        <v>1802</v>
      </c>
      <c r="E1719" s="237" t="s">
        <v>1382</v>
      </c>
      <c r="F1719" s="237"/>
      <c r="G1719" s="66" t="s">
        <v>535</v>
      </c>
      <c r="H1719" s="67">
        <v>0.06</v>
      </c>
      <c r="I1719" s="68">
        <f>M1719*$M$2</f>
        <v>1.6562400000000002</v>
      </c>
      <c r="J1719" s="68">
        <f t="shared" si="108"/>
        <v>0.09</v>
      </c>
      <c r="M1719" s="53">
        <v>2.06</v>
      </c>
    </row>
    <row r="1720" spans="1:13" ht="24" customHeight="1" thickBot="1">
      <c r="A1720" s="65" t="s">
        <v>1380</v>
      </c>
      <c r="B1720" s="66">
        <v>20083</v>
      </c>
      <c r="C1720" s="66" t="s">
        <v>1010</v>
      </c>
      <c r="D1720" s="65" t="s">
        <v>1806</v>
      </c>
      <c r="E1720" s="237" t="s">
        <v>1382</v>
      </c>
      <c r="F1720" s="237"/>
      <c r="G1720" s="66" t="s">
        <v>535</v>
      </c>
      <c r="H1720" s="67">
        <v>1.0999999999999999E-2</v>
      </c>
      <c r="I1720" s="68">
        <f>M1720*$M$2</f>
        <v>45.723480000000002</v>
      </c>
      <c r="J1720" s="68">
        <f t="shared" si="108"/>
        <v>0.5</v>
      </c>
      <c r="M1720" s="53">
        <v>56.87</v>
      </c>
    </row>
    <row r="1721" spans="1:13" ht="0.95" customHeight="1" thickTop="1">
      <c r="A1721" s="83"/>
      <c r="B1721" s="71"/>
      <c r="C1721" s="71"/>
      <c r="D1721" s="70"/>
      <c r="E1721" s="70"/>
      <c r="F1721" s="70"/>
      <c r="G1721" s="70"/>
      <c r="H1721" s="70"/>
      <c r="I1721" s="70"/>
      <c r="J1721" s="70"/>
      <c r="M1721" s="53"/>
    </row>
    <row r="1722" spans="1:13" ht="18" customHeight="1">
      <c r="A1722" s="57" t="s">
        <v>2127</v>
      </c>
      <c r="B1722" s="58" t="s">
        <v>1361</v>
      </c>
      <c r="C1722" s="58" t="s">
        <v>1362</v>
      </c>
      <c r="D1722" s="57" t="s">
        <v>1363</v>
      </c>
      <c r="E1722" s="235" t="s">
        <v>1364</v>
      </c>
      <c r="F1722" s="235"/>
      <c r="G1722" s="58" t="s">
        <v>1365</v>
      </c>
      <c r="H1722" s="59" t="s">
        <v>1366</v>
      </c>
      <c r="I1722" s="59" t="s">
        <v>1367</v>
      </c>
      <c r="J1722" s="59" t="s">
        <v>1368</v>
      </c>
      <c r="M1722" s="53" t="s">
        <v>1367</v>
      </c>
    </row>
    <row r="1723" spans="1:13" ht="36" customHeight="1">
      <c r="A1723" s="65" t="s">
        <v>1369</v>
      </c>
      <c r="B1723" s="61">
        <v>98297</v>
      </c>
      <c r="C1723" s="61" t="s">
        <v>1010</v>
      </c>
      <c r="D1723" s="60" t="s">
        <v>2128</v>
      </c>
      <c r="E1723" s="236" t="s">
        <v>1431</v>
      </c>
      <c r="F1723" s="236"/>
      <c r="G1723" s="61" t="s">
        <v>538</v>
      </c>
      <c r="H1723" s="62">
        <v>1</v>
      </c>
      <c r="I1723" s="63">
        <f>SUM(J1724:J1726)</f>
        <v>1.6800000000000002</v>
      </c>
      <c r="J1723" s="63">
        <f>H1723*I1723</f>
        <v>1.6800000000000002</v>
      </c>
      <c r="K1723" s="64">
        <f>VLOOKUP(B1723,[1]PLANILHA!$C$11:$G$435,5,FALSE)</f>
        <v>1.6803600000000001</v>
      </c>
      <c r="L1723" s="64">
        <f>K1723-J1723</f>
        <v>3.5999999999991594E-4</v>
      </c>
      <c r="M1723" s="53">
        <v>2.09</v>
      </c>
    </row>
    <row r="1724" spans="1:13" ht="24" customHeight="1">
      <c r="A1724" s="65" t="s">
        <v>1372</v>
      </c>
      <c r="B1724" s="66">
        <v>88247</v>
      </c>
      <c r="C1724" s="66" t="s">
        <v>1010</v>
      </c>
      <c r="D1724" s="65" t="s">
        <v>1042</v>
      </c>
      <c r="E1724" s="237" t="s">
        <v>1379</v>
      </c>
      <c r="F1724" s="237"/>
      <c r="G1724" s="66" t="s">
        <v>1016</v>
      </c>
      <c r="H1724" s="67">
        <v>4.4999999999999997E-3</v>
      </c>
      <c r="I1724" s="68">
        <f>M1724*$M$2</f>
        <v>11.264040000000001</v>
      </c>
      <c r="J1724" s="68">
        <f>TRUNC(H1724*I1724,2)</f>
        <v>0.05</v>
      </c>
      <c r="M1724" s="69">
        <v>14.01</v>
      </c>
    </row>
    <row r="1725" spans="1:13" ht="24" customHeight="1">
      <c r="A1725" s="65" t="s">
        <v>1372</v>
      </c>
      <c r="B1725" s="66">
        <v>88264</v>
      </c>
      <c r="C1725" s="66" t="s">
        <v>1010</v>
      </c>
      <c r="D1725" s="65" t="s">
        <v>1043</v>
      </c>
      <c r="E1725" s="237" t="s">
        <v>1379</v>
      </c>
      <c r="F1725" s="237"/>
      <c r="G1725" s="66" t="s">
        <v>1016</v>
      </c>
      <c r="H1725" s="67">
        <v>4.4999999999999997E-3</v>
      </c>
      <c r="I1725" s="68">
        <f>M1725*$M$2</f>
        <v>14.423760000000001</v>
      </c>
      <c r="J1725" s="68">
        <f>TRUNC(H1725*I1725,2)</f>
        <v>0.06</v>
      </c>
      <c r="M1725" s="69">
        <v>17.940000000000001</v>
      </c>
    </row>
    <row r="1726" spans="1:13" ht="24" customHeight="1" thickBot="1">
      <c r="A1726" s="65" t="s">
        <v>1380</v>
      </c>
      <c r="B1726" s="66">
        <v>39599</v>
      </c>
      <c r="C1726" s="66" t="s">
        <v>1010</v>
      </c>
      <c r="D1726" s="65" t="s">
        <v>2129</v>
      </c>
      <c r="E1726" s="237" t="s">
        <v>1382</v>
      </c>
      <c r="F1726" s="237"/>
      <c r="G1726" s="66" t="s">
        <v>538</v>
      </c>
      <c r="H1726" s="67">
        <v>1.05</v>
      </c>
      <c r="I1726" s="68">
        <f>M1726*$M$2</f>
        <v>1.4954400000000001</v>
      </c>
      <c r="J1726" s="68">
        <f>TRUNC(H1726*I1726,2)</f>
        <v>1.57</v>
      </c>
      <c r="M1726" s="53">
        <v>1.86</v>
      </c>
    </row>
    <row r="1727" spans="1:13" ht="0.95" customHeight="1" thickTop="1">
      <c r="A1727" s="83"/>
      <c r="B1727" s="71"/>
      <c r="C1727" s="71"/>
      <c r="D1727" s="70"/>
      <c r="E1727" s="70"/>
      <c r="F1727" s="70"/>
      <c r="G1727" s="70"/>
      <c r="H1727" s="70"/>
      <c r="I1727" s="70"/>
      <c r="J1727" s="70"/>
      <c r="M1727" s="53"/>
    </row>
    <row r="1728" spans="1:13" ht="18" customHeight="1">
      <c r="A1728" s="57" t="s">
        <v>2234</v>
      </c>
      <c r="B1728" s="58" t="s">
        <v>1361</v>
      </c>
      <c r="C1728" s="58" t="s">
        <v>1362</v>
      </c>
      <c r="D1728" s="57" t="s">
        <v>1363</v>
      </c>
      <c r="E1728" s="235" t="s">
        <v>1364</v>
      </c>
      <c r="F1728" s="235"/>
      <c r="G1728" s="58" t="s">
        <v>1365</v>
      </c>
      <c r="H1728" s="59" t="s">
        <v>1366</v>
      </c>
      <c r="I1728" s="59" t="s">
        <v>1367</v>
      </c>
      <c r="J1728" s="59" t="s">
        <v>1368</v>
      </c>
      <c r="M1728" s="53" t="s">
        <v>1367</v>
      </c>
    </row>
    <row r="1729" spans="1:13" ht="24" customHeight="1">
      <c r="A1729" s="65" t="s">
        <v>1369</v>
      </c>
      <c r="B1729" s="61">
        <v>98304</v>
      </c>
      <c r="C1729" s="61" t="s">
        <v>1010</v>
      </c>
      <c r="D1729" s="60" t="s">
        <v>2130</v>
      </c>
      <c r="E1729" s="236" t="s">
        <v>1431</v>
      </c>
      <c r="F1729" s="236"/>
      <c r="G1729" s="61" t="s">
        <v>535</v>
      </c>
      <c r="H1729" s="62">
        <v>1</v>
      </c>
      <c r="I1729" s="63">
        <f>SUM(J1730:J1732)</f>
        <v>692.52647999999999</v>
      </c>
      <c r="J1729" s="63">
        <f>H1729*I1729</f>
        <v>692.52647999999999</v>
      </c>
      <c r="K1729" s="64">
        <f>VLOOKUP(B1729,[1]PLANILHA!$C$11:$G$435,5,FALSE)</f>
        <v>692.5254000000001</v>
      </c>
      <c r="L1729" s="64">
        <f>K1729-J1729</f>
        <v>-1.0799999998880594E-3</v>
      </c>
      <c r="M1729" s="53">
        <v>861.35</v>
      </c>
    </row>
    <row r="1730" spans="1:13" ht="24" customHeight="1">
      <c r="A1730" s="65" t="s">
        <v>1372</v>
      </c>
      <c r="B1730" s="66">
        <v>88247</v>
      </c>
      <c r="C1730" s="66" t="s">
        <v>1010</v>
      </c>
      <c r="D1730" s="65" t="s">
        <v>1042</v>
      </c>
      <c r="E1730" s="237" t="s">
        <v>1379</v>
      </c>
      <c r="F1730" s="237"/>
      <c r="G1730" s="66" t="s">
        <v>1016</v>
      </c>
      <c r="H1730" s="67">
        <v>12.323600000000001</v>
      </c>
      <c r="I1730" s="68">
        <f>M1730*$M$2</f>
        <v>11.264040000000001</v>
      </c>
      <c r="J1730" s="68">
        <f>TRUNC(H1730*I1730,2)</f>
        <v>138.81</v>
      </c>
      <c r="M1730" s="69">
        <v>14.01</v>
      </c>
    </row>
    <row r="1731" spans="1:13" ht="24" customHeight="1">
      <c r="A1731" s="65" t="s">
        <v>1372</v>
      </c>
      <c r="B1731" s="66">
        <v>88264</v>
      </c>
      <c r="C1731" s="66" t="s">
        <v>1010</v>
      </c>
      <c r="D1731" s="65" t="s">
        <v>1043</v>
      </c>
      <c r="E1731" s="237" t="s">
        <v>1379</v>
      </c>
      <c r="F1731" s="237"/>
      <c r="G1731" s="66" t="s">
        <v>1016</v>
      </c>
      <c r="H1731" s="67">
        <v>12.323600000000001</v>
      </c>
      <c r="I1731" s="68">
        <f>M1731*$M$2</f>
        <v>14.423760000000001</v>
      </c>
      <c r="J1731" s="68">
        <f>TRUNC(H1731*I1731,2)</f>
        <v>177.75</v>
      </c>
      <c r="M1731" s="69">
        <v>17.940000000000001</v>
      </c>
    </row>
    <row r="1732" spans="1:13" ht="24" customHeight="1" thickBot="1">
      <c r="A1732" s="65" t="s">
        <v>1380</v>
      </c>
      <c r="B1732" s="66">
        <v>39597</v>
      </c>
      <c r="C1732" s="66" t="s">
        <v>1010</v>
      </c>
      <c r="D1732" s="65" t="s">
        <v>2131</v>
      </c>
      <c r="E1732" s="237" t="s">
        <v>1382</v>
      </c>
      <c r="F1732" s="237"/>
      <c r="G1732" s="66" t="s">
        <v>535</v>
      </c>
      <c r="H1732" s="67">
        <v>1</v>
      </c>
      <c r="I1732" s="68">
        <f>M1732*$M$2</f>
        <v>375.96648000000005</v>
      </c>
      <c r="J1732" s="68">
        <f>H1732*I1732</f>
        <v>375.96648000000005</v>
      </c>
      <c r="M1732" s="53">
        <v>467.62</v>
      </c>
    </row>
    <row r="1733" spans="1:13" ht="0.95" customHeight="1" thickTop="1">
      <c r="A1733" s="83"/>
      <c r="B1733" s="71"/>
      <c r="C1733" s="71"/>
      <c r="D1733" s="70"/>
      <c r="E1733" s="70"/>
      <c r="F1733" s="70"/>
      <c r="G1733" s="70"/>
      <c r="H1733" s="70"/>
      <c r="I1733" s="70"/>
      <c r="J1733" s="70"/>
      <c r="M1733" s="53"/>
    </row>
    <row r="1734" spans="1:13" ht="18" customHeight="1">
      <c r="A1734" s="57" t="s">
        <v>2235</v>
      </c>
      <c r="B1734" s="58" t="s">
        <v>1361</v>
      </c>
      <c r="C1734" s="58" t="s">
        <v>1362</v>
      </c>
      <c r="D1734" s="57" t="s">
        <v>1363</v>
      </c>
      <c r="E1734" s="235" t="s">
        <v>1364</v>
      </c>
      <c r="F1734" s="235"/>
      <c r="G1734" s="58" t="s">
        <v>1365</v>
      </c>
      <c r="H1734" s="59" t="s">
        <v>1366</v>
      </c>
      <c r="I1734" s="59" t="s">
        <v>1367</v>
      </c>
      <c r="J1734" s="59" t="s">
        <v>1368</v>
      </c>
      <c r="M1734" s="53" t="s">
        <v>1367</v>
      </c>
    </row>
    <row r="1735" spans="1:13" ht="36" customHeight="1">
      <c r="A1735" s="65" t="s">
        <v>1369</v>
      </c>
      <c r="B1735" s="61">
        <v>97881</v>
      </c>
      <c r="C1735" s="61" t="s">
        <v>1010</v>
      </c>
      <c r="D1735" s="60" t="s">
        <v>2132</v>
      </c>
      <c r="E1735" s="236" t="s">
        <v>1407</v>
      </c>
      <c r="F1735" s="236"/>
      <c r="G1735" s="61" t="s">
        <v>535</v>
      </c>
      <c r="H1735" s="62">
        <v>1</v>
      </c>
      <c r="I1735" s="63">
        <f>SUM(J1736:J1740)</f>
        <v>81.17</v>
      </c>
      <c r="J1735" s="63">
        <f>H1735*I1735</f>
        <v>81.17</v>
      </c>
      <c r="K1735" s="64">
        <f>VLOOKUP(B1735,[1]PLANILHA!$C$11:$G$435,5,FALSE)</f>
        <v>81.171840000000003</v>
      </c>
      <c r="L1735" s="64">
        <f>K1735-J1735</f>
        <v>1.8400000000013961E-3</v>
      </c>
      <c r="M1735" s="53">
        <v>100.96</v>
      </c>
    </row>
    <row r="1736" spans="1:13" ht="36" customHeight="1">
      <c r="A1736" s="65" t="s">
        <v>1372</v>
      </c>
      <c r="B1736" s="66">
        <v>97733</v>
      </c>
      <c r="C1736" s="66" t="s">
        <v>1010</v>
      </c>
      <c r="D1736" s="65" t="s">
        <v>2133</v>
      </c>
      <c r="E1736" s="237" t="s">
        <v>1378</v>
      </c>
      <c r="F1736" s="237"/>
      <c r="G1736" s="66" t="s">
        <v>124</v>
      </c>
      <c r="H1736" s="67">
        <v>9.1000000000000004E-3</v>
      </c>
      <c r="I1736" s="68">
        <f>M1736*$M$2</f>
        <v>2073.6607199999999</v>
      </c>
      <c r="J1736" s="68">
        <f>TRUNC(H1736*I1736,2)</f>
        <v>18.87</v>
      </c>
      <c r="M1736" s="69">
        <v>2579.1799999999998</v>
      </c>
    </row>
    <row r="1737" spans="1:13" ht="36" customHeight="1">
      <c r="A1737" s="65" t="s">
        <v>1372</v>
      </c>
      <c r="B1737" s="66">
        <v>101619</v>
      </c>
      <c r="C1737" s="66" t="s">
        <v>1010</v>
      </c>
      <c r="D1737" s="65" t="s">
        <v>2039</v>
      </c>
      <c r="E1737" s="237" t="s">
        <v>1454</v>
      </c>
      <c r="F1737" s="237"/>
      <c r="G1737" s="66" t="s">
        <v>124</v>
      </c>
      <c r="H1737" s="67">
        <v>3.5999999999999997E-2</v>
      </c>
      <c r="I1737" s="68">
        <f>M1737*$M$2</f>
        <v>174.29916</v>
      </c>
      <c r="J1737" s="68">
        <f>TRUNC(H1737*I1737,2)</f>
        <v>6.27</v>
      </c>
      <c r="M1737" s="69">
        <v>216.79</v>
      </c>
    </row>
    <row r="1738" spans="1:13" ht="24" customHeight="1">
      <c r="A1738" s="65" t="s">
        <v>1372</v>
      </c>
      <c r="B1738" s="66">
        <v>88316</v>
      </c>
      <c r="C1738" s="66" t="s">
        <v>1010</v>
      </c>
      <c r="D1738" s="65" t="s">
        <v>1021</v>
      </c>
      <c r="E1738" s="237" t="s">
        <v>1379</v>
      </c>
      <c r="F1738" s="237"/>
      <c r="G1738" s="66" t="s">
        <v>1016</v>
      </c>
      <c r="H1738" s="67">
        <v>5.9499999999999997E-2</v>
      </c>
      <c r="I1738" s="68">
        <f>M1738*$M$2</f>
        <v>11.159520000000001</v>
      </c>
      <c r="J1738" s="68">
        <f>TRUNC(H1738*I1738,2)</f>
        <v>0.66</v>
      </c>
      <c r="M1738" s="69">
        <v>13.88</v>
      </c>
    </row>
    <row r="1739" spans="1:13" ht="24" customHeight="1">
      <c r="A1739" s="65" t="s">
        <v>1372</v>
      </c>
      <c r="B1739" s="66">
        <v>88309</v>
      </c>
      <c r="C1739" s="66" t="s">
        <v>1010</v>
      </c>
      <c r="D1739" s="65" t="s">
        <v>1023</v>
      </c>
      <c r="E1739" s="237" t="s">
        <v>1379</v>
      </c>
      <c r="F1739" s="237"/>
      <c r="G1739" s="66" t="s">
        <v>1016</v>
      </c>
      <c r="H1739" s="67">
        <v>5.9499999999999997E-2</v>
      </c>
      <c r="I1739" s="68">
        <f>M1739*$M$2</f>
        <v>14.30316</v>
      </c>
      <c r="J1739" s="68">
        <f>TRUNC(H1739*I1739,2)</f>
        <v>0.85</v>
      </c>
      <c r="M1739" s="69">
        <v>17.79</v>
      </c>
    </row>
    <row r="1740" spans="1:13" ht="24" customHeight="1" thickBot="1">
      <c r="A1740" s="65" t="s">
        <v>1380</v>
      </c>
      <c r="B1740" s="66">
        <v>43429</v>
      </c>
      <c r="C1740" s="66" t="s">
        <v>1010</v>
      </c>
      <c r="D1740" s="65" t="s">
        <v>2134</v>
      </c>
      <c r="E1740" s="237" t="s">
        <v>1382</v>
      </c>
      <c r="F1740" s="237"/>
      <c r="G1740" s="66" t="s">
        <v>535</v>
      </c>
      <c r="H1740" s="67">
        <v>1</v>
      </c>
      <c r="I1740" s="68">
        <f>M1740*$M$2</f>
        <v>54.527279999999998</v>
      </c>
      <c r="J1740" s="68">
        <f>TRUNC(H1740*I1740,2)</f>
        <v>54.52</v>
      </c>
      <c r="M1740" s="53">
        <v>67.819999999999993</v>
      </c>
    </row>
    <row r="1741" spans="1:13" ht="0.95" customHeight="1" thickTop="1">
      <c r="A1741" s="83"/>
      <c r="B1741" s="71"/>
      <c r="C1741" s="71"/>
      <c r="D1741" s="70"/>
      <c r="E1741" s="70"/>
      <c r="F1741" s="70"/>
      <c r="G1741" s="70"/>
      <c r="H1741" s="70"/>
      <c r="I1741" s="70"/>
      <c r="J1741" s="70"/>
      <c r="M1741" s="53"/>
    </row>
    <row r="1742" spans="1:13" ht="18" customHeight="1">
      <c r="A1742" s="57" t="s">
        <v>2135</v>
      </c>
      <c r="B1742" s="58" t="s">
        <v>1361</v>
      </c>
      <c r="C1742" s="58" t="s">
        <v>1362</v>
      </c>
      <c r="D1742" s="57" t="s">
        <v>1363</v>
      </c>
      <c r="E1742" s="235" t="s">
        <v>1364</v>
      </c>
      <c r="F1742" s="235"/>
      <c r="G1742" s="58" t="s">
        <v>1365</v>
      </c>
      <c r="H1742" s="59" t="s">
        <v>1366</v>
      </c>
      <c r="I1742" s="59" t="s">
        <v>1367</v>
      </c>
      <c r="J1742" s="59" t="s">
        <v>1368</v>
      </c>
      <c r="M1742" s="53" t="s">
        <v>1367</v>
      </c>
    </row>
    <row r="1743" spans="1:13" ht="36" customHeight="1">
      <c r="A1743" s="65" t="s">
        <v>1369</v>
      </c>
      <c r="B1743" s="61">
        <v>91885</v>
      </c>
      <c r="C1743" s="61" t="s">
        <v>1010</v>
      </c>
      <c r="D1743" s="60" t="s">
        <v>2136</v>
      </c>
      <c r="E1743" s="236" t="s">
        <v>1407</v>
      </c>
      <c r="F1743" s="236"/>
      <c r="G1743" s="61" t="s">
        <v>535</v>
      </c>
      <c r="H1743" s="62">
        <v>1</v>
      </c>
      <c r="I1743" s="63">
        <f>SUM(J1744:J1746)</f>
        <v>5.91</v>
      </c>
      <c r="J1743" s="63">
        <f>H1743*I1743</f>
        <v>5.91</v>
      </c>
      <c r="K1743" s="64">
        <f>VLOOKUP(B1743,[1]PLANILHA!$C$11:$G$435,5,FALSE)</f>
        <v>5.9093999999999998</v>
      </c>
      <c r="L1743" s="64">
        <f>K1743-J1743</f>
        <v>-6.0000000000037801E-4</v>
      </c>
      <c r="M1743" s="53">
        <v>7.35</v>
      </c>
    </row>
    <row r="1744" spans="1:13" ht="24" customHeight="1">
      <c r="A1744" s="65" t="s">
        <v>1372</v>
      </c>
      <c r="B1744" s="66">
        <v>88264</v>
      </c>
      <c r="C1744" s="66" t="s">
        <v>1010</v>
      </c>
      <c r="D1744" s="65" t="s">
        <v>1043</v>
      </c>
      <c r="E1744" s="237" t="s">
        <v>1379</v>
      </c>
      <c r="F1744" s="237"/>
      <c r="G1744" s="66" t="s">
        <v>1016</v>
      </c>
      <c r="H1744" s="67">
        <v>0.182</v>
      </c>
      <c r="I1744" s="68">
        <f>M1744*$M$2</f>
        <v>14.423760000000001</v>
      </c>
      <c r="J1744" s="68">
        <f>TRUNC(H1744*I1744,2)</f>
        <v>2.62</v>
      </c>
      <c r="M1744" s="69">
        <v>17.940000000000001</v>
      </c>
    </row>
    <row r="1745" spans="1:13" ht="24" customHeight="1">
      <c r="A1745" s="65" t="s">
        <v>1372</v>
      </c>
      <c r="B1745" s="66">
        <v>88247</v>
      </c>
      <c r="C1745" s="66" t="s">
        <v>1010</v>
      </c>
      <c r="D1745" s="65" t="s">
        <v>1042</v>
      </c>
      <c r="E1745" s="237" t="s">
        <v>1379</v>
      </c>
      <c r="F1745" s="237"/>
      <c r="G1745" s="66" t="s">
        <v>1016</v>
      </c>
      <c r="H1745" s="67">
        <v>0.182</v>
      </c>
      <c r="I1745" s="68">
        <f>M1745*$M$2</f>
        <v>11.264040000000001</v>
      </c>
      <c r="J1745" s="68">
        <f>TRUNC(H1745*I1745,2)</f>
        <v>2.0499999999999998</v>
      </c>
      <c r="M1745" s="69">
        <v>14.01</v>
      </c>
    </row>
    <row r="1746" spans="1:13" ht="24" customHeight="1" thickBot="1">
      <c r="A1746" s="65" t="s">
        <v>1380</v>
      </c>
      <c r="B1746" s="66">
        <v>1892</v>
      </c>
      <c r="C1746" s="66" t="s">
        <v>1010</v>
      </c>
      <c r="D1746" s="65" t="s">
        <v>2010</v>
      </c>
      <c r="E1746" s="237" t="s">
        <v>1382</v>
      </c>
      <c r="F1746" s="237"/>
      <c r="G1746" s="66" t="s">
        <v>535</v>
      </c>
      <c r="H1746" s="67">
        <v>1</v>
      </c>
      <c r="I1746" s="68">
        <f>M1746*$M$2</f>
        <v>1.2462000000000002</v>
      </c>
      <c r="J1746" s="68">
        <f>TRUNC(H1746*I1746,2)</f>
        <v>1.24</v>
      </c>
      <c r="M1746" s="53">
        <v>1.55</v>
      </c>
    </row>
    <row r="1747" spans="1:13" ht="0.95" customHeight="1" thickTop="1">
      <c r="A1747" s="83"/>
      <c r="B1747" s="71"/>
      <c r="C1747" s="71"/>
      <c r="D1747" s="70"/>
      <c r="E1747" s="70"/>
      <c r="F1747" s="70"/>
      <c r="G1747" s="70"/>
      <c r="H1747" s="70"/>
      <c r="I1747" s="70"/>
      <c r="J1747" s="70"/>
      <c r="M1747" s="53"/>
    </row>
    <row r="1748" spans="1:13" ht="18" customHeight="1">
      <c r="A1748" s="57" t="s">
        <v>2137</v>
      </c>
      <c r="B1748" s="58" t="s">
        <v>1361</v>
      </c>
      <c r="C1748" s="58" t="s">
        <v>1362</v>
      </c>
      <c r="D1748" s="57" t="s">
        <v>1363</v>
      </c>
      <c r="E1748" s="235" t="s">
        <v>1364</v>
      </c>
      <c r="F1748" s="235"/>
      <c r="G1748" s="58" t="s">
        <v>1365</v>
      </c>
      <c r="H1748" s="59" t="s">
        <v>1366</v>
      </c>
      <c r="I1748" s="59" t="s">
        <v>1367</v>
      </c>
      <c r="J1748" s="59" t="s">
        <v>1368</v>
      </c>
      <c r="M1748" s="53" t="s">
        <v>1367</v>
      </c>
    </row>
    <row r="1749" spans="1:13" ht="36" customHeight="1">
      <c r="A1749" s="65" t="s">
        <v>1369</v>
      </c>
      <c r="B1749" s="61">
        <v>91884</v>
      </c>
      <c r="C1749" s="61" t="s">
        <v>1010</v>
      </c>
      <c r="D1749" s="60" t="s">
        <v>2138</v>
      </c>
      <c r="E1749" s="236" t="s">
        <v>1407</v>
      </c>
      <c r="F1749" s="236"/>
      <c r="G1749" s="61" t="s">
        <v>535</v>
      </c>
      <c r="H1749" s="62">
        <v>1</v>
      </c>
      <c r="I1749" s="63">
        <f>SUM(J1750:J1752)</f>
        <v>4.97</v>
      </c>
      <c r="J1749" s="63">
        <f>H1749*I1749</f>
        <v>4.97</v>
      </c>
      <c r="K1749" s="64">
        <f>VLOOKUP(B1749,[1]PLANILHA!$C$11:$G$435,5,FALSE)</f>
        <v>4.9687200000000002</v>
      </c>
      <c r="L1749" s="64">
        <f>K1749-J1749</f>
        <v>-1.2799999999995038E-3</v>
      </c>
      <c r="M1749" s="53">
        <v>6.18</v>
      </c>
    </row>
    <row r="1750" spans="1:13" ht="24" customHeight="1">
      <c r="A1750" s="65" t="s">
        <v>1372</v>
      </c>
      <c r="B1750" s="66">
        <v>88264</v>
      </c>
      <c r="C1750" s="66" t="s">
        <v>1010</v>
      </c>
      <c r="D1750" s="65" t="s">
        <v>1043</v>
      </c>
      <c r="E1750" s="237" t="s">
        <v>1379</v>
      </c>
      <c r="F1750" s="237"/>
      <c r="G1750" s="66" t="s">
        <v>1016</v>
      </c>
      <c r="H1750" s="67">
        <v>0.159</v>
      </c>
      <c r="I1750" s="68">
        <f>M1750*$M$2</f>
        <v>14.423760000000001</v>
      </c>
      <c r="J1750" s="68">
        <f>TRUNC(H1750*I1750,2)</f>
        <v>2.29</v>
      </c>
      <c r="M1750" s="69">
        <v>17.940000000000001</v>
      </c>
    </row>
    <row r="1751" spans="1:13" ht="24" customHeight="1">
      <c r="A1751" s="65" t="s">
        <v>1372</v>
      </c>
      <c r="B1751" s="66">
        <v>88247</v>
      </c>
      <c r="C1751" s="66" t="s">
        <v>1010</v>
      </c>
      <c r="D1751" s="65" t="s">
        <v>1042</v>
      </c>
      <c r="E1751" s="237" t="s">
        <v>1379</v>
      </c>
      <c r="F1751" s="237"/>
      <c r="G1751" s="66" t="s">
        <v>1016</v>
      </c>
      <c r="H1751" s="67">
        <v>0.159</v>
      </c>
      <c r="I1751" s="68">
        <f>M1751*$M$2</f>
        <v>11.264040000000001</v>
      </c>
      <c r="J1751" s="68">
        <f>TRUNC(H1751*I1751,2)</f>
        <v>1.79</v>
      </c>
      <c r="M1751" s="69">
        <v>14.01</v>
      </c>
    </row>
    <row r="1752" spans="1:13" ht="24" customHeight="1" thickBot="1">
      <c r="A1752" s="65" t="s">
        <v>1380</v>
      </c>
      <c r="B1752" s="66">
        <v>1891</v>
      </c>
      <c r="C1752" s="66" t="s">
        <v>1010</v>
      </c>
      <c r="D1752" s="65" t="s">
        <v>2006</v>
      </c>
      <c r="E1752" s="237" t="s">
        <v>1382</v>
      </c>
      <c r="F1752" s="237"/>
      <c r="G1752" s="66" t="s">
        <v>535</v>
      </c>
      <c r="H1752" s="67">
        <v>1</v>
      </c>
      <c r="I1752" s="68">
        <f>M1752*$M$2</f>
        <v>0.89244000000000012</v>
      </c>
      <c r="J1752" s="68">
        <f>TRUNC(H1752*I1752,2)</f>
        <v>0.89</v>
      </c>
      <c r="M1752" s="53">
        <v>1.1100000000000001</v>
      </c>
    </row>
    <row r="1753" spans="1:13" ht="0.95" customHeight="1" thickTop="1">
      <c r="A1753" s="83"/>
      <c r="B1753" s="71"/>
      <c r="C1753" s="71"/>
      <c r="D1753" s="70"/>
      <c r="E1753" s="70"/>
      <c r="F1753" s="70"/>
      <c r="G1753" s="70"/>
      <c r="H1753" s="70"/>
      <c r="I1753" s="70"/>
      <c r="J1753" s="70"/>
      <c r="M1753" s="53"/>
    </row>
    <row r="1754" spans="1:13" ht="18" customHeight="1">
      <c r="A1754" s="57" t="s">
        <v>2139</v>
      </c>
      <c r="B1754" s="58" t="s">
        <v>1361</v>
      </c>
      <c r="C1754" s="58" t="s">
        <v>1362</v>
      </c>
      <c r="D1754" s="57" t="s">
        <v>1363</v>
      </c>
      <c r="E1754" s="235" t="s">
        <v>1364</v>
      </c>
      <c r="F1754" s="235"/>
      <c r="G1754" s="58" t="s">
        <v>1365</v>
      </c>
      <c r="H1754" s="59" t="s">
        <v>1366</v>
      </c>
      <c r="I1754" s="59" t="s">
        <v>1367</v>
      </c>
      <c r="J1754" s="59" t="s">
        <v>1368</v>
      </c>
      <c r="M1754" s="53" t="s">
        <v>1367</v>
      </c>
    </row>
    <row r="1755" spans="1:13" ht="36" customHeight="1">
      <c r="A1755" s="65" t="s">
        <v>1369</v>
      </c>
      <c r="B1755" s="61">
        <v>91865</v>
      </c>
      <c r="C1755" s="61" t="s">
        <v>1010</v>
      </c>
      <c r="D1755" s="60" t="s">
        <v>2140</v>
      </c>
      <c r="E1755" s="236" t="s">
        <v>1407</v>
      </c>
      <c r="F1755" s="236"/>
      <c r="G1755" s="61" t="s">
        <v>538</v>
      </c>
      <c r="H1755" s="62">
        <v>1</v>
      </c>
      <c r="I1755" s="63">
        <f>SUM(J1756:J1759)</f>
        <v>11.0992</v>
      </c>
      <c r="J1755" s="63">
        <f>H1755*I1755</f>
        <v>11.0992</v>
      </c>
      <c r="K1755" s="64">
        <f>VLOOKUP(B1755,[1]PLANILHA!$C$11:$G$435,5,FALSE)</f>
        <v>11.103240000000001</v>
      </c>
      <c r="L1755" s="64">
        <f>K1755-J1755</f>
        <v>4.0400000000015979E-3</v>
      </c>
      <c r="M1755" s="53">
        <v>13.81</v>
      </c>
    </row>
    <row r="1756" spans="1:13" ht="60" customHeight="1">
      <c r="A1756" s="65" t="s">
        <v>1372</v>
      </c>
      <c r="B1756" s="66">
        <v>91170</v>
      </c>
      <c r="C1756" s="66" t="s">
        <v>1010</v>
      </c>
      <c r="D1756" s="65" t="s">
        <v>1452</v>
      </c>
      <c r="E1756" s="237" t="s">
        <v>1434</v>
      </c>
      <c r="F1756" s="237"/>
      <c r="G1756" s="66" t="s">
        <v>538</v>
      </c>
      <c r="H1756" s="67">
        <v>1</v>
      </c>
      <c r="I1756" s="68">
        <f>M1756*$M$2</f>
        <v>1.8492</v>
      </c>
      <c r="J1756" s="68">
        <f>H1756*I1756</f>
        <v>1.8492</v>
      </c>
      <c r="M1756" s="69">
        <v>2.2999999999999998</v>
      </c>
    </row>
    <row r="1757" spans="1:13" ht="24" customHeight="1">
      <c r="A1757" s="65" t="s">
        <v>1372</v>
      </c>
      <c r="B1757" s="66">
        <v>88264</v>
      </c>
      <c r="C1757" s="66" t="s">
        <v>1010</v>
      </c>
      <c r="D1757" s="65" t="s">
        <v>1043</v>
      </c>
      <c r="E1757" s="237" t="s">
        <v>1379</v>
      </c>
      <c r="F1757" s="237"/>
      <c r="G1757" s="66" t="s">
        <v>1016</v>
      </c>
      <c r="H1757" s="67">
        <v>0.13400000000000001</v>
      </c>
      <c r="I1757" s="68">
        <f>M1757*$M$2</f>
        <v>14.423760000000001</v>
      </c>
      <c r="J1757" s="68">
        <f>TRUNC(H1757*I1757,2)</f>
        <v>1.93</v>
      </c>
      <c r="M1757" s="69">
        <v>17.940000000000001</v>
      </c>
    </row>
    <row r="1758" spans="1:13" ht="24" customHeight="1">
      <c r="A1758" s="65" t="s">
        <v>1372</v>
      </c>
      <c r="B1758" s="66">
        <v>88247</v>
      </c>
      <c r="C1758" s="66" t="s">
        <v>1010</v>
      </c>
      <c r="D1758" s="65" t="s">
        <v>1042</v>
      </c>
      <c r="E1758" s="237" t="s">
        <v>1379</v>
      </c>
      <c r="F1758" s="237"/>
      <c r="G1758" s="66" t="s">
        <v>1016</v>
      </c>
      <c r="H1758" s="67">
        <v>0.13400000000000001</v>
      </c>
      <c r="I1758" s="68">
        <f>M1758*$M$2</f>
        <v>11.264040000000001</v>
      </c>
      <c r="J1758" s="68">
        <f>TRUNC(H1758*I1758,2)</f>
        <v>1.5</v>
      </c>
      <c r="M1758" s="69">
        <v>14.01</v>
      </c>
    </row>
    <row r="1759" spans="1:13" ht="24" customHeight="1" thickBot="1">
      <c r="A1759" s="65" t="s">
        <v>1380</v>
      </c>
      <c r="B1759" s="66">
        <v>2684</v>
      </c>
      <c r="C1759" s="66" t="s">
        <v>1010</v>
      </c>
      <c r="D1759" s="65" t="s">
        <v>2089</v>
      </c>
      <c r="E1759" s="237" t="s">
        <v>1382</v>
      </c>
      <c r="F1759" s="237"/>
      <c r="G1759" s="66" t="s">
        <v>538</v>
      </c>
      <c r="H1759" s="67">
        <v>1.0169999999999999</v>
      </c>
      <c r="I1759" s="68">
        <f>M1759*$M$2</f>
        <v>5.7244800000000007</v>
      </c>
      <c r="J1759" s="68">
        <f>TRUNC(H1759*I1759,2)</f>
        <v>5.82</v>
      </c>
      <c r="M1759" s="53">
        <v>7.12</v>
      </c>
    </row>
    <row r="1760" spans="1:13" ht="0.95" customHeight="1" thickTop="1">
      <c r="A1760" s="83"/>
      <c r="B1760" s="71"/>
      <c r="C1760" s="71"/>
      <c r="D1760" s="70"/>
      <c r="E1760" s="70"/>
      <c r="F1760" s="70"/>
      <c r="G1760" s="70"/>
      <c r="H1760" s="70"/>
      <c r="I1760" s="70"/>
      <c r="J1760" s="70"/>
      <c r="M1760" s="53"/>
    </row>
    <row r="1761" spans="1:13" ht="18" customHeight="1">
      <c r="A1761" s="57" t="s">
        <v>2141</v>
      </c>
      <c r="B1761" s="58" t="s">
        <v>1361</v>
      </c>
      <c r="C1761" s="58" t="s">
        <v>1362</v>
      </c>
      <c r="D1761" s="57" t="s">
        <v>1363</v>
      </c>
      <c r="E1761" s="235" t="s">
        <v>1364</v>
      </c>
      <c r="F1761" s="235"/>
      <c r="G1761" s="58" t="s">
        <v>1365</v>
      </c>
      <c r="H1761" s="59" t="s">
        <v>1366</v>
      </c>
      <c r="I1761" s="59" t="s">
        <v>1367</v>
      </c>
      <c r="J1761" s="59" t="s">
        <v>1368</v>
      </c>
      <c r="M1761" s="53" t="s">
        <v>1367</v>
      </c>
    </row>
    <row r="1762" spans="1:13" ht="24" customHeight="1">
      <c r="A1762" s="65" t="s">
        <v>1369</v>
      </c>
      <c r="B1762" s="61">
        <v>98302</v>
      </c>
      <c r="C1762" s="61" t="s">
        <v>1010</v>
      </c>
      <c r="D1762" s="60" t="s">
        <v>2142</v>
      </c>
      <c r="E1762" s="236" t="s">
        <v>1431</v>
      </c>
      <c r="F1762" s="236"/>
      <c r="G1762" s="61" t="s">
        <v>535</v>
      </c>
      <c r="H1762" s="62">
        <v>1</v>
      </c>
      <c r="I1762" s="63">
        <f>SUM(J1763:J1765)</f>
        <v>438.07738146000008</v>
      </c>
      <c r="J1762" s="63">
        <f>H1762*I1762</f>
        <v>438.07738146000008</v>
      </c>
      <c r="K1762" s="64">
        <f>VLOOKUP(B1762,[1]PLANILHA!$C$11:$G$435,5,FALSE)</f>
        <v>438.07548000000003</v>
      </c>
      <c r="L1762" s="64">
        <f>K1762-J1762</f>
        <v>-1.9014600000559767E-3</v>
      </c>
      <c r="M1762" s="53">
        <v>544.87</v>
      </c>
    </row>
    <row r="1763" spans="1:13" ht="24" customHeight="1">
      <c r="A1763" s="65" t="s">
        <v>1372</v>
      </c>
      <c r="B1763" s="66">
        <v>88247</v>
      </c>
      <c r="C1763" s="66" t="s">
        <v>1010</v>
      </c>
      <c r="D1763" s="65" t="s">
        <v>1042</v>
      </c>
      <c r="E1763" s="237" t="s">
        <v>1379</v>
      </c>
      <c r="F1763" s="237"/>
      <c r="G1763" s="66" t="s">
        <v>1016</v>
      </c>
      <c r="H1763" s="67">
        <v>6.2007000000000003</v>
      </c>
      <c r="I1763" s="68">
        <f>M1763*$M$2</f>
        <v>11.264040000000001</v>
      </c>
      <c r="J1763" s="68">
        <f>H1763*I1763</f>
        <v>69.844932828000012</v>
      </c>
      <c r="M1763" s="69">
        <v>14.01</v>
      </c>
    </row>
    <row r="1764" spans="1:13" ht="24" customHeight="1">
      <c r="A1764" s="65" t="s">
        <v>1372</v>
      </c>
      <c r="B1764" s="66">
        <v>88264</v>
      </c>
      <c r="C1764" s="66" t="s">
        <v>1010</v>
      </c>
      <c r="D1764" s="65" t="s">
        <v>1043</v>
      </c>
      <c r="E1764" s="237" t="s">
        <v>1379</v>
      </c>
      <c r="F1764" s="237"/>
      <c r="G1764" s="66" t="s">
        <v>1016</v>
      </c>
      <c r="H1764" s="67">
        <v>6.2007000000000003</v>
      </c>
      <c r="I1764" s="68">
        <f>M1764*$M$2</f>
        <v>14.423760000000001</v>
      </c>
      <c r="J1764" s="68">
        <f>H1764*I1764</f>
        <v>89.437408632000015</v>
      </c>
      <c r="M1764" s="69">
        <v>17.940000000000001</v>
      </c>
    </row>
    <row r="1765" spans="1:13" ht="24" customHeight="1" thickBot="1">
      <c r="A1765" s="65" t="s">
        <v>1380</v>
      </c>
      <c r="B1765" s="66">
        <v>39596</v>
      </c>
      <c r="C1765" s="66" t="s">
        <v>1010</v>
      </c>
      <c r="D1765" s="65" t="s">
        <v>2143</v>
      </c>
      <c r="E1765" s="237" t="s">
        <v>1382</v>
      </c>
      <c r="F1765" s="237"/>
      <c r="G1765" s="66" t="s">
        <v>535</v>
      </c>
      <c r="H1765" s="67">
        <v>1</v>
      </c>
      <c r="I1765" s="68">
        <f>M1765*$M$2</f>
        <v>278.79504000000003</v>
      </c>
      <c r="J1765" s="68">
        <f>H1765*I1765</f>
        <v>278.79504000000003</v>
      </c>
      <c r="M1765" s="53">
        <v>346.76</v>
      </c>
    </row>
    <row r="1766" spans="1:13" ht="0.95" customHeight="1" thickTop="1">
      <c r="A1766" s="83"/>
      <c r="B1766" s="71"/>
      <c r="C1766" s="71"/>
      <c r="D1766" s="70"/>
      <c r="E1766" s="70"/>
      <c r="F1766" s="70"/>
      <c r="G1766" s="70"/>
      <c r="H1766" s="70"/>
      <c r="I1766" s="70"/>
      <c r="J1766" s="70"/>
      <c r="M1766" s="53"/>
    </row>
    <row r="1767" spans="1:13" ht="18" customHeight="1">
      <c r="A1767" s="57" t="s">
        <v>2144</v>
      </c>
      <c r="B1767" s="58" t="s">
        <v>1361</v>
      </c>
      <c r="C1767" s="58" t="s">
        <v>1362</v>
      </c>
      <c r="D1767" s="57" t="s">
        <v>1363</v>
      </c>
      <c r="E1767" s="235" t="s">
        <v>1364</v>
      </c>
      <c r="F1767" s="235"/>
      <c r="G1767" s="58" t="s">
        <v>1365</v>
      </c>
      <c r="H1767" s="59" t="s">
        <v>1366</v>
      </c>
      <c r="I1767" s="59" t="s">
        <v>1367</v>
      </c>
      <c r="J1767" s="59" t="s">
        <v>1368</v>
      </c>
      <c r="M1767" s="53" t="s">
        <v>1367</v>
      </c>
    </row>
    <row r="1768" spans="1:13" ht="48" customHeight="1">
      <c r="A1768" s="65" t="s">
        <v>1369</v>
      </c>
      <c r="B1768" s="61">
        <v>100562</v>
      </c>
      <c r="C1768" s="61" t="s">
        <v>1010</v>
      </c>
      <c r="D1768" s="60" t="s">
        <v>2145</v>
      </c>
      <c r="E1768" s="236" t="s">
        <v>1431</v>
      </c>
      <c r="F1768" s="236"/>
      <c r="G1768" s="61" t="s">
        <v>535</v>
      </c>
      <c r="H1768" s="62">
        <v>1</v>
      </c>
      <c r="I1768" s="63">
        <f>SUM(J1769:J1772)</f>
        <v>221.71623602000003</v>
      </c>
      <c r="J1768" s="63">
        <f>H1768*I1768</f>
        <v>221.71623602000003</v>
      </c>
      <c r="K1768" s="64">
        <f>VLOOKUP(B1768,[1]PLANILHA!$C$11:$G$435,5,FALSE)</f>
        <v>221.71907999999999</v>
      </c>
      <c r="L1768" s="64">
        <f>K1768-J1768</f>
        <v>2.8439799999659954E-3</v>
      </c>
      <c r="M1768" s="53">
        <v>275.77</v>
      </c>
    </row>
    <row r="1769" spans="1:13" ht="48" customHeight="1">
      <c r="A1769" s="65" t="s">
        <v>1372</v>
      </c>
      <c r="B1769" s="66">
        <v>87367</v>
      </c>
      <c r="C1769" s="66" t="s">
        <v>1010</v>
      </c>
      <c r="D1769" s="65" t="s">
        <v>2100</v>
      </c>
      <c r="E1769" s="237" t="s">
        <v>1379</v>
      </c>
      <c r="F1769" s="237"/>
      <c r="G1769" s="66" t="s">
        <v>124</v>
      </c>
      <c r="H1769" s="67">
        <v>2.9100000000000001E-2</v>
      </c>
      <c r="I1769" s="68">
        <f>M1769*$M$2</f>
        <v>418.5222</v>
      </c>
      <c r="J1769" s="68">
        <f>H1769*I1769</f>
        <v>12.17899602</v>
      </c>
      <c r="M1769" s="69">
        <v>520.54999999999995</v>
      </c>
    </row>
    <row r="1770" spans="1:13" ht="24" customHeight="1">
      <c r="A1770" s="65" t="s">
        <v>1372</v>
      </c>
      <c r="B1770" s="66">
        <v>88247</v>
      </c>
      <c r="C1770" s="66" t="s">
        <v>1010</v>
      </c>
      <c r="D1770" s="65" t="s">
        <v>1042</v>
      </c>
      <c r="E1770" s="237" t="s">
        <v>1379</v>
      </c>
      <c r="F1770" s="237"/>
      <c r="G1770" s="66" t="s">
        <v>1016</v>
      </c>
      <c r="H1770" s="67">
        <v>1.0429999999999999</v>
      </c>
      <c r="I1770" s="68">
        <f>M1770*$M$2</f>
        <v>11.264040000000001</v>
      </c>
      <c r="J1770" s="68">
        <f>TRUNC(H1770*I1770,2)</f>
        <v>11.74</v>
      </c>
      <c r="M1770" s="69">
        <v>14.01</v>
      </c>
    </row>
    <row r="1771" spans="1:13" ht="24" customHeight="1">
      <c r="A1771" s="65" t="s">
        <v>1372</v>
      </c>
      <c r="B1771" s="66">
        <v>88264</v>
      </c>
      <c r="C1771" s="66" t="s">
        <v>1010</v>
      </c>
      <c r="D1771" s="65" t="s">
        <v>1043</v>
      </c>
      <c r="E1771" s="237" t="s">
        <v>1379</v>
      </c>
      <c r="F1771" s="237"/>
      <c r="G1771" s="66" t="s">
        <v>1016</v>
      </c>
      <c r="H1771" s="67">
        <v>1.0429999999999999</v>
      </c>
      <c r="I1771" s="68">
        <f>M1771*$M$2</f>
        <v>14.423760000000001</v>
      </c>
      <c r="J1771" s="68">
        <f>TRUNC(H1771*I1771,2)</f>
        <v>15.04</v>
      </c>
      <c r="M1771" s="69">
        <v>17.940000000000001</v>
      </c>
    </row>
    <row r="1772" spans="1:13" ht="36" customHeight="1" thickBot="1">
      <c r="A1772" s="65" t="s">
        <v>1380</v>
      </c>
      <c r="B1772" s="66">
        <v>11253</v>
      </c>
      <c r="C1772" s="66" t="s">
        <v>1010</v>
      </c>
      <c r="D1772" s="65" t="s">
        <v>2146</v>
      </c>
      <c r="E1772" s="237" t="s">
        <v>1382</v>
      </c>
      <c r="F1772" s="237"/>
      <c r="G1772" s="66" t="s">
        <v>535</v>
      </c>
      <c r="H1772" s="67">
        <v>1</v>
      </c>
      <c r="I1772" s="68">
        <f>M1772*$M$2</f>
        <v>182.75724000000002</v>
      </c>
      <c r="J1772" s="68">
        <f>H1772*I1772</f>
        <v>182.75724000000002</v>
      </c>
      <c r="M1772" s="53">
        <v>227.31</v>
      </c>
    </row>
    <row r="1773" spans="1:13" ht="0.95" customHeight="1" thickTop="1">
      <c r="A1773" s="83"/>
      <c r="B1773" s="71"/>
      <c r="C1773" s="71"/>
      <c r="D1773" s="70"/>
      <c r="E1773" s="70"/>
      <c r="F1773" s="70"/>
      <c r="G1773" s="70"/>
      <c r="H1773" s="70"/>
      <c r="I1773" s="70"/>
      <c r="J1773" s="70"/>
      <c r="M1773" s="53"/>
    </row>
    <row r="1774" spans="1:13" ht="18" customHeight="1">
      <c r="A1774" s="57" t="s">
        <v>2147</v>
      </c>
      <c r="B1774" s="58" t="s">
        <v>1361</v>
      </c>
      <c r="C1774" s="58" t="s">
        <v>1362</v>
      </c>
      <c r="D1774" s="57" t="s">
        <v>1363</v>
      </c>
      <c r="E1774" s="235" t="s">
        <v>1364</v>
      </c>
      <c r="F1774" s="235"/>
      <c r="G1774" s="58" t="s">
        <v>1365</v>
      </c>
      <c r="H1774" s="59" t="s">
        <v>1366</v>
      </c>
      <c r="I1774" s="59" t="s">
        <v>1367</v>
      </c>
      <c r="J1774" s="59" t="s">
        <v>1368</v>
      </c>
      <c r="M1774" s="53" t="s">
        <v>1367</v>
      </c>
    </row>
    <row r="1775" spans="1:13" ht="36" customHeight="1">
      <c r="A1775" s="65" t="s">
        <v>1369</v>
      </c>
      <c r="B1775" s="61">
        <v>91996</v>
      </c>
      <c r="C1775" s="61" t="s">
        <v>1010</v>
      </c>
      <c r="D1775" s="60" t="s">
        <v>2148</v>
      </c>
      <c r="E1775" s="236" t="s">
        <v>1407</v>
      </c>
      <c r="F1775" s="236"/>
      <c r="G1775" s="61" t="s">
        <v>535</v>
      </c>
      <c r="H1775" s="62">
        <v>1</v>
      </c>
      <c r="I1775" s="63">
        <f>SUM(J1776:J1777)</f>
        <v>19.3262</v>
      </c>
      <c r="J1775" s="63">
        <f>H1775*I1775</f>
        <v>19.3262</v>
      </c>
      <c r="K1775" s="64">
        <f>VLOOKUP(B1775,[1]PLANILHA!$C$11:$G$435,5,FALSE)</f>
        <v>19.32816</v>
      </c>
      <c r="L1775" s="64">
        <f>K1775-J1775</f>
        <v>1.9600000000004059E-3</v>
      </c>
      <c r="M1775" s="53">
        <v>24.04</v>
      </c>
    </row>
    <row r="1776" spans="1:13" ht="36" customHeight="1">
      <c r="A1776" s="65" t="s">
        <v>1372</v>
      </c>
      <c r="B1776" s="66">
        <v>91946</v>
      </c>
      <c r="C1776" s="66" t="s">
        <v>1010</v>
      </c>
      <c r="D1776" s="65" t="s">
        <v>2043</v>
      </c>
      <c r="E1776" s="237" t="s">
        <v>1407</v>
      </c>
      <c r="F1776" s="237"/>
      <c r="G1776" s="66" t="s">
        <v>535</v>
      </c>
      <c r="H1776" s="67">
        <v>1</v>
      </c>
      <c r="I1776" s="68">
        <f>M1776*$M$2</f>
        <v>5.2662000000000004</v>
      </c>
      <c r="J1776" s="68">
        <f>H1776*I1776</f>
        <v>5.2662000000000004</v>
      </c>
      <c r="M1776" s="69">
        <v>6.55</v>
      </c>
    </row>
    <row r="1777" spans="1:13" ht="36" customHeight="1" thickBot="1">
      <c r="A1777" s="65" t="s">
        <v>1372</v>
      </c>
      <c r="B1777" s="66">
        <v>91994</v>
      </c>
      <c r="C1777" s="66" t="s">
        <v>1010</v>
      </c>
      <c r="D1777" s="65" t="s">
        <v>2149</v>
      </c>
      <c r="E1777" s="237" t="s">
        <v>1407</v>
      </c>
      <c r="F1777" s="237"/>
      <c r="G1777" s="66" t="s">
        <v>535</v>
      </c>
      <c r="H1777" s="67">
        <v>1</v>
      </c>
      <c r="I1777" s="68">
        <f>M1777*$M$2</f>
        <v>14.061959999999999</v>
      </c>
      <c r="J1777" s="68">
        <f>TRUNC(H1777*I1777,2)</f>
        <v>14.06</v>
      </c>
      <c r="M1777" s="69">
        <v>17.489999999999998</v>
      </c>
    </row>
    <row r="1778" spans="1:13" ht="0.95" customHeight="1" thickTop="1">
      <c r="A1778" s="83"/>
      <c r="B1778" s="71"/>
      <c r="C1778" s="71"/>
      <c r="D1778" s="70"/>
      <c r="E1778" s="70"/>
      <c r="F1778" s="70"/>
      <c r="G1778" s="70"/>
      <c r="H1778" s="70"/>
      <c r="I1778" s="70"/>
      <c r="J1778" s="70"/>
      <c r="M1778" s="53"/>
    </row>
    <row r="1779" spans="1:13" ht="18" customHeight="1">
      <c r="A1779" s="57" t="s">
        <v>2150</v>
      </c>
      <c r="B1779" s="58" t="s">
        <v>1361</v>
      </c>
      <c r="C1779" s="58" t="s">
        <v>1362</v>
      </c>
      <c r="D1779" s="57" t="s">
        <v>1363</v>
      </c>
      <c r="E1779" s="235" t="s">
        <v>1364</v>
      </c>
      <c r="F1779" s="235"/>
      <c r="G1779" s="58" t="s">
        <v>1365</v>
      </c>
      <c r="H1779" s="59" t="s">
        <v>1366</v>
      </c>
      <c r="I1779" s="59" t="s">
        <v>1367</v>
      </c>
      <c r="J1779" s="59" t="s">
        <v>1368</v>
      </c>
      <c r="M1779" s="53" t="s">
        <v>1367</v>
      </c>
    </row>
    <row r="1780" spans="1:13" ht="36" customHeight="1">
      <c r="A1780" s="65" t="s">
        <v>1369</v>
      </c>
      <c r="B1780" s="61">
        <v>98267</v>
      </c>
      <c r="C1780" s="61" t="s">
        <v>1010</v>
      </c>
      <c r="D1780" s="60" t="s">
        <v>2151</v>
      </c>
      <c r="E1780" s="236" t="s">
        <v>1431</v>
      </c>
      <c r="F1780" s="236"/>
      <c r="G1780" s="61" t="s">
        <v>538</v>
      </c>
      <c r="H1780" s="62">
        <v>1</v>
      </c>
      <c r="I1780" s="63">
        <f>SUM(J1781:J1783)</f>
        <v>8.76</v>
      </c>
      <c r="J1780" s="63">
        <f>H1780*I1780</f>
        <v>8.76</v>
      </c>
      <c r="K1780" s="64">
        <f>VLOOKUP(B1780,[1]PLANILHA!$C$11:$G$435,5,FALSE)</f>
        <v>8.7636000000000003</v>
      </c>
      <c r="L1780" s="64">
        <f>K1780-J1780</f>
        <v>3.6000000000004917E-3</v>
      </c>
      <c r="M1780" s="53">
        <v>10.9</v>
      </c>
    </row>
    <row r="1781" spans="1:13" ht="24" customHeight="1">
      <c r="A1781" s="65" t="s">
        <v>1372</v>
      </c>
      <c r="B1781" s="66">
        <v>88247</v>
      </c>
      <c r="C1781" s="66" t="s">
        <v>1010</v>
      </c>
      <c r="D1781" s="65" t="s">
        <v>1042</v>
      </c>
      <c r="E1781" s="237" t="s">
        <v>1379</v>
      </c>
      <c r="F1781" s="237"/>
      <c r="G1781" s="66" t="s">
        <v>1016</v>
      </c>
      <c r="H1781" s="67">
        <v>9.1899999999999996E-2</v>
      </c>
      <c r="I1781" s="68">
        <f>M1781*$M$2</f>
        <v>11.264040000000001</v>
      </c>
      <c r="J1781" s="68">
        <f>TRUNC(H1781*I1781,2)</f>
        <v>1.03</v>
      </c>
      <c r="M1781" s="69">
        <v>14.01</v>
      </c>
    </row>
    <row r="1782" spans="1:13" ht="24" customHeight="1">
      <c r="A1782" s="65" t="s">
        <v>1372</v>
      </c>
      <c r="B1782" s="66">
        <v>88264</v>
      </c>
      <c r="C1782" s="66" t="s">
        <v>1010</v>
      </c>
      <c r="D1782" s="65" t="s">
        <v>1043</v>
      </c>
      <c r="E1782" s="237" t="s">
        <v>1379</v>
      </c>
      <c r="F1782" s="237"/>
      <c r="G1782" s="66" t="s">
        <v>1016</v>
      </c>
      <c r="H1782" s="67">
        <v>9.1899999999999996E-2</v>
      </c>
      <c r="I1782" s="68">
        <f>M1782*$M$2</f>
        <v>14.423760000000001</v>
      </c>
      <c r="J1782" s="68">
        <f>TRUNC(H1782*I1782,2)</f>
        <v>1.32</v>
      </c>
      <c r="M1782" s="69">
        <v>17.940000000000001</v>
      </c>
    </row>
    <row r="1783" spans="1:13" ht="24" customHeight="1" thickBot="1">
      <c r="A1783" s="65" t="s">
        <v>1380</v>
      </c>
      <c r="B1783" s="66">
        <v>11919</v>
      </c>
      <c r="C1783" s="66" t="s">
        <v>1010</v>
      </c>
      <c r="D1783" s="65" t="s">
        <v>2152</v>
      </c>
      <c r="E1783" s="237" t="s">
        <v>1382</v>
      </c>
      <c r="F1783" s="237"/>
      <c r="G1783" s="66" t="s">
        <v>538</v>
      </c>
      <c r="H1783" s="67">
        <v>1.05</v>
      </c>
      <c r="I1783" s="68">
        <f>M1783*$M$2</f>
        <v>6.1104000000000003</v>
      </c>
      <c r="J1783" s="68">
        <f>TRUNC(H1783*I1783,2)</f>
        <v>6.41</v>
      </c>
      <c r="M1783" s="53">
        <v>7.6</v>
      </c>
    </row>
    <row r="1784" spans="1:13" ht="0.95" customHeight="1" thickTop="1">
      <c r="A1784" s="83"/>
      <c r="B1784" s="71"/>
      <c r="C1784" s="71"/>
      <c r="D1784" s="70"/>
      <c r="E1784" s="70"/>
      <c r="F1784" s="70"/>
      <c r="G1784" s="70"/>
      <c r="H1784" s="70"/>
      <c r="I1784" s="70"/>
      <c r="J1784" s="70"/>
      <c r="M1784" s="53"/>
    </row>
    <row r="1785" spans="1:13" ht="18" customHeight="1">
      <c r="A1785" s="57" t="s">
        <v>2153</v>
      </c>
      <c r="B1785" s="58" t="s">
        <v>1361</v>
      </c>
      <c r="C1785" s="58" t="s">
        <v>1362</v>
      </c>
      <c r="D1785" s="57" t="s">
        <v>1363</v>
      </c>
      <c r="E1785" s="235" t="s">
        <v>1364</v>
      </c>
      <c r="F1785" s="235"/>
      <c r="G1785" s="58" t="s">
        <v>1365</v>
      </c>
      <c r="H1785" s="59" t="s">
        <v>1366</v>
      </c>
      <c r="I1785" s="59" t="s">
        <v>1367</v>
      </c>
      <c r="J1785" s="59" t="s">
        <v>1368</v>
      </c>
      <c r="M1785" s="53" t="s">
        <v>1367</v>
      </c>
    </row>
    <row r="1786" spans="1:13" ht="36" customHeight="1">
      <c r="A1786" s="65" t="s">
        <v>1369</v>
      </c>
      <c r="B1786" s="61">
        <v>101795</v>
      </c>
      <c r="C1786" s="61" t="s">
        <v>1010</v>
      </c>
      <c r="D1786" s="60" t="s">
        <v>2154</v>
      </c>
      <c r="E1786" s="236" t="s">
        <v>1431</v>
      </c>
      <c r="F1786" s="236"/>
      <c r="G1786" s="61" t="s">
        <v>535</v>
      </c>
      <c r="H1786" s="62">
        <v>1</v>
      </c>
      <c r="I1786" s="63">
        <f>SUM(J1787:J1804)</f>
        <v>325.29999999999995</v>
      </c>
      <c r="J1786" s="63">
        <f>H1786*I1786</f>
        <v>325.29999999999995</v>
      </c>
      <c r="K1786" s="64">
        <f>VLOOKUP(B1786,[1]PLANILHA!$C$11:$G$435,5,FALSE)</f>
        <v>325.29840000000002</v>
      </c>
      <c r="L1786" s="64">
        <f>K1786-J1786</f>
        <v>-1.5999999999394277E-3</v>
      </c>
      <c r="M1786" s="53">
        <v>404.6</v>
      </c>
    </row>
    <row r="1787" spans="1:13" ht="60" customHeight="1">
      <c r="A1787" s="65" t="s">
        <v>1372</v>
      </c>
      <c r="B1787" s="66">
        <v>5678</v>
      </c>
      <c r="C1787" s="66" t="s">
        <v>1010</v>
      </c>
      <c r="D1787" s="65" t="s">
        <v>1955</v>
      </c>
      <c r="E1787" s="237" t="s">
        <v>1374</v>
      </c>
      <c r="F1787" s="237"/>
      <c r="G1787" s="66" t="s">
        <v>1029</v>
      </c>
      <c r="H1787" s="67">
        <v>3.6900000000000002E-2</v>
      </c>
      <c r="I1787" s="68">
        <f t="shared" ref="I1787:I1800" si="109">M1787*$M$2</f>
        <v>85.457160000000016</v>
      </c>
      <c r="J1787" s="68">
        <f t="shared" ref="J1787:J1804" si="110">TRUNC(H1787*I1787,2)</f>
        <v>3.15</v>
      </c>
      <c r="M1787" s="69">
        <v>106.29</v>
      </c>
    </row>
    <row r="1788" spans="1:13" ht="60" customHeight="1">
      <c r="A1788" s="65" t="s">
        <v>1372</v>
      </c>
      <c r="B1788" s="66">
        <v>5679</v>
      </c>
      <c r="C1788" s="66" t="s">
        <v>1010</v>
      </c>
      <c r="D1788" s="65" t="s">
        <v>1954</v>
      </c>
      <c r="E1788" s="237" t="s">
        <v>1374</v>
      </c>
      <c r="F1788" s="237"/>
      <c r="G1788" s="66" t="s">
        <v>1375</v>
      </c>
      <c r="H1788" s="67">
        <v>7.5300000000000006E-2</v>
      </c>
      <c r="I1788" s="68">
        <f t="shared" si="109"/>
        <v>34.427280000000003</v>
      </c>
      <c r="J1788" s="68">
        <f t="shared" si="110"/>
        <v>2.59</v>
      </c>
      <c r="M1788" s="69">
        <v>42.82</v>
      </c>
    </row>
    <row r="1789" spans="1:13" ht="24" customHeight="1">
      <c r="A1789" s="65" t="s">
        <v>1372</v>
      </c>
      <c r="B1789" s="66">
        <v>89998</v>
      </c>
      <c r="C1789" s="66" t="s">
        <v>1010</v>
      </c>
      <c r="D1789" s="65" t="s">
        <v>1956</v>
      </c>
      <c r="E1789" s="237" t="s">
        <v>1378</v>
      </c>
      <c r="F1789" s="237"/>
      <c r="G1789" s="66" t="s">
        <v>522</v>
      </c>
      <c r="H1789" s="67">
        <v>1.6658999999999999</v>
      </c>
      <c r="I1789" s="68">
        <f t="shared" si="109"/>
        <v>9.1012800000000009</v>
      </c>
      <c r="J1789" s="68">
        <f t="shared" si="110"/>
        <v>15.16</v>
      </c>
      <c r="M1789" s="69">
        <v>11.32</v>
      </c>
    </row>
    <row r="1790" spans="1:13" ht="24" customHeight="1">
      <c r="A1790" s="65" t="s">
        <v>1372</v>
      </c>
      <c r="B1790" s="66">
        <v>89995</v>
      </c>
      <c r="C1790" s="66" t="s">
        <v>1010</v>
      </c>
      <c r="D1790" s="65" t="s">
        <v>1958</v>
      </c>
      <c r="E1790" s="237" t="s">
        <v>1378</v>
      </c>
      <c r="F1790" s="237"/>
      <c r="G1790" s="66" t="s">
        <v>124</v>
      </c>
      <c r="H1790" s="67">
        <v>4.1500000000000002E-2</v>
      </c>
      <c r="I1790" s="68">
        <f t="shared" si="109"/>
        <v>551.66460000000006</v>
      </c>
      <c r="J1790" s="68">
        <f t="shared" si="110"/>
        <v>22.89</v>
      </c>
      <c r="M1790" s="69">
        <v>686.15</v>
      </c>
    </row>
    <row r="1791" spans="1:13" ht="36" customHeight="1">
      <c r="A1791" s="65" t="s">
        <v>1372</v>
      </c>
      <c r="B1791" s="66">
        <v>94970</v>
      </c>
      <c r="C1791" s="66" t="s">
        <v>1010</v>
      </c>
      <c r="D1791" s="65" t="s">
        <v>1645</v>
      </c>
      <c r="E1791" s="237" t="s">
        <v>1378</v>
      </c>
      <c r="F1791" s="237"/>
      <c r="G1791" s="66" t="s">
        <v>124</v>
      </c>
      <c r="H1791" s="67">
        <v>8.72E-2</v>
      </c>
      <c r="I1791" s="68">
        <f t="shared" si="109"/>
        <v>303.93612000000002</v>
      </c>
      <c r="J1791" s="68">
        <f t="shared" si="110"/>
        <v>26.5</v>
      </c>
      <c r="M1791" s="69">
        <v>378.03</v>
      </c>
    </row>
    <row r="1792" spans="1:13" ht="36" customHeight="1">
      <c r="A1792" s="65" t="s">
        <v>1372</v>
      </c>
      <c r="B1792" s="66">
        <v>97735</v>
      </c>
      <c r="C1792" s="66" t="s">
        <v>1010</v>
      </c>
      <c r="D1792" s="65" t="s">
        <v>1959</v>
      </c>
      <c r="E1792" s="237" t="s">
        <v>1378</v>
      </c>
      <c r="F1792" s="237"/>
      <c r="G1792" s="66" t="s">
        <v>124</v>
      </c>
      <c r="H1792" s="67">
        <v>5.0999999999999997E-2</v>
      </c>
      <c r="I1792" s="68">
        <f t="shared" si="109"/>
        <v>1512.5491200000001</v>
      </c>
      <c r="J1792" s="68">
        <f t="shared" si="110"/>
        <v>77.14</v>
      </c>
      <c r="M1792" s="69">
        <v>1881.28</v>
      </c>
    </row>
    <row r="1793" spans="1:13" ht="24" customHeight="1">
      <c r="A1793" s="65" t="s">
        <v>1372</v>
      </c>
      <c r="B1793" s="66">
        <v>101616</v>
      </c>
      <c r="C1793" s="66" t="s">
        <v>1010</v>
      </c>
      <c r="D1793" s="65" t="s">
        <v>2155</v>
      </c>
      <c r="E1793" s="237" t="s">
        <v>1454</v>
      </c>
      <c r="F1793" s="237"/>
      <c r="G1793" s="66" t="s">
        <v>88</v>
      </c>
      <c r="H1793" s="67">
        <v>0.58499999999999996</v>
      </c>
      <c r="I1793" s="68">
        <f t="shared" si="109"/>
        <v>3.3044400000000005</v>
      </c>
      <c r="J1793" s="68">
        <f t="shared" si="110"/>
        <v>1.93</v>
      </c>
      <c r="M1793" s="69">
        <v>4.1100000000000003</v>
      </c>
    </row>
    <row r="1794" spans="1:13" ht="36" customHeight="1">
      <c r="A1794" s="65" t="s">
        <v>1372</v>
      </c>
      <c r="B1794" s="66">
        <v>87316</v>
      </c>
      <c r="C1794" s="66" t="s">
        <v>1010</v>
      </c>
      <c r="D1794" s="65" t="s">
        <v>1961</v>
      </c>
      <c r="E1794" s="237" t="s">
        <v>1379</v>
      </c>
      <c r="F1794" s="237"/>
      <c r="G1794" s="66" t="s">
        <v>124</v>
      </c>
      <c r="H1794" s="67">
        <v>1.5E-3</v>
      </c>
      <c r="I1794" s="68">
        <f t="shared" si="109"/>
        <v>305.50392000000005</v>
      </c>
      <c r="J1794" s="68">
        <f t="shared" si="110"/>
        <v>0.45</v>
      </c>
      <c r="M1794" s="69">
        <v>379.98</v>
      </c>
    </row>
    <row r="1795" spans="1:13" ht="36" customHeight="1">
      <c r="A1795" s="65" t="s">
        <v>1372</v>
      </c>
      <c r="B1795" s="66">
        <v>88628</v>
      </c>
      <c r="C1795" s="66" t="s">
        <v>1010</v>
      </c>
      <c r="D1795" s="65" t="s">
        <v>2040</v>
      </c>
      <c r="E1795" s="237" t="s">
        <v>1379</v>
      </c>
      <c r="F1795" s="237"/>
      <c r="G1795" s="66" t="s">
        <v>124</v>
      </c>
      <c r="H1795" s="67">
        <v>7.9799999999999996E-2</v>
      </c>
      <c r="I1795" s="68">
        <f t="shared" si="109"/>
        <v>369.13248000000004</v>
      </c>
      <c r="J1795" s="68">
        <f t="shared" si="110"/>
        <v>29.45</v>
      </c>
      <c r="M1795" s="69">
        <v>459.12</v>
      </c>
    </row>
    <row r="1796" spans="1:13" ht="24" customHeight="1">
      <c r="A1796" s="65" t="s">
        <v>1372</v>
      </c>
      <c r="B1796" s="66">
        <v>88309</v>
      </c>
      <c r="C1796" s="66" t="s">
        <v>1010</v>
      </c>
      <c r="D1796" s="65" t="s">
        <v>1023</v>
      </c>
      <c r="E1796" s="237" t="s">
        <v>1379</v>
      </c>
      <c r="F1796" s="237"/>
      <c r="G1796" s="66" t="s">
        <v>1016</v>
      </c>
      <c r="H1796" s="67">
        <v>3.4971999999999999</v>
      </c>
      <c r="I1796" s="68">
        <f t="shared" si="109"/>
        <v>14.30316</v>
      </c>
      <c r="J1796" s="68">
        <f t="shared" si="110"/>
        <v>50.02</v>
      </c>
      <c r="M1796" s="69">
        <v>17.79</v>
      </c>
    </row>
    <row r="1797" spans="1:13" ht="24" customHeight="1">
      <c r="A1797" s="65" t="s">
        <v>1372</v>
      </c>
      <c r="B1797" s="66">
        <v>88316</v>
      </c>
      <c r="C1797" s="66" t="s">
        <v>1010</v>
      </c>
      <c r="D1797" s="65" t="s">
        <v>1021</v>
      </c>
      <c r="E1797" s="237" t="s">
        <v>1379</v>
      </c>
      <c r="F1797" s="237"/>
      <c r="G1797" s="66" t="s">
        <v>1016</v>
      </c>
      <c r="H1797" s="67">
        <v>2.7477999999999998</v>
      </c>
      <c r="I1797" s="68">
        <f t="shared" si="109"/>
        <v>11.159520000000001</v>
      </c>
      <c r="J1797" s="68">
        <f t="shared" si="110"/>
        <v>30.66</v>
      </c>
      <c r="M1797" s="69">
        <v>13.88</v>
      </c>
    </row>
    <row r="1798" spans="1:13" ht="24" customHeight="1">
      <c r="A1798" s="65" t="s">
        <v>1380</v>
      </c>
      <c r="B1798" s="66">
        <v>25067</v>
      </c>
      <c r="C1798" s="66" t="s">
        <v>1010</v>
      </c>
      <c r="D1798" s="65" t="s">
        <v>2156</v>
      </c>
      <c r="E1798" s="237" t="s">
        <v>1382</v>
      </c>
      <c r="F1798" s="237"/>
      <c r="G1798" s="66" t="s">
        <v>535</v>
      </c>
      <c r="H1798" s="67">
        <v>14.058999999999999</v>
      </c>
      <c r="I1798" s="68">
        <f t="shared" si="109"/>
        <v>2.5808400000000002</v>
      </c>
      <c r="J1798" s="68">
        <f t="shared" si="110"/>
        <v>36.28</v>
      </c>
      <c r="M1798" s="53">
        <v>3.21</v>
      </c>
    </row>
    <row r="1799" spans="1:13" ht="24" customHeight="1">
      <c r="A1799" s="65" t="s">
        <v>1380</v>
      </c>
      <c r="B1799" s="66">
        <v>660</v>
      </c>
      <c r="C1799" s="66" t="s">
        <v>1010</v>
      </c>
      <c r="D1799" s="65" t="s">
        <v>2157</v>
      </c>
      <c r="E1799" s="237" t="s">
        <v>1382</v>
      </c>
      <c r="F1799" s="237"/>
      <c r="G1799" s="66" t="s">
        <v>535</v>
      </c>
      <c r="H1799" s="67">
        <v>14.175000000000001</v>
      </c>
      <c r="I1799" s="68">
        <f t="shared" si="109"/>
        <v>1.59996</v>
      </c>
      <c r="J1799" s="68">
        <f t="shared" si="110"/>
        <v>22.67</v>
      </c>
      <c r="M1799" s="53">
        <v>1.99</v>
      </c>
    </row>
    <row r="1800" spans="1:13" ht="24" customHeight="1">
      <c r="A1800" s="65" t="s">
        <v>1380</v>
      </c>
      <c r="B1800" s="66">
        <v>2692</v>
      </c>
      <c r="C1800" s="66" t="s">
        <v>1010</v>
      </c>
      <c r="D1800" s="65" t="s">
        <v>1569</v>
      </c>
      <c r="E1800" s="237" t="s">
        <v>1382</v>
      </c>
      <c r="F1800" s="237"/>
      <c r="G1800" s="66" t="s">
        <v>1028</v>
      </c>
      <c r="H1800" s="67">
        <v>6.0000000000000001E-3</v>
      </c>
      <c r="I1800" s="68">
        <f t="shared" si="109"/>
        <v>5.5797600000000003</v>
      </c>
      <c r="J1800" s="68">
        <f t="shared" si="110"/>
        <v>0.03</v>
      </c>
      <c r="M1800" s="53">
        <v>6.94</v>
      </c>
    </row>
    <row r="1801" spans="1:13" ht="24" customHeight="1">
      <c r="A1801" s="65" t="s">
        <v>1380</v>
      </c>
      <c r="B1801" s="66">
        <v>5069</v>
      </c>
      <c r="C1801" s="66" t="s">
        <v>1010</v>
      </c>
      <c r="D1801" s="65" t="s">
        <v>2158</v>
      </c>
      <c r="E1801" s="237" t="s">
        <v>1382</v>
      </c>
      <c r="F1801" s="237"/>
      <c r="G1801" s="66" t="s">
        <v>522</v>
      </c>
      <c r="H1801" s="67">
        <v>1.37E-2</v>
      </c>
      <c r="I1801" s="68">
        <v>15.1</v>
      </c>
      <c r="J1801" s="68">
        <f t="shared" si="110"/>
        <v>0.2</v>
      </c>
      <c r="M1801" s="53">
        <v>19.7</v>
      </c>
    </row>
    <row r="1802" spans="1:13" ht="24" customHeight="1">
      <c r="A1802" s="65" t="s">
        <v>1380</v>
      </c>
      <c r="B1802" s="66">
        <v>4491</v>
      </c>
      <c r="C1802" s="66" t="s">
        <v>1010</v>
      </c>
      <c r="D1802" s="65" t="s">
        <v>1571</v>
      </c>
      <c r="E1802" s="237" t="s">
        <v>1382</v>
      </c>
      <c r="F1802" s="237"/>
      <c r="G1802" s="66" t="s">
        <v>538</v>
      </c>
      <c r="H1802" s="67">
        <v>0.1295</v>
      </c>
      <c r="I1802" s="68">
        <f>M1802*$M$2</f>
        <v>5.3626800000000001</v>
      </c>
      <c r="J1802" s="68">
        <f t="shared" si="110"/>
        <v>0.69</v>
      </c>
      <c r="M1802" s="53">
        <v>6.67</v>
      </c>
    </row>
    <row r="1803" spans="1:13" ht="24" customHeight="1">
      <c r="A1803" s="65" t="s">
        <v>1380</v>
      </c>
      <c r="B1803" s="66">
        <v>4517</v>
      </c>
      <c r="C1803" s="66" t="s">
        <v>1010</v>
      </c>
      <c r="D1803" s="65" t="s">
        <v>1573</v>
      </c>
      <c r="E1803" s="237" t="s">
        <v>1382</v>
      </c>
      <c r="F1803" s="237"/>
      <c r="G1803" s="66" t="s">
        <v>538</v>
      </c>
      <c r="H1803" s="67">
        <v>0.154</v>
      </c>
      <c r="I1803" s="68">
        <f>M1803*$M$2</f>
        <v>1.8733200000000001</v>
      </c>
      <c r="J1803" s="68">
        <f t="shared" si="110"/>
        <v>0.28000000000000003</v>
      </c>
      <c r="M1803" s="53">
        <v>2.33</v>
      </c>
    </row>
    <row r="1804" spans="1:13" ht="24" customHeight="1" thickBot="1">
      <c r="A1804" s="65" t="s">
        <v>1380</v>
      </c>
      <c r="B1804" s="66">
        <v>6193</v>
      </c>
      <c r="C1804" s="66" t="s">
        <v>1010</v>
      </c>
      <c r="D1804" s="65" t="s">
        <v>1477</v>
      </c>
      <c r="E1804" s="237" t="s">
        <v>1382</v>
      </c>
      <c r="F1804" s="237"/>
      <c r="G1804" s="66" t="s">
        <v>538</v>
      </c>
      <c r="H1804" s="67">
        <v>0.48299999999999998</v>
      </c>
      <c r="I1804" s="68">
        <f>M1804*$M$2</f>
        <v>10.789680000000001</v>
      </c>
      <c r="J1804" s="68">
        <f t="shared" si="110"/>
        <v>5.21</v>
      </c>
      <c r="M1804" s="53">
        <v>13.42</v>
      </c>
    </row>
    <row r="1805" spans="1:13" ht="0.95" customHeight="1" thickTop="1">
      <c r="A1805" s="83"/>
      <c r="B1805" s="71"/>
      <c r="C1805" s="71"/>
      <c r="D1805" s="70"/>
      <c r="E1805" s="70"/>
      <c r="F1805" s="70"/>
      <c r="G1805" s="70"/>
      <c r="H1805" s="70"/>
      <c r="I1805" s="70"/>
      <c r="J1805" s="70"/>
      <c r="M1805" s="53"/>
    </row>
    <row r="1806" spans="1:13" ht="18" customHeight="1">
      <c r="A1806" s="57" t="s">
        <v>2159</v>
      </c>
      <c r="B1806" s="58" t="s">
        <v>1361</v>
      </c>
      <c r="C1806" s="58" t="s">
        <v>1362</v>
      </c>
      <c r="D1806" s="57" t="s">
        <v>1363</v>
      </c>
      <c r="E1806" s="235" t="s">
        <v>1364</v>
      </c>
      <c r="F1806" s="235"/>
      <c r="G1806" s="58" t="s">
        <v>1365</v>
      </c>
      <c r="H1806" s="59" t="s">
        <v>1366</v>
      </c>
      <c r="I1806" s="59" t="s">
        <v>1367</v>
      </c>
      <c r="J1806" s="59" t="s">
        <v>1368</v>
      </c>
      <c r="M1806" s="53" t="s">
        <v>1367</v>
      </c>
    </row>
    <row r="1807" spans="1:13" ht="36" customHeight="1">
      <c r="A1807" s="65" t="s">
        <v>1369</v>
      </c>
      <c r="B1807" s="61">
        <v>101798</v>
      </c>
      <c r="C1807" s="61" t="s">
        <v>1010</v>
      </c>
      <c r="D1807" s="60" t="s">
        <v>2160</v>
      </c>
      <c r="E1807" s="236" t="s">
        <v>1431</v>
      </c>
      <c r="F1807" s="236"/>
      <c r="G1807" s="61" t="s">
        <v>535</v>
      </c>
      <c r="H1807" s="62">
        <v>1</v>
      </c>
      <c r="I1807" s="63">
        <f>SUM(J1808:J1811)</f>
        <v>296.38033441600004</v>
      </c>
      <c r="J1807" s="63">
        <f>H1807*I1807</f>
        <v>296.38033441600004</v>
      </c>
      <c r="K1807" s="64">
        <f>VLOOKUP(B1807,[1]PLANILHA!$C$11:$G$435,5,FALSE)</f>
        <v>296.37852000000004</v>
      </c>
      <c r="L1807" s="64">
        <f>K1807-J1807</f>
        <v>-1.8144160000019838E-3</v>
      </c>
      <c r="M1807" s="53">
        <v>368.63</v>
      </c>
    </row>
    <row r="1808" spans="1:13" ht="36" customHeight="1">
      <c r="A1808" s="65" t="s">
        <v>1372</v>
      </c>
      <c r="B1808" s="66">
        <v>88628</v>
      </c>
      <c r="C1808" s="66" t="s">
        <v>1010</v>
      </c>
      <c r="D1808" s="65" t="s">
        <v>2040</v>
      </c>
      <c r="E1808" s="237" t="s">
        <v>1379</v>
      </c>
      <c r="F1808" s="237"/>
      <c r="G1808" s="66" t="s">
        <v>124</v>
      </c>
      <c r="H1808" s="67">
        <v>4.4000000000000003E-3</v>
      </c>
      <c r="I1808" s="68">
        <f>M1808*$M$2</f>
        <v>369.13248000000004</v>
      </c>
      <c r="J1808" s="68">
        <f>H1808*I1808</f>
        <v>1.6241829120000002</v>
      </c>
      <c r="M1808" s="69">
        <v>459.12</v>
      </c>
    </row>
    <row r="1809" spans="1:13" ht="24" customHeight="1">
      <c r="A1809" s="65" t="s">
        <v>1372</v>
      </c>
      <c r="B1809" s="66">
        <v>88316</v>
      </c>
      <c r="C1809" s="66" t="s">
        <v>1010</v>
      </c>
      <c r="D1809" s="65" t="s">
        <v>1021</v>
      </c>
      <c r="E1809" s="237" t="s">
        <v>1379</v>
      </c>
      <c r="F1809" s="237"/>
      <c r="G1809" s="66" t="s">
        <v>1016</v>
      </c>
      <c r="H1809" s="67">
        <v>0.79269999999999996</v>
      </c>
      <c r="I1809" s="68">
        <f>M1809*$M$2</f>
        <v>11.159520000000001</v>
      </c>
      <c r="J1809" s="68">
        <f>H1809*I1809</f>
        <v>8.8461515039999998</v>
      </c>
      <c r="M1809" s="69">
        <v>13.88</v>
      </c>
    </row>
    <row r="1810" spans="1:13" ht="24" customHeight="1">
      <c r="A1810" s="65" t="s">
        <v>1372</v>
      </c>
      <c r="B1810" s="66">
        <v>88309</v>
      </c>
      <c r="C1810" s="66" t="s">
        <v>1010</v>
      </c>
      <c r="D1810" s="65" t="s">
        <v>1023</v>
      </c>
      <c r="E1810" s="237" t="s">
        <v>1379</v>
      </c>
      <c r="F1810" s="237"/>
      <c r="G1810" s="66" t="s">
        <v>1016</v>
      </c>
      <c r="H1810" s="67">
        <v>1.0088999999999999</v>
      </c>
      <c r="I1810" s="68">
        <f>M1810*$M$2</f>
        <v>14.30316</v>
      </c>
      <c r="J1810" s="68">
        <f>TRUNC(H1810*I1810,2)</f>
        <v>14.43</v>
      </c>
      <c r="M1810" s="69">
        <v>17.79</v>
      </c>
    </row>
    <row r="1811" spans="1:13" ht="24" customHeight="1" thickBot="1">
      <c r="A1811" s="65" t="s">
        <v>1380</v>
      </c>
      <c r="B1811" s="66">
        <v>14112</v>
      </c>
      <c r="C1811" s="66" t="s">
        <v>1010</v>
      </c>
      <c r="D1811" s="65" t="s">
        <v>2161</v>
      </c>
      <c r="E1811" s="237" t="s">
        <v>1382</v>
      </c>
      <c r="F1811" s="237"/>
      <c r="G1811" s="66" t="s">
        <v>535</v>
      </c>
      <c r="H1811" s="67">
        <v>1</v>
      </c>
      <c r="I1811" s="68">
        <f>M1811*$M$2</f>
        <v>271.48668000000004</v>
      </c>
      <c r="J1811" s="68">
        <f>TRUNC(H1811*I1811,2)</f>
        <v>271.48</v>
      </c>
      <c r="M1811" s="53">
        <v>337.67</v>
      </c>
    </row>
    <row r="1812" spans="1:13" ht="0.95" customHeight="1" thickTop="1">
      <c r="A1812" s="83"/>
      <c r="B1812" s="71"/>
      <c r="C1812" s="71"/>
      <c r="D1812" s="70"/>
      <c r="E1812" s="70"/>
      <c r="F1812" s="70"/>
      <c r="G1812" s="70"/>
      <c r="H1812" s="70"/>
      <c r="I1812" s="70"/>
      <c r="J1812" s="70"/>
      <c r="M1812" s="53"/>
    </row>
    <row r="1813" spans="1:13" ht="18" customHeight="1">
      <c r="A1813" s="57" t="s">
        <v>2162</v>
      </c>
      <c r="B1813" s="58" t="s">
        <v>1361</v>
      </c>
      <c r="C1813" s="58" t="s">
        <v>1362</v>
      </c>
      <c r="D1813" s="57" t="s">
        <v>1363</v>
      </c>
      <c r="E1813" s="235" t="s">
        <v>1364</v>
      </c>
      <c r="F1813" s="235"/>
      <c r="G1813" s="58" t="s">
        <v>1365</v>
      </c>
      <c r="H1813" s="59" t="s">
        <v>1366</v>
      </c>
      <c r="I1813" s="59" t="s">
        <v>1367</v>
      </c>
      <c r="J1813" s="59" t="s">
        <v>1368</v>
      </c>
      <c r="M1813" s="53" t="s">
        <v>1367</v>
      </c>
    </row>
    <row r="1814" spans="1:13" ht="36" customHeight="1">
      <c r="A1814" s="65" t="s">
        <v>1369</v>
      </c>
      <c r="B1814" s="61">
        <v>91862</v>
      </c>
      <c r="C1814" s="61" t="s">
        <v>1010</v>
      </c>
      <c r="D1814" s="60" t="s">
        <v>1413</v>
      </c>
      <c r="E1814" s="236" t="s">
        <v>1407</v>
      </c>
      <c r="F1814" s="236"/>
      <c r="G1814" s="61" t="s">
        <v>538</v>
      </c>
      <c r="H1814" s="62">
        <v>1</v>
      </c>
      <c r="I1814" s="63">
        <f>SUM(J1815:J1818)</f>
        <v>5.7563069999999996</v>
      </c>
      <c r="J1814" s="63">
        <f>H1814*I1814</f>
        <v>5.7563069999999996</v>
      </c>
      <c r="K1814" s="64">
        <f>VLOOKUP(B1814,[1]PLANILHA!$C$11:$G$435,5,FALSE)</f>
        <v>5.7566400000000009</v>
      </c>
      <c r="L1814" s="64">
        <f>K1814-J1814</f>
        <v>3.3300000000124896E-4</v>
      </c>
      <c r="M1814" s="53">
        <v>7.16</v>
      </c>
    </row>
    <row r="1815" spans="1:13" ht="60" customHeight="1">
      <c r="A1815" s="65" t="s">
        <v>1372</v>
      </c>
      <c r="B1815" s="66">
        <v>91170</v>
      </c>
      <c r="C1815" s="66" t="s">
        <v>1010</v>
      </c>
      <c r="D1815" s="65" t="s">
        <v>1452</v>
      </c>
      <c r="E1815" s="237" t="s">
        <v>1434</v>
      </c>
      <c r="F1815" s="237"/>
      <c r="G1815" s="66" t="s">
        <v>538</v>
      </c>
      <c r="H1815" s="67">
        <v>1</v>
      </c>
      <c r="I1815" s="68">
        <f>M1815*$M$2</f>
        <v>1.8492</v>
      </c>
      <c r="J1815" s="68">
        <f>H1815*I1815</f>
        <v>1.8492</v>
      </c>
      <c r="M1815" s="69">
        <v>2.2999999999999998</v>
      </c>
    </row>
    <row r="1816" spans="1:13" ht="24" customHeight="1">
      <c r="A1816" s="65" t="s">
        <v>1372</v>
      </c>
      <c r="B1816" s="66">
        <v>88264</v>
      </c>
      <c r="C1816" s="66" t="s">
        <v>1010</v>
      </c>
      <c r="D1816" s="65" t="s">
        <v>1043</v>
      </c>
      <c r="E1816" s="237" t="s">
        <v>1379</v>
      </c>
      <c r="F1816" s="237"/>
      <c r="G1816" s="66" t="s">
        <v>1016</v>
      </c>
      <c r="H1816" s="67">
        <v>6.5000000000000002E-2</v>
      </c>
      <c r="I1816" s="68">
        <f>M1816*$M$2</f>
        <v>14.423760000000001</v>
      </c>
      <c r="J1816" s="68">
        <f>H1816*I1816</f>
        <v>0.93754440000000017</v>
      </c>
      <c r="M1816" s="69">
        <v>17.940000000000001</v>
      </c>
    </row>
    <row r="1817" spans="1:13" ht="24" customHeight="1">
      <c r="A1817" s="65" t="s">
        <v>1372</v>
      </c>
      <c r="B1817" s="66">
        <v>88247</v>
      </c>
      <c r="C1817" s="66" t="s">
        <v>1010</v>
      </c>
      <c r="D1817" s="65" t="s">
        <v>1042</v>
      </c>
      <c r="E1817" s="237" t="s">
        <v>1379</v>
      </c>
      <c r="F1817" s="237"/>
      <c r="G1817" s="66" t="s">
        <v>1016</v>
      </c>
      <c r="H1817" s="67">
        <v>6.5000000000000002E-2</v>
      </c>
      <c r="I1817" s="68">
        <f>M1817*$M$2</f>
        <v>11.264040000000001</v>
      </c>
      <c r="J1817" s="68">
        <f>H1817*I1817</f>
        <v>0.73216260000000011</v>
      </c>
      <c r="M1817" s="69">
        <v>14.01</v>
      </c>
    </row>
    <row r="1818" spans="1:13" ht="24" customHeight="1" thickBot="1">
      <c r="A1818" s="65" t="s">
        <v>1380</v>
      </c>
      <c r="B1818" s="66">
        <v>2673</v>
      </c>
      <c r="C1818" s="66" t="s">
        <v>1010</v>
      </c>
      <c r="D1818" s="65" t="s">
        <v>2091</v>
      </c>
      <c r="E1818" s="237" t="s">
        <v>1382</v>
      </c>
      <c r="F1818" s="237"/>
      <c r="G1818" s="66" t="s">
        <v>538</v>
      </c>
      <c r="H1818" s="67">
        <v>1.0169999999999999</v>
      </c>
      <c r="I1818" s="68">
        <v>2.2000000000000002</v>
      </c>
      <c r="J1818" s="68">
        <f>H1818*I1818</f>
        <v>2.2374000000000001</v>
      </c>
      <c r="M1818" s="53">
        <v>2.75</v>
      </c>
    </row>
    <row r="1819" spans="1:13" ht="0.95" customHeight="1" thickTop="1">
      <c r="A1819" s="83"/>
      <c r="B1819" s="71"/>
      <c r="C1819" s="71"/>
      <c r="D1819" s="70"/>
      <c r="E1819" s="70"/>
      <c r="F1819" s="70"/>
      <c r="G1819" s="70"/>
      <c r="H1819" s="70"/>
      <c r="I1819" s="70"/>
      <c r="J1819" s="70"/>
      <c r="M1819" s="53"/>
    </row>
    <row r="1820" spans="1:13" ht="18" customHeight="1">
      <c r="A1820" s="57" t="s">
        <v>2163</v>
      </c>
      <c r="B1820" s="58" t="s">
        <v>1361</v>
      </c>
      <c r="C1820" s="58" t="s">
        <v>1362</v>
      </c>
      <c r="D1820" s="57" t="s">
        <v>1363</v>
      </c>
      <c r="E1820" s="235" t="s">
        <v>1364</v>
      </c>
      <c r="F1820" s="235"/>
      <c r="G1820" s="58" t="s">
        <v>1365</v>
      </c>
      <c r="H1820" s="59" t="s">
        <v>1366</v>
      </c>
      <c r="I1820" s="59" t="s">
        <v>1367</v>
      </c>
      <c r="J1820" s="59" t="s">
        <v>1368</v>
      </c>
      <c r="M1820" s="53" t="s">
        <v>1367</v>
      </c>
    </row>
    <row r="1821" spans="1:13" ht="36" customHeight="1">
      <c r="A1821" s="65" t="s">
        <v>1369</v>
      </c>
      <c r="B1821" s="61">
        <v>101908</v>
      </c>
      <c r="C1821" s="61" t="s">
        <v>1010</v>
      </c>
      <c r="D1821" s="60" t="s">
        <v>2164</v>
      </c>
      <c r="E1821" s="236" t="s">
        <v>1431</v>
      </c>
      <c r="F1821" s="236"/>
      <c r="G1821" s="61" t="s">
        <v>535</v>
      </c>
      <c r="H1821" s="62">
        <v>1</v>
      </c>
      <c r="I1821" s="63">
        <f>SUM(J1822:J1825)</f>
        <v>150.22829709600001</v>
      </c>
      <c r="J1821" s="63">
        <f>H1821*I1821</f>
        <v>150.22829709600001</v>
      </c>
      <c r="K1821" s="64">
        <f>VLOOKUP(B1821,[1]PLANILHA!$C$11:$G$435,5,FALSE)</f>
        <v>150.22740000000002</v>
      </c>
      <c r="L1821" s="64">
        <f>K1821-J1821</f>
        <v>-8.9709599998855083E-4</v>
      </c>
      <c r="M1821" s="53">
        <v>186.85</v>
      </c>
    </row>
    <row r="1822" spans="1:13" ht="24" customHeight="1">
      <c r="A1822" s="65" t="s">
        <v>1372</v>
      </c>
      <c r="B1822" s="66">
        <v>88248</v>
      </c>
      <c r="C1822" s="66" t="s">
        <v>1010</v>
      </c>
      <c r="D1822" s="65" t="s">
        <v>1059</v>
      </c>
      <c r="E1822" s="237" t="s">
        <v>1379</v>
      </c>
      <c r="F1822" s="237"/>
      <c r="G1822" s="66" t="s">
        <v>1016</v>
      </c>
      <c r="H1822" s="67">
        <v>0.45739999999999997</v>
      </c>
      <c r="I1822" s="68">
        <f>M1822*$M$2</f>
        <v>10.86204</v>
      </c>
      <c r="J1822" s="68">
        <f>H1822*I1822</f>
        <v>4.9682970959999997</v>
      </c>
      <c r="M1822" s="69">
        <v>13.51</v>
      </c>
    </row>
    <row r="1823" spans="1:13" ht="24" customHeight="1">
      <c r="A1823" s="65" t="s">
        <v>1372</v>
      </c>
      <c r="B1823" s="66">
        <v>88267</v>
      </c>
      <c r="C1823" s="66" t="s">
        <v>1010</v>
      </c>
      <c r="D1823" s="65" t="s">
        <v>1038</v>
      </c>
      <c r="E1823" s="237" t="s">
        <v>1379</v>
      </c>
      <c r="F1823" s="237"/>
      <c r="G1823" s="66" t="s">
        <v>1016</v>
      </c>
      <c r="H1823" s="67">
        <v>0.45739999999999997</v>
      </c>
      <c r="I1823" s="68">
        <f>M1823*$M$2</f>
        <v>13.91724</v>
      </c>
      <c r="J1823" s="68">
        <f>TRUNC(H1823*I1823,2)</f>
        <v>6.36</v>
      </c>
      <c r="M1823" s="69">
        <v>17.309999999999999</v>
      </c>
    </row>
    <row r="1824" spans="1:13" ht="36" customHeight="1">
      <c r="A1824" s="65" t="s">
        <v>1380</v>
      </c>
      <c r="B1824" s="66">
        <v>4350</v>
      </c>
      <c r="C1824" s="66" t="s">
        <v>1010</v>
      </c>
      <c r="D1824" s="65" t="s">
        <v>2165</v>
      </c>
      <c r="E1824" s="237" t="s">
        <v>1382</v>
      </c>
      <c r="F1824" s="237"/>
      <c r="G1824" s="66" t="s">
        <v>535</v>
      </c>
      <c r="H1824" s="67">
        <v>2</v>
      </c>
      <c r="I1824" s="68">
        <f>M1824*$M$2</f>
        <v>0.30552000000000001</v>
      </c>
      <c r="J1824" s="68">
        <f>TRUNC(H1824*I1824,2)</f>
        <v>0.61</v>
      </c>
      <c r="M1824" s="53">
        <v>0.38</v>
      </c>
    </row>
    <row r="1825" spans="1:13" ht="24" customHeight="1" thickBot="1">
      <c r="A1825" s="65" t="s">
        <v>1380</v>
      </c>
      <c r="B1825" s="66">
        <v>10891</v>
      </c>
      <c r="C1825" s="66" t="s">
        <v>1010</v>
      </c>
      <c r="D1825" s="65" t="s">
        <v>1466</v>
      </c>
      <c r="E1825" s="237" t="s">
        <v>1382</v>
      </c>
      <c r="F1825" s="237"/>
      <c r="G1825" s="66" t="s">
        <v>535</v>
      </c>
      <c r="H1825" s="67">
        <v>1</v>
      </c>
      <c r="I1825" s="68">
        <f>M1825*$M$2</f>
        <v>138.29604</v>
      </c>
      <c r="J1825" s="68">
        <f>TRUNC(H1825*I1825,2)</f>
        <v>138.29</v>
      </c>
      <c r="M1825" s="53">
        <v>172.01</v>
      </c>
    </row>
    <row r="1826" spans="1:13" ht="0.95" customHeight="1" thickTop="1">
      <c r="A1826" s="83"/>
      <c r="B1826" s="71"/>
      <c r="C1826" s="71"/>
      <c r="D1826" s="70"/>
      <c r="E1826" s="70"/>
      <c r="F1826" s="70"/>
      <c r="G1826" s="70"/>
      <c r="H1826" s="70"/>
      <c r="I1826" s="70"/>
      <c r="J1826" s="70"/>
      <c r="M1826" s="53"/>
    </row>
    <row r="1827" spans="1:13" ht="18" customHeight="1">
      <c r="A1827" s="57" t="s">
        <v>2166</v>
      </c>
      <c r="B1827" s="58" t="s">
        <v>1361</v>
      </c>
      <c r="C1827" s="58" t="s">
        <v>1362</v>
      </c>
      <c r="D1827" s="57" t="s">
        <v>1363</v>
      </c>
      <c r="E1827" s="235" t="s">
        <v>1364</v>
      </c>
      <c r="F1827" s="235"/>
      <c r="G1827" s="58" t="s">
        <v>1365</v>
      </c>
      <c r="H1827" s="59" t="s">
        <v>1366</v>
      </c>
      <c r="I1827" s="59" t="s">
        <v>1367</v>
      </c>
      <c r="J1827" s="59" t="s">
        <v>1368</v>
      </c>
      <c r="M1827" s="53" t="s">
        <v>1367</v>
      </c>
    </row>
    <row r="1828" spans="1:13" ht="36" customHeight="1">
      <c r="A1828" s="65" t="s">
        <v>1369</v>
      </c>
      <c r="B1828" s="61">
        <v>97599</v>
      </c>
      <c r="C1828" s="61" t="s">
        <v>1010</v>
      </c>
      <c r="D1828" s="60" t="s">
        <v>2167</v>
      </c>
      <c r="E1828" s="236" t="s">
        <v>1407</v>
      </c>
      <c r="F1828" s="236"/>
      <c r="G1828" s="61" t="s">
        <v>535</v>
      </c>
      <c r="H1828" s="62">
        <v>1</v>
      </c>
      <c r="I1828" s="63">
        <f>SUM(J1829:J1831)</f>
        <v>23.621615112000001</v>
      </c>
      <c r="J1828" s="63">
        <f>H1828*I1828</f>
        <v>23.621615112000001</v>
      </c>
      <c r="K1828" s="64">
        <f>VLOOKUP(B1828,[1]PLANILHA!$C$11:$G$435,5,FALSE)</f>
        <v>23.62152</v>
      </c>
      <c r="L1828" s="64">
        <f>K1828-J1828</f>
        <v>-9.5112000000341368E-5</v>
      </c>
      <c r="M1828" s="53">
        <v>29.38</v>
      </c>
    </row>
    <row r="1829" spans="1:13" ht="24" customHeight="1">
      <c r="A1829" s="65" t="s">
        <v>1372</v>
      </c>
      <c r="B1829" s="66">
        <v>88247</v>
      </c>
      <c r="C1829" s="66" t="s">
        <v>1010</v>
      </c>
      <c r="D1829" s="65" t="s">
        <v>1042</v>
      </c>
      <c r="E1829" s="237" t="s">
        <v>1379</v>
      </c>
      <c r="F1829" s="237"/>
      <c r="G1829" s="66" t="s">
        <v>1016</v>
      </c>
      <c r="H1829" s="67">
        <v>7.4800000000000005E-2</v>
      </c>
      <c r="I1829" s="68">
        <f>M1829*$M$2</f>
        <v>11.264040000000001</v>
      </c>
      <c r="J1829" s="68">
        <f>H1829*I1829</f>
        <v>0.84255019200000014</v>
      </c>
      <c r="M1829" s="69">
        <v>14.01</v>
      </c>
    </row>
    <row r="1830" spans="1:13" ht="24" customHeight="1">
      <c r="A1830" s="65" t="s">
        <v>1372</v>
      </c>
      <c r="B1830" s="66">
        <v>88264</v>
      </c>
      <c r="C1830" s="66" t="s">
        <v>1010</v>
      </c>
      <c r="D1830" s="65" t="s">
        <v>1043</v>
      </c>
      <c r="E1830" s="237" t="s">
        <v>1379</v>
      </c>
      <c r="F1830" s="237"/>
      <c r="G1830" s="66" t="s">
        <v>1016</v>
      </c>
      <c r="H1830" s="67">
        <v>0.17949999999999999</v>
      </c>
      <c r="I1830" s="68">
        <f>M1830*$M$2</f>
        <v>14.423760000000001</v>
      </c>
      <c r="J1830" s="68">
        <f>H1830*I1830</f>
        <v>2.5890649200000002</v>
      </c>
      <c r="M1830" s="69">
        <v>17.940000000000001</v>
      </c>
    </row>
    <row r="1831" spans="1:13" ht="24" customHeight="1" thickBot="1">
      <c r="A1831" s="65" t="s">
        <v>1380</v>
      </c>
      <c r="B1831" s="66">
        <v>38774</v>
      </c>
      <c r="C1831" s="66" t="s">
        <v>1010</v>
      </c>
      <c r="D1831" s="65" t="s">
        <v>2168</v>
      </c>
      <c r="E1831" s="237" t="s">
        <v>1382</v>
      </c>
      <c r="F1831" s="237"/>
      <c r="G1831" s="66" t="s">
        <v>535</v>
      </c>
      <c r="H1831" s="67">
        <v>1</v>
      </c>
      <c r="I1831" s="68">
        <f>M1831*$M$2</f>
        <v>20.196480000000001</v>
      </c>
      <c r="J1831" s="68">
        <f>TRUNC(H1831*I1831,2)</f>
        <v>20.190000000000001</v>
      </c>
      <c r="M1831" s="53">
        <v>25.12</v>
      </c>
    </row>
    <row r="1832" spans="1:13" ht="0.95" customHeight="1" thickTop="1">
      <c r="A1832" s="83"/>
      <c r="B1832" s="71"/>
      <c r="C1832" s="71"/>
      <c r="D1832" s="70"/>
      <c r="E1832" s="70"/>
      <c r="F1832" s="70"/>
      <c r="G1832" s="70"/>
      <c r="H1832" s="70"/>
      <c r="I1832" s="70"/>
      <c r="J1832" s="70"/>
      <c r="M1832" s="53"/>
    </row>
    <row r="1833" spans="1:13" ht="18" customHeight="1">
      <c r="A1833" s="57" t="s">
        <v>2169</v>
      </c>
      <c r="B1833" s="58" t="s">
        <v>1361</v>
      </c>
      <c r="C1833" s="58" t="s">
        <v>1362</v>
      </c>
      <c r="D1833" s="57" t="s">
        <v>1363</v>
      </c>
      <c r="E1833" s="235" t="s">
        <v>1364</v>
      </c>
      <c r="F1833" s="235"/>
      <c r="G1833" s="58" t="s">
        <v>1365</v>
      </c>
      <c r="H1833" s="59" t="s">
        <v>1366</v>
      </c>
      <c r="I1833" s="59" t="s">
        <v>1367</v>
      </c>
      <c r="J1833" s="59" t="s">
        <v>1368</v>
      </c>
      <c r="M1833" s="53" t="s">
        <v>1367</v>
      </c>
    </row>
    <row r="1834" spans="1:13" ht="36" customHeight="1">
      <c r="A1834" s="65" t="s">
        <v>1369</v>
      </c>
      <c r="B1834" s="61">
        <v>91943</v>
      </c>
      <c r="C1834" s="61" t="s">
        <v>1010</v>
      </c>
      <c r="D1834" s="60" t="s">
        <v>2170</v>
      </c>
      <c r="E1834" s="236" t="s">
        <v>1407</v>
      </c>
      <c r="F1834" s="236"/>
      <c r="G1834" s="61" t="s">
        <v>535</v>
      </c>
      <c r="H1834" s="62">
        <v>1</v>
      </c>
      <c r="I1834" s="63">
        <f>SUM(J1835:J1838)</f>
        <v>11.276679039999999</v>
      </c>
      <c r="J1834" s="63">
        <f>H1834*I1834</f>
        <v>11.276679039999999</v>
      </c>
      <c r="K1834" s="64">
        <f>VLOOKUP(B1834,[1]PLANILHA!$C$11:$G$435,5,FALSE)</f>
        <v>11.28012</v>
      </c>
      <c r="L1834" s="64">
        <f>K1834-J1834</f>
        <v>3.4409600000007146E-3</v>
      </c>
      <c r="M1834" s="53">
        <v>14.03</v>
      </c>
    </row>
    <row r="1835" spans="1:13" ht="24" customHeight="1">
      <c r="A1835" s="65" t="s">
        <v>1372</v>
      </c>
      <c r="B1835" s="66">
        <v>88629</v>
      </c>
      <c r="C1835" s="66" t="s">
        <v>1010</v>
      </c>
      <c r="D1835" s="65" t="s">
        <v>1689</v>
      </c>
      <c r="E1835" s="237" t="s">
        <v>1379</v>
      </c>
      <c r="F1835" s="237"/>
      <c r="G1835" s="66" t="s">
        <v>124</v>
      </c>
      <c r="H1835" s="67">
        <v>1.1999999999999999E-3</v>
      </c>
      <c r="I1835" s="68">
        <f>M1835*$M$2</f>
        <v>413.89920000000001</v>
      </c>
      <c r="J1835" s="68">
        <f>H1835*I1835</f>
        <v>0.49667903999999996</v>
      </c>
      <c r="M1835" s="69">
        <v>514.79999999999995</v>
      </c>
    </row>
    <row r="1836" spans="1:13" ht="24" customHeight="1">
      <c r="A1836" s="65" t="s">
        <v>1372</v>
      </c>
      <c r="B1836" s="66">
        <v>88264</v>
      </c>
      <c r="C1836" s="66" t="s">
        <v>1010</v>
      </c>
      <c r="D1836" s="65" t="s">
        <v>1043</v>
      </c>
      <c r="E1836" s="237" t="s">
        <v>1379</v>
      </c>
      <c r="F1836" s="237"/>
      <c r="G1836" s="66" t="s">
        <v>1016</v>
      </c>
      <c r="H1836" s="67">
        <v>0.28299999999999997</v>
      </c>
      <c r="I1836" s="68">
        <f>M1836*$M$2</f>
        <v>14.423760000000001</v>
      </c>
      <c r="J1836" s="68">
        <f>TRUNC(H1836*I1836,2)</f>
        <v>4.08</v>
      </c>
      <c r="M1836" s="69">
        <v>17.940000000000001</v>
      </c>
    </row>
    <row r="1837" spans="1:13" ht="24" customHeight="1">
      <c r="A1837" s="65" t="s">
        <v>1372</v>
      </c>
      <c r="B1837" s="66">
        <v>88247</v>
      </c>
      <c r="C1837" s="66" t="s">
        <v>1010</v>
      </c>
      <c r="D1837" s="65" t="s">
        <v>1042</v>
      </c>
      <c r="E1837" s="237" t="s">
        <v>1379</v>
      </c>
      <c r="F1837" s="237"/>
      <c r="G1837" s="66" t="s">
        <v>1016</v>
      </c>
      <c r="H1837" s="67">
        <v>0.28299999999999997</v>
      </c>
      <c r="I1837" s="68">
        <f>M1837*$M$2</f>
        <v>11.264040000000001</v>
      </c>
      <c r="J1837" s="68">
        <f>TRUNC(H1837*I1837,2)</f>
        <v>3.18</v>
      </c>
      <c r="M1837" s="69">
        <v>14.01</v>
      </c>
    </row>
    <row r="1838" spans="1:13" ht="24" customHeight="1" thickBot="1">
      <c r="A1838" s="65" t="s">
        <v>1380</v>
      </c>
      <c r="B1838" s="66">
        <v>1873</v>
      </c>
      <c r="C1838" s="66" t="s">
        <v>1010</v>
      </c>
      <c r="D1838" s="65" t="s">
        <v>2171</v>
      </c>
      <c r="E1838" s="237" t="s">
        <v>1382</v>
      </c>
      <c r="F1838" s="237"/>
      <c r="G1838" s="66" t="s">
        <v>535</v>
      </c>
      <c r="H1838" s="67">
        <v>1</v>
      </c>
      <c r="I1838" s="68">
        <f>M1838*$M$2</f>
        <v>3.52956</v>
      </c>
      <c r="J1838" s="68">
        <f>TRUNC(H1838*I1838,2)</f>
        <v>3.52</v>
      </c>
      <c r="M1838" s="53">
        <v>4.3899999999999997</v>
      </c>
    </row>
    <row r="1839" spans="1:13" ht="0.95" customHeight="1" thickTop="1">
      <c r="A1839" s="83"/>
      <c r="B1839" s="71"/>
      <c r="C1839" s="71"/>
      <c r="D1839" s="70"/>
      <c r="E1839" s="70"/>
      <c r="F1839" s="70"/>
      <c r="G1839" s="70"/>
      <c r="H1839" s="70"/>
      <c r="I1839" s="70"/>
      <c r="J1839" s="70"/>
      <c r="M1839" s="53"/>
    </row>
    <row r="1840" spans="1:13" ht="18" customHeight="1">
      <c r="A1840" s="57" t="s">
        <v>2169</v>
      </c>
      <c r="B1840" s="58" t="s">
        <v>1361</v>
      </c>
      <c r="C1840" s="58" t="s">
        <v>1362</v>
      </c>
      <c r="D1840" s="57" t="s">
        <v>1363</v>
      </c>
      <c r="E1840" s="235" t="s">
        <v>1364</v>
      </c>
      <c r="F1840" s="235"/>
      <c r="G1840" s="58" t="s">
        <v>1365</v>
      </c>
      <c r="H1840" s="59" t="s">
        <v>1366</v>
      </c>
      <c r="I1840" s="59" t="s">
        <v>1367</v>
      </c>
      <c r="J1840" s="59" t="s">
        <v>1368</v>
      </c>
      <c r="M1840" s="53" t="s">
        <v>1367</v>
      </c>
    </row>
    <row r="1841" spans="1:13" ht="24" customHeight="1">
      <c r="A1841" s="65" t="s">
        <v>1369</v>
      </c>
      <c r="B1841" s="61">
        <v>96985</v>
      </c>
      <c r="C1841" s="61" t="s">
        <v>1010</v>
      </c>
      <c r="D1841" s="60" t="s">
        <v>1429</v>
      </c>
      <c r="E1841" s="236" t="s">
        <v>1407</v>
      </c>
      <c r="F1841" s="236"/>
      <c r="G1841" s="61" t="s">
        <v>535</v>
      </c>
      <c r="H1841" s="62">
        <v>1</v>
      </c>
      <c r="I1841" s="63">
        <f>SUM(J1842:J1844)</f>
        <v>48.98</v>
      </c>
      <c r="J1841" s="63">
        <f>H1841*I1841</f>
        <v>48.98</v>
      </c>
      <c r="K1841" s="64">
        <f>VLOOKUP(B1841,[1]PLANILHA!$C$11:$G$435,5,FALSE)</f>
        <v>48.979680000000002</v>
      </c>
      <c r="L1841" s="64">
        <f>K1841-J1841</f>
        <v>-3.1999999999499096E-4</v>
      </c>
      <c r="M1841" s="53">
        <v>60.92</v>
      </c>
    </row>
    <row r="1842" spans="1:13" ht="24" customHeight="1">
      <c r="A1842" s="65" t="s">
        <v>1372</v>
      </c>
      <c r="B1842" s="66">
        <v>88264</v>
      </c>
      <c r="C1842" s="66" t="s">
        <v>1010</v>
      </c>
      <c r="D1842" s="65" t="s">
        <v>1043</v>
      </c>
      <c r="E1842" s="237" t="s">
        <v>1379</v>
      </c>
      <c r="F1842" s="237"/>
      <c r="G1842" s="66" t="s">
        <v>1016</v>
      </c>
      <c r="H1842" s="67">
        <v>0.25309999999999999</v>
      </c>
      <c r="I1842" s="68">
        <f>M1842*$M$2</f>
        <v>14.423760000000001</v>
      </c>
      <c r="J1842" s="68">
        <f>TRUNC(H1842*I1842,2)</f>
        <v>3.65</v>
      </c>
      <c r="M1842" s="69">
        <v>17.940000000000001</v>
      </c>
    </row>
    <row r="1843" spans="1:13" ht="24" customHeight="1">
      <c r="A1843" s="65" t="s">
        <v>1372</v>
      </c>
      <c r="B1843" s="66">
        <v>88247</v>
      </c>
      <c r="C1843" s="66" t="s">
        <v>1010</v>
      </c>
      <c r="D1843" s="65" t="s">
        <v>1042</v>
      </c>
      <c r="E1843" s="237" t="s">
        <v>1379</v>
      </c>
      <c r="F1843" s="237"/>
      <c r="G1843" s="66" t="s">
        <v>1016</v>
      </c>
      <c r="H1843" s="67">
        <v>0.25309999999999999</v>
      </c>
      <c r="I1843" s="68">
        <f>M1843*$M$2</f>
        <v>11.264040000000001</v>
      </c>
      <c r="J1843" s="68">
        <f>TRUNC(H1843*I1843,2)</f>
        <v>2.85</v>
      </c>
      <c r="M1843" s="69">
        <v>14.01</v>
      </c>
    </row>
    <row r="1844" spans="1:13" ht="36" customHeight="1" thickBot="1">
      <c r="A1844" s="65" t="s">
        <v>1380</v>
      </c>
      <c r="B1844" s="66">
        <v>3379</v>
      </c>
      <c r="C1844" s="66" t="s">
        <v>1010</v>
      </c>
      <c r="D1844" s="65" t="s">
        <v>2172</v>
      </c>
      <c r="E1844" s="237" t="s">
        <v>1382</v>
      </c>
      <c r="F1844" s="237"/>
      <c r="G1844" s="66" t="s">
        <v>535</v>
      </c>
      <c r="H1844" s="67">
        <v>1</v>
      </c>
      <c r="I1844" s="68">
        <f>M1844*$M$2</f>
        <v>42.483360000000005</v>
      </c>
      <c r="J1844" s="68">
        <f>TRUNC(H1844*I1844,2)</f>
        <v>42.48</v>
      </c>
      <c r="M1844" s="53">
        <v>52.84</v>
      </c>
    </row>
    <row r="1845" spans="1:13" ht="0.95" customHeight="1" thickTop="1">
      <c r="A1845" s="83"/>
      <c r="B1845" s="71"/>
      <c r="C1845" s="71"/>
      <c r="D1845" s="70"/>
      <c r="E1845" s="70"/>
      <c r="F1845" s="70"/>
      <c r="G1845" s="70"/>
      <c r="H1845" s="70"/>
      <c r="I1845" s="70"/>
      <c r="J1845" s="70"/>
      <c r="M1845" s="53"/>
    </row>
    <row r="1846" spans="1:13" ht="18" customHeight="1">
      <c r="A1846" s="57" t="s">
        <v>2173</v>
      </c>
      <c r="B1846" s="58" t="s">
        <v>1361</v>
      </c>
      <c r="C1846" s="58" t="s">
        <v>1362</v>
      </c>
      <c r="D1846" s="57" t="s">
        <v>1363</v>
      </c>
      <c r="E1846" s="235" t="s">
        <v>1364</v>
      </c>
      <c r="F1846" s="235"/>
      <c r="G1846" s="58" t="s">
        <v>1365</v>
      </c>
      <c r="H1846" s="59" t="s">
        <v>1366</v>
      </c>
      <c r="I1846" s="59" t="s">
        <v>1367</v>
      </c>
      <c r="J1846" s="59" t="s">
        <v>1368</v>
      </c>
      <c r="M1846" s="53" t="s">
        <v>1367</v>
      </c>
    </row>
    <row r="1847" spans="1:13" ht="24" customHeight="1">
      <c r="A1847" s="65" t="s">
        <v>1369</v>
      </c>
      <c r="B1847" s="61">
        <v>98111</v>
      </c>
      <c r="C1847" s="61" t="s">
        <v>1010</v>
      </c>
      <c r="D1847" s="60" t="s">
        <v>2174</v>
      </c>
      <c r="E1847" s="236" t="s">
        <v>1434</v>
      </c>
      <c r="F1847" s="236"/>
      <c r="G1847" s="61" t="s">
        <v>535</v>
      </c>
      <c r="H1847" s="62">
        <v>1</v>
      </c>
      <c r="I1847" s="63">
        <f>SUM(J1848:J1851)</f>
        <v>14.599679404</v>
      </c>
      <c r="J1847" s="63">
        <f>H1847*I1847</f>
        <v>14.599679404</v>
      </c>
      <c r="K1847" s="64">
        <f>VLOOKUP(B1847,[1]PLANILHA!$C$11:$G$435,5,FALSE)</f>
        <v>14.60064</v>
      </c>
      <c r="L1847" s="64">
        <f>K1847-J1847</f>
        <v>9.6059600000053535E-4</v>
      </c>
      <c r="M1847" s="53">
        <v>18.16</v>
      </c>
    </row>
    <row r="1848" spans="1:13" ht="36" customHeight="1">
      <c r="A1848" s="65" t="s">
        <v>1372</v>
      </c>
      <c r="B1848" s="66">
        <v>101618</v>
      </c>
      <c r="C1848" s="66" t="s">
        <v>1010</v>
      </c>
      <c r="D1848" s="65" t="s">
        <v>2175</v>
      </c>
      <c r="E1848" s="237" t="s">
        <v>1454</v>
      </c>
      <c r="F1848" s="237"/>
      <c r="G1848" s="66" t="s">
        <v>124</v>
      </c>
      <c r="H1848" s="67">
        <v>1.41E-2</v>
      </c>
      <c r="I1848" s="68">
        <f>M1848*$M$2</f>
        <v>113.45244000000002</v>
      </c>
      <c r="J1848" s="68">
        <f>H1848*I1848</f>
        <v>1.5996794040000004</v>
      </c>
      <c r="M1848" s="69">
        <v>141.11000000000001</v>
      </c>
    </row>
    <row r="1849" spans="1:13" ht="24" customHeight="1">
      <c r="A1849" s="65" t="s">
        <v>1372</v>
      </c>
      <c r="B1849" s="66">
        <v>88309</v>
      </c>
      <c r="C1849" s="66" t="s">
        <v>1010</v>
      </c>
      <c r="D1849" s="65" t="s">
        <v>1023</v>
      </c>
      <c r="E1849" s="237" t="s">
        <v>1379</v>
      </c>
      <c r="F1849" s="237"/>
      <c r="G1849" s="66" t="s">
        <v>1016</v>
      </c>
      <c r="H1849" s="67">
        <v>0.16930000000000001</v>
      </c>
      <c r="I1849" s="68">
        <f>M1849*$M$2</f>
        <v>14.30316</v>
      </c>
      <c r="J1849" s="68">
        <f>TRUNC(H1849*I1849,2)</f>
        <v>2.42</v>
      </c>
      <c r="M1849" s="69">
        <v>17.79</v>
      </c>
    </row>
    <row r="1850" spans="1:13" ht="24" customHeight="1">
      <c r="A1850" s="65" t="s">
        <v>1372</v>
      </c>
      <c r="B1850" s="66">
        <v>88316</v>
      </c>
      <c r="C1850" s="66" t="s">
        <v>1010</v>
      </c>
      <c r="D1850" s="65" t="s">
        <v>1021</v>
      </c>
      <c r="E1850" s="237" t="s">
        <v>1379</v>
      </c>
      <c r="F1850" s="237"/>
      <c r="G1850" s="66" t="s">
        <v>1016</v>
      </c>
      <c r="H1850" s="67">
        <v>0.16930000000000001</v>
      </c>
      <c r="I1850" s="68">
        <f>M1850*$M$2</f>
        <v>11.159520000000001</v>
      </c>
      <c r="J1850" s="68">
        <f>TRUNC(H1850*I1850,2)</f>
        <v>1.88</v>
      </c>
      <c r="M1850" s="69">
        <v>13.88</v>
      </c>
    </row>
    <row r="1851" spans="1:13" ht="24" customHeight="1" thickBot="1">
      <c r="A1851" s="65" t="s">
        <v>1380</v>
      </c>
      <c r="B1851" s="66">
        <v>34643</v>
      </c>
      <c r="C1851" s="66" t="s">
        <v>1010</v>
      </c>
      <c r="D1851" s="65" t="s">
        <v>2176</v>
      </c>
      <c r="E1851" s="237" t="s">
        <v>1382</v>
      </c>
      <c r="F1851" s="237"/>
      <c r="G1851" s="66" t="s">
        <v>535</v>
      </c>
      <c r="H1851" s="67">
        <v>1</v>
      </c>
      <c r="I1851" s="68">
        <f>M1851*$M$2</f>
        <v>8.7073200000000011</v>
      </c>
      <c r="J1851" s="68">
        <f>TRUNC(H1851*I1851,2)</f>
        <v>8.6999999999999993</v>
      </c>
      <c r="M1851" s="53">
        <v>10.83</v>
      </c>
    </row>
    <row r="1852" spans="1:13" ht="0.95" customHeight="1" thickTop="1">
      <c r="A1852" s="83"/>
      <c r="B1852" s="71"/>
      <c r="C1852" s="71"/>
      <c r="D1852" s="70"/>
      <c r="E1852" s="70"/>
      <c r="F1852" s="70"/>
      <c r="G1852" s="70"/>
      <c r="H1852" s="70"/>
      <c r="I1852" s="70"/>
      <c r="J1852" s="70"/>
      <c r="M1852" s="53"/>
    </row>
    <row r="1853" spans="1:13" ht="18" customHeight="1">
      <c r="A1853" s="57" t="s">
        <v>2177</v>
      </c>
      <c r="B1853" s="58" t="s">
        <v>1361</v>
      </c>
      <c r="C1853" s="58" t="s">
        <v>1362</v>
      </c>
      <c r="D1853" s="57" t="s">
        <v>1363</v>
      </c>
      <c r="E1853" s="235" t="s">
        <v>1364</v>
      </c>
      <c r="F1853" s="235"/>
      <c r="G1853" s="58" t="s">
        <v>1365</v>
      </c>
      <c r="H1853" s="59" t="s">
        <v>1366</v>
      </c>
      <c r="I1853" s="59" t="s">
        <v>1367</v>
      </c>
      <c r="J1853" s="59" t="s">
        <v>1368</v>
      </c>
      <c r="M1853" s="53" t="s">
        <v>1367</v>
      </c>
    </row>
    <row r="1854" spans="1:13" ht="24" customHeight="1">
      <c r="A1854" s="65" t="s">
        <v>1369</v>
      </c>
      <c r="B1854" s="61">
        <v>96973</v>
      </c>
      <c r="C1854" s="61" t="s">
        <v>1010</v>
      </c>
      <c r="D1854" s="60" t="s">
        <v>2178</v>
      </c>
      <c r="E1854" s="236" t="s">
        <v>1407</v>
      </c>
      <c r="F1854" s="236"/>
      <c r="G1854" s="61" t="s">
        <v>538</v>
      </c>
      <c r="H1854" s="62">
        <v>1</v>
      </c>
      <c r="I1854" s="63">
        <f>SUM(J1855:J1858)</f>
        <v>49.949999999999996</v>
      </c>
      <c r="J1854" s="63">
        <f>H1854*I1854</f>
        <v>49.949999999999996</v>
      </c>
      <c r="K1854" s="64">
        <f>VLOOKUP(B1854,[1]PLANILHA!$C$11:$G$435,5,FALSE)</f>
        <v>49.952520000000007</v>
      </c>
      <c r="L1854" s="64">
        <f>K1854-J1854</f>
        <v>2.52000000001118E-3</v>
      </c>
      <c r="M1854" s="53">
        <v>62.13</v>
      </c>
    </row>
    <row r="1855" spans="1:13" ht="24" customHeight="1">
      <c r="A1855" s="65" t="s">
        <v>1372</v>
      </c>
      <c r="B1855" s="66">
        <v>98463</v>
      </c>
      <c r="C1855" s="66" t="s">
        <v>1010</v>
      </c>
      <c r="D1855" s="65" t="s">
        <v>2179</v>
      </c>
      <c r="E1855" s="237" t="s">
        <v>1407</v>
      </c>
      <c r="F1855" s="237"/>
      <c r="G1855" s="66" t="s">
        <v>535</v>
      </c>
      <c r="H1855" s="67">
        <v>0.5</v>
      </c>
      <c r="I1855" s="68">
        <f>M1855*$M$2</f>
        <v>16.594560000000001</v>
      </c>
      <c r="J1855" s="68">
        <f>TRUNC(H1855*I1855,2)</f>
        <v>8.2899999999999991</v>
      </c>
      <c r="M1855" s="69">
        <v>20.64</v>
      </c>
    </row>
    <row r="1856" spans="1:13" ht="24" customHeight="1">
      <c r="A1856" s="65" t="s">
        <v>1372</v>
      </c>
      <c r="B1856" s="66">
        <v>88264</v>
      </c>
      <c r="C1856" s="66" t="s">
        <v>1010</v>
      </c>
      <c r="D1856" s="65" t="s">
        <v>1043</v>
      </c>
      <c r="E1856" s="237" t="s">
        <v>1379</v>
      </c>
      <c r="F1856" s="237"/>
      <c r="G1856" s="66" t="s">
        <v>1016</v>
      </c>
      <c r="H1856" s="67">
        <v>0.25330000000000003</v>
      </c>
      <c r="I1856" s="68">
        <f>M1856*$M$2</f>
        <v>14.423760000000001</v>
      </c>
      <c r="J1856" s="68">
        <f>TRUNC(H1856*I1856,2)</f>
        <v>3.65</v>
      </c>
      <c r="M1856" s="69">
        <v>17.940000000000001</v>
      </c>
    </row>
    <row r="1857" spans="1:13" ht="24" customHeight="1">
      <c r="A1857" s="65" t="s">
        <v>1372</v>
      </c>
      <c r="B1857" s="66">
        <v>88247</v>
      </c>
      <c r="C1857" s="66" t="s">
        <v>1010</v>
      </c>
      <c r="D1857" s="65" t="s">
        <v>1042</v>
      </c>
      <c r="E1857" s="237" t="s">
        <v>1379</v>
      </c>
      <c r="F1857" s="237"/>
      <c r="G1857" s="66" t="s">
        <v>1016</v>
      </c>
      <c r="H1857" s="67">
        <v>0.25330000000000003</v>
      </c>
      <c r="I1857" s="68">
        <f>M1857*$M$2</f>
        <v>11.264040000000001</v>
      </c>
      <c r="J1857" s="68">
        <f>TRUNC(H1857*I1857,2)</f>
        <v>2.85</v>
      </c>
      <c r="M1857" s="69">
        <v>14.01</v>
      </c>
    </row>
    <row r="1858" spans="1:13" ht="24" customHeight="1" thickBot="1">
      <c r="A1858" s="65" t="s">
        <v>1380</v>
      </c>
      <c r="B1858" s="66">
        <v>863</v>
      </c>
      <c r="C1858" s="66" t="s">
        <v>1010</v>
      </c>
      <c r="D1858" s="65" t="s">
        <v>2180</v>
      </c>
      <c r="E1858" s="237" t="s">
        <v>1382</v>
      </c>
      <c r="F1858" s="237"/>
      <c r="G1858" s="66" t="s">
        <v>538</v>
      </c>
      <c r="H1858" s="67">
        <v>1.05</v>
      </c>
      <c r="I1858" s="68">
        <f>M1858*$M$2</f>
        <v>33.486600000000003</v>
      </c>
      <c r="J1858" s="68">
        <f>TRUNC(H1858*I1858,2)</f>
        <v>35.159999999999997</v>
      </c>
      <c r="M1858" s="53">
        <v>41.65</v>
      </c>
    </row>
    <row r="1859" spans="1:13" ht="0.95" customHeight="1" thickTop="1">
      <c r="A1859" s="83"/>
      <c r="B1859" s="71"/>
      <c r="C1859" s="71"/>
      <c r="D1859" s="70"/>
      <c r="E1859" s="70"/>
      <c r="F1859" s="70"/>
      <c r="G1859" s="70"/>
      <c r="H1859" s="70"/>
      <c r="I1859" s="70"/>
      <c r="J1859" s="70"/>
      <c r="M1859" s="53"/>
    </row>
    <row r="1860" spans="1:13" ht="18" customHeight="1">
      <c r="A1860" s="57" t="s">
        <v>2181</v>
      </c>
      <c r="B1860" s="58" t="s">
        <v>1361</v>
      </c>
      <c r="C1860" s="58" t="s">
        <v>1362</v>
      </c>
      <c r="D1860" s="57" t="s">
        <v>1363</v>
      </c>
      <c r="E1860" s="235" t="s">
        <v>1364</v>
      </c>
      <c r="F1860" s="235"/>
      <c r="G1860" s="58" t="s">
        <v>1365</v>
      </c>
      <c r="H1860" s="59" t="s">
        <v>1366</v>
      </c>
      <c r="I1860" s="59" t="s">
        <v>1367</v>
      </c>
      <c r="J1860" s="59" t="s">
        <v>1368</v>
      </c>
      <c r="M1860" s="53" t="s">
        <v>1367</v>
      </c>
    </row>
    <row r="1861" spans="1:13" ht="24" customHeight="1">
      <c r="A1861" s="65" t="s">
        <v>1369</v>
      </c>
      <c r="B1861" s="61">
        <v>96974</v>
      </c>
      <c r="C1861" s="61" t="s">
        <v>1010</v>
      </c>
      <c r="D1861" s="60" t="s">
        <v>2182</v>
      </c>
      <c r="E1861" s="236" t="s">
        <v>1407</v>
      </c>
      <c r="F1861" s="236"/>
      <c r="G1861" s="61" t="s">
        <v>538</v>
      </c>
      <c r="H1861" s="62">
        <v>1</v>
      </c>
      <c r="I1861" s="63">
        <f>SUM(J1862:J1865)</f>
        <v>65.611261404000004</v>
      </c>
      <c r="J1861" s="63">
        <f>H1861*I1861</f>
        <v>65.611261404000004</v>
      </c>
      <c r="K1861" s="64">
        <f>VLOOKUP(B1861,[1]PLANILHA!$C$11:$G$435,5,FALSE)</f>
        <v>65.614440000000002</v>
      </c>
      <c r="L1861" s="64">
        <f>K1861-J1861</f>
        <v>3.1785959999979241E-3</v>
      </c>
      <c r="M1861" s="53">
        <v>81.61</v>
      </c>
    </row>
    <row r="1862" spans="1:13" ht="24" customHeight="1">
      <c r="A1862" s="65" t="s">
        <v>1372</v>
      </c>
      <c r="B1862" s="66">
        <v>98463</v>
      </c>
      <c r="C1862" s="66" t="s">
        <v>1010</v>
      </c>
      <c r="D1862" s="65" t="s">
        <v>2179</v>
      </c>
      <c r="E1862" s="237" t="s">
        <v>1407</v>
      </c>
      <c r="F1862" s="237"/>
      <c r="G1862" s="66" t="s">
        <v>535</v>
      </c>
      <c r="H1862" s="67">
        <v>0.5</v>
      </c>
      <c r="I1862" s="68">
        <f>M1862*$M$2</f>
        <v>16.594560000000001</v>
      </c>
      <c r="J1862" s="68">
        <f>H1862*I1862</f>
        <v>8.2972800000000007</v>
      </c>
      <c r="M1862" s="69">
        <v>20.64</v>
      </c>
    </row>
    <row r="1863" spans="1:13" ht="24" customHeight="1">
      <c r="A1863" s="65" t="s">
        <v>1372</v>
      </c>
      <c r="B1863" s="66">
        <v>88247</v>
      </c>
      <c r="C1863" s="66" t="s">
        <v>1010</v>
      </c>
      <c r="D1863" s="65" t="s">
        <v>1042</v>
      </c>
      <c r="E1863" s="237" t="s">
        <v>1379</v>
      </c>
      <c r="F1863" s="237"/>
      <c r="G1863" s="66" t="s">
        <v>1016</v>
      </c>
      <c r="H1863" s="67">
        <v>0.3251</v>
      </c>
      <c r="I1863" s="68">
        <f>M1863*$M$2</f>
        <v>11.264040000000001</v>
      </c>
      <c r="J1863" s="68">
        <f>H1863*I1863</f>
        <v>3.6619394040000004</v>
      </c>
      <c r="M1863" s="69">
        <v>14.01</v>
      </c>
    </row>
    <row r="1864" spans="1:13" ht="24" customHeight="1">
      <c r="A1864" s="65" t="s">
        <v>1372</v>
      </c>
      <c r="B1864" s="66">
        <v>88264</v>
      </c>
      <c r="C1864" s="66" t="s">
        <v>1010</v>
      </c>
      <c r="D1864" s="65" t="s">
        <v>1043</v>
      </c>
      <c r="E1864" s="237" t="s">
        <v>1379</v>
      </c>
      <c r="F1864" s="237"/>
      <c r="G1864" s="66" t="s">
        <v>1016</v>
      </c>
      <c r="H1864" s="67">
        <v>0.3251</v>
      </c>
      <c r="I1864" s="68">
        <f>M1864*$M$2</f>
        <v>14.423760000000001</v>
      </c>
      <c r="J1864" s="68">
        <f>TRUNC(H1864*I1864,2)</f>
        <v>4.68</v>
      </c>
      <c r="M1864" s="69">
        <v>17.940000000000001</v>
      </c>
    </row>
    <row r="1865" spans="1:13" ht="24" customHeight="1" thickBot="1">
      <c r="A1865" s="65" t="s">
        <v>1380</v>
      </c>
      <c r="B1865" s="66">
        <v>867</v>
      </c>
      <c r="C1865" s="66" t="s">
        <v>1010</v>
      </c>
      <c r="D1865" s="65" t="s">
        <v>2183</v>
      </c>
      <c r="E1865" s="237" t="s">
        <v>1382</v>
      </c>
      <c r="F1865" s="237"/>
      <c r="G1865" s="66" t="s">
        <v>538</v>
      </c>
      <c r="H1865" s="67">
        <v>1.05</v>
      </c>
      <c r="I1865" s="68">
        <f>M1865*$M$2</f>
        <v>46.640039999999999</v>
      </c>
      <c r="J1865" s="68">
        <f>H1865*I1865</f>
        <v>48.972042000000002</v>
      </c>
      <c r="M1865" s="53">
        <v>58.01</v>
      </c>
    </row>
    <row r="1866" spans="1:13" ht="0.95" customHeight="1" thickTop="1">
      <c r="A1866" s="83"/>
      <c r="B1866" s="71"/>
      <c r="C1866" s="71"/>
      <c r="D1866" s="70"/>
      <c r="E1866" s="70"/>
      <c r="F1866" s="70"/>
      <c r="G1866" s="70"/>
      <c r="H1866" s="70"/>
      <c r="I1866" s="70"/>
      <c r="J1866" s="70"/>
      <c r="M1866" s="53"/>
    </row>
    <row r="1867" spans="1:13" ht="18" customHeight="1">
      <c r="A1867" s="57" t="s">
        <v>2184</v>
      </c>
      <c r="B1867" s="58" t="s">
        <v>1361</v>
      </c>
      <c r="C1867" s="58" t="s">
        <v>1362</v>
      </c>
      <c r="D1867" s="57" t="s">
        <v>1363</v>
      </c>
      <c r="E1867" s="235" t="s">
        <v>1364</v>
      </c>
      <c r="F1867" s="235"/>
      <c r="G1867" s="58" t="s">
        <v>1365</v>
      </c>
      <c r="H1867" s="59" t="s">
        <v>1366</v>
      </c>
      <c r="I1867" s="59" t="s">
        <v>1367</v>
      </c>
      <c r="J1867" s="59" t="s">
        <v>1368</v>
      </c>
      <c r="M1867" s="53" t="s">
        <v>1367</v>
      </c>
    </row>
    <row r="1868" spans="1:13" ht="24" customHeight="1">
      <c r="A1868" s="65" t="s">
        <v>1369</v>
      </c>
      <c r="B1868" s="61">
        <v>96988</v>
      </c>
      <c r="C1868" s="61" t="s">
        <v>1010</v>
      </c>
      <c r="D1868" s="60" t="s">
        <v>2185</v>
      </c>
      <c r="E1868" s="236" t="s">
        <v>1407</v>
      </c>
      <c r="F1868" s="236"/>
      <c r="G1868" s="61" t="s">
        <v>535</v>
      </c>
      <c r="H1868" s="62">
        <v>1</v>
      </c>
      <c r="I1868" s="63">
        <f>SUM(J1869:J1871)</f>
        <v>150.03</v>
      </c>
      <c r="J1868" s="63">
        <f>H1868*I1868</f>
        <v>150.03</v>
      </c>
      <c r="K1868" s="64">
        <f>VLOOKUP(B1868,[1]PLANILHA!$C$11:$G$435,5,FALSE)</f>
        <v>150.03444000000002</v>
      </c>
      <c r="L1868" s="64">
        <f>K1868-J1868</f>
        <v>4.4400000000166528E-3</v>
      </c>
      <c r="M1868" s="53">
        <v>186.61</v>
      </c>
    </row>
    <row r="1869" spans="1:13" ht="24" customHeight="1">
      <c r="A1869" s="65" t="s">
        <v>1372</v>
      </c>
      <c r="B1869" s="66">
        <v>88264</v>
      </c>
      <c r="C1869" s="66" t="s">
        <v>1010</v>
      </c>
      <c r="D1869" s="65" t="s">
        <v>1043</v>
      </c>
      <c r="E1869" s="237" t="s">
        <v>1379</v>
      </c>
      <c r="F1869" s="237"/>
      <c r="G1869" s="66" t="s">
        <v>1016</v>
      </c>
      <c r="H1869" s="67">
        <v>0.15820000000000001</v>
      </c>
      <c r="I1869" s="68">
        <f>M1869*$M$2</f>
        <v>14.423760000000001</v>
      </c>
      <c r="J1869" s="68">
        <f>TRUNC(H1869*I1869,2)</f>
        <v>2.2799999999999998</v>
      </c>
      <c r="M1869" s="69">
        <v>17.940000000000001</v>
      </c>
    </row>
    <row r="1870" spans="1:13" ht="24" customHeight="1">
      <c r="A1870" s="65" t="s">
        <v>1372</v>
      </c>
      <c r="B1870" s="66">
        <v>88247</v>
      </c>
      <c r="C1870" s="66" t="s">
        <v>1010</v>
      </c>
      <c r="D1870" s="65" t="s">
        <v>1042</v>
      </c>
      <c r="E1870" s="237" t="s">
        <v>1379</v>
      </c>
      <c r="F1870" s="237"/>
      <c r="G1870" s="66" t="s">
        <v>1016</v>
      </c>
      <c r="H1870" s="67">
        <v>0.15820000000000001</v>
      </c>
      <c r="I1870" s="68">
        <f>M1870*$M$2</f>
        <v>11.264040000000001</v>
      </c>
      <c r="J1870" s="68">
        <f>TRUNC(H1870*I1870,2)</f>
        <v>1.78</v>
      </c>
      <c r="M1870" s="69">
        <v>14.01</v>
      </c>
    </row>
    <row r="1871" spans="1:13" ht="24" customHeight="1" thickBot="1">
      <c r="A1871" s="65" t="s">
        <v>1380</v>
      </c>
      <c r="B1871" s="66">
        <v>12357</v>
      </c>
      <c r="C1871" s="66" t="s">
        <v>1010</v>
      </c>
      <c r="D1871" s="65" t="s">
        <v>2186</v>
      </c>
      <c r="E1871" s="237" t="s">
        <v>1382</v>
      </c>
      <c r="F1871" s="237"/>
      <c r="G1871" s="66" t="s">
        <v>535</v>
      </c>
      <c r="H1871" s="67">
        <v>1</v>
      </c>
      <c r="I1871" s="68">
        <v>145.97</v>
      </c>
      <c r="J1871" s="68">
        <f>TRUNC(H1871*I1871,2)</f>
        <v>145.97</v>
      </c>
      <c r="M1871" s="53">
        <v>181.57</v>
      </c>
    </row>
    <row r="1872" spans="1:13" ht="0.95" customHeight="1" thickTop="1">
      <c r="A1872" s="83"/>
      <c r="B1872" s="71"/>
      <c r="C1872" s="71"/>
      <c r="D1872" s="70"/>
      <c r="E1872" s="70"/>
      <c r="F1872" s="70"/>
      <c r="G1872" s="70"/>
      <c r="H1872" s="70"/>
      <c r="I1872" s="70"/>
      <c r="J1872" s="70"/>
      <c r="M1872" s="53"/>
    </row>
    <row r="1873" spans="1:13" ht="18" customHeight="1">
      <c r="A1873" s="57" t="s">
        <v>2187</v>
      </c>
      <c r="B1873" s="58" t="s">
        <v>1361</v>
      </c>
      <c r="C1873" s="58" t="s">
        <v>1362</v>
      </c>
      <c r="D1873" s="57" t="s">
        <v>1363</v>
      </c>
      <c r="E1873" s="235" t="s">
        <v>1364</v>
      </c>
      <c r="F1873" s="235"/>
      <c r="G1873" s="58" t="s">
        <v>1365</v>
      </c>
      <c r="H1873" s="59" t="s">
        <v>1366</v>
      </c>
      <c r="I1873" s="59" t="s">
        <v>1367</v>
      </c>
      <c r="J1873" s="59" t="s">
        <v>1368</v>
      </c>
      <c r="M1873" s="53" t="s">
        <v>1367</v>
      </c>
    </row>
    <row r="1874" spans="1:13" ht="24" customHeight="1">
      <c r="A1874" s="65" t="s">
        <v>1369</v>
      </c>
      <c r="B1874" s="61">
        <v>96987</v>
      </c>
      <c r="C1874" s="61" t="s">
        <v>1010</v>
      </c>
      <c r="D1874" s="60" t="s">
        <v>2188</v>
      </c>
      <c r="E1874" s="236" t="s">
        <v>1407</v>
      </c>
      <c r="F1874" s="236"/>
      <c r="G1874" s="61" t="s">
        <v>535</v>
      </c>
      <c r="H1874" s="62">
        <v>1</v>
      </c>
      <c r="I1874" s="63">
        <f>SUM(J1875:J1877)</f>
        <v>92.789139840000004</v>
      </c>
      <c r="J1874" s="63">
        <f>H1874*I1874</f>
        <v>92.789139840000004</v>
      </c>
      <c r="K1874" s="64">
        <f>VLOOKUP(B1874,[1]PLANILHA!$C$11:$G$435,5,FALSE)</f>
        <v>92.789640000000006</v>
      </c>
      <c r="L1874" s="64">
        <f>K1874-J1874</f>
        <v>5.0016000000141503E-4</v>
      </c>
      <c r="M1874" s="53">
        <v>115.41</v>
      </c>
    </row>
    <row r="1875" spans="1:13" ht="24" customHeight="1">
      <c r="A1875" s="65" t="s">
        <v>1372</v>
      </c>
      <c r="B1875" s="66">
        <v>88247</v>
      </c>
      <c r="C1875" s="66" t="s">
        <v>1010</v>
      </c>
      <c r="D1875" s="65" t="s">
        <v>1042</v>
      </c>
      <c r="E1875" s="237" t="s">
        <v>1379</v>
      </c>
      <c r="F1875" s="237"/>
      <c r="G1875" s="66" t="s">
        <v>1016</v>
      </c>
      <c r="H1875" s="67">
        <v>1.1328</v>
      </c>
      <c r="I1875" s="68">
        <f>M1875*$M$2</f>
        <v>11.264040000000001</v>
      </c>
      <c r="J1875" s="68">
        <f>H1875*I1875</f>
        <v>12.759904512000002</v>
      </c>
      <c r="M1875" s="69">
        <v>14.01</v>
      </c>
    </row>
    <row r="1876" spans="1:13" ht="24" customHeight="1">
      <c r="A1876" s="65" t="s">
        <v>1372</v>
      </c>
      <c r="B1876" s="66">
        <v>88264</v>
      </c>
      <c r="C1876" s="66" t="s">
        <v>1010</v>
      </c>
      <c r="D1876" s="65" t="s">
        <v>1043</v>
      </c>
      <c r="E1876" s="237" t="s">
        <v>1379</v>
      </c>
      <c r="F1876" s="237"/>
      <c r="G1876" s="66" t="s">
        <v>1016</v>
      </c>
      <c r="H1876" s="67">
        <v>1.1328</v>
      </c>
      <c r="I1876" s="68">
        <f>M1876*$M$2</f>
        <v>14.423760000000001</v>
      </c>
      <c r="J1876" s="68">
        <f>H1876*I1876</f>
        <v>16.339235328000001</v>
      </c>
      <c r="M1876" s="69">
        <v>17.940000000000001</v>
      </c>
    </row>
    <row r="1877" spans="1:13" ht="24" customHeight="1" thickBot="1">
      <c r="A1877" s="65" t="s">
        <v>1380</v>
      </c>
      <c r="B1877" s="66">
        <v>38060</v>
      </c>
      <c r="C1877" s="66" t="s">
        <v>1010</v>
      </c>
      <c r="D1877" s="65" t="s">
        <v>2189</v>
      </c>
      <c r="E1877" s="237" t="s">
        <v>1382</v>
      </c>
      <c r="F1877" s="237"/>
      <c r="G1877" s="66" t="s">
        <v>535</v>
      </c>
      <c r="H1877" s="67">
        <v>1</v>
      </c>
      <c r="I1877" s="68">
        <f>M1877*$M$2</f>
        <v>63.692880000000002</v>
      </c>
      <c r="J1877" s="68">
        <f>TRUNC(H1877*I1877,2)</f>
        <v>63.69</v>
      </c>
      <c r="M1877" s="53">
        <v>79.22</v>
      </c>
    </row>
    <row r="1878" spans="1:13" ht="0.95" customHeight="1" thickTop="1">
      <c r="A1878" s="83"/>
      <c r="B1878" s="71"/>
      <c r="C1878" s="71"/>
      <c r="D1878" s="70"/>
      <c r="E1878" s="70"/>
      <c r="F1878" s="70"/>
      <c r="G1878" s="70"/>
      <c r="H1878" s="70"/>
      <c r="I1878" s="70"/>
      <c r="J1878" s="70"/>
      <c r="M1878" s="53"/>
    </row>
    <row r="1879" spans="1:13" ht="18" customHeight="1">
      <c r="A1879" s="57" t="s">
        <v>2190</v>
      </c>
      <c r="B1879" s="58" t="s">
        <v>1361</v>
      </c>
      <c r="C1879" s="58" t="s">
        <v>1362</v>
      </c>
      <c r="D1879" s="57" t="s">
        <v>1363</v>
      </c>
      <c r="E1879" s="235" t="s">
        <v>1364</v>
      </c>
      <c r="F1879" s="235"/>
      <c r="G1879" s="58" t="s">
        <v>1365</v>
      </c>
      <c r="H1879" s="59" t="s">
        <v>1366</v>
      </c>
      <c r="I1879" s="59" t="s">
        <v>1367</v>
      </c>
      <c r="J1879" s="59" t="s">
        <v>1368</v>
      </c>
      <c r="M1879" s="53" t="s">
        <v>1367</v>
      </c>
    </row>
    <row r="1880" spans="1:13" ht="24" customHeight="1">
      <c r="A1880" s="65" t="s">
        <v>1369</v>
      </c>
      <c r="B1880" s="61">
        <v>96989</v>
      </c>
      <c r="C1880" s="61" t="s">
        <v>1010</v>
      </c>
      <c r="D1880" s="60" t="s">
        <v>2191</v>
      </c>
      <c r="E1880" s="236" t="s">
        <v>1407</v>
      </c>
      <c r="F1880" s="236"/>
      <c r="G1880" s="61" t="s">
        <v>535</v>
      </c>
      <c r="H1880" s="62">
        <v>1</v>
      </c>
      <c r="I1880" s="63">
        <f>SUM(J1881:J1883)</f>
        <v>98.53</v>
      </c>
      <c r="J1880" s="63">
        <f>H1880*I1880</f>
        <v>98.53</v>
      </c>
      <c r="K1880" s="64">
        <f>VLOOKUP(B1880,[1]PLANILHA!$C$11:$G$435,5,FALSE)</f>
        <v>98.530200000000008</v>
      </c>
      <c r="L1880" s="64">
        <f>K1880-J1880</f>
        <v>2.0000000000663931E-4</v>
      </c>
      <c r="M1880" s="53">
        <v>122.55</v>
      </c>
    </row>
    <row r="1881" spans="1:13" ht="24" customHeight="1">
      <c r="A1881" s="65" t="s">
        <v>1372</v>
      </c>
      <c r="B1881" s="66">
        <v>88247</v>
      </c>
      <c r="C1881" s="66" t="s">
        <v>1010</v>
      </c>
      <c r="D1881" s="65" t="s">
        <v>1042</v>
      </c>
      <c r="E1881" s="237" t="s">
        <v>1379</v>
      </c>
      <c r="F1881" s="237"/>
      <c r="G1881" s="66" t="s">
        <v>1016</v>
      </c>
      <c r="H1881" s="67">
        <v>0.12640000000000001</v>
      </c>
      <c r="I1881" s="68">
        <f>M1881*$M$2</f>
        <v>11.264040000000001</v>
      </c>
      <c r="J1881" s="68">
        <f>TRUNC(H1881*I1881,2)</f>
        <v>1.42</v>
      </c>
      <c r="M1881" s="69">
        <v>14.01</v>
      </c>
    </row>
    <row r="1882" spans="1:13" ht="24" customHeight="1">
      <c r="A1882" s="65" t="s">
        <v>1372</v>
      </c>
      <c r="B1882" s="66">
        <v>88264</v>
      </c>
      <c r="C1882" s="66" t="s">
        <v>1010</v>
      </c>
      <c r="D1882" s="65" t="s">
        <v>1043</v>
      </c>
      <c r="E1882" s="237" t="s">
        <v>1379</v>
      </c>
      <c r="F1882" s="237"/>
      <c r="G1882" s="66" t="s">
        <v>1016</v>
      </c>
      <c r="H1882" s="67">
        <v>0.12640000000000001</v>
      </c>
      <c r="I1882" s="68">
        <f>M1882*$M$2</f>
        <v>14.423760000000001</v>
      </c>
      <c r="J1882" s="68">
        <f>TRUNC(H1882*I1882,2)</f>
        <v>1.82</v>
      </c>
      <c r="M1882" s="69">
        <v>17.940000000000001</v>
      </c>
    </row>
    <row r="1883" spans="1:13" ht="36" customHeight="1" thickBot="1">
      <c r="A1883" s="65" t="s">
        <v>1380</v>
      </c>
      <c r="B1883" s="66">
        <v>4274</v>
      </c>
      <c r="C1883" s="66" t="s">
        <v>1010</v>
      </c>
      <c r="D1883" s="65" t="s">
        <v>2192</v>
      </c>
      <c r="E1883" s="237" t="s">
        <v>1382</v>
      </c>
      <c r="F1883" s="237"/>
      <c r="G1883" s="66" t="s">
        <v>535</v>
      </c>
      <c r="H1883" s="67">
        <v>1</v>
      </c>
      <c r="I1883" s="68">
        <f>M1883*$M$2</f>
        <v>95.290080000000003</v>
      </c>
      <c r="J1883" s="68">
        <f>TRUNC(H1883*I1883,2)</f>
        <v>95.29</v>
      </c>
      <c r="M1883" s="53">
        <v>118.52</v>
      </c>
    </row>
    <row r="1884" spans="1:13" ht="0.95" customHeight="1" thickTop="1">
      <c r="A1884" s="83"/>
      <c r="B1884" s="71"/>
      <c r="C1884" s="71"/>
      <c r="D1884" s="70"/>
      <c r="E1884" s="70"/>
      <c r="F1884" s="70"/>
      <c r="G1884" s="70"/>
      <c r="H1884" s="70"/>
      <c r="I1884" s="70"/>
      <c r="J1884" s="70"/>
      <c r="M1884" s="53"/>
    </row>
    <row r="1885" spans="1:13" ht="18" customHeight="1">
      <c r="A1885" s="57" t="s">
        <v>2193</v>
      </c>
      <c r="B1885" s="58" t="s">
        <v>1361</v>
      </c>
      <c r="C1885" s="58" t="s">
        <v>1362</v>
      </c>
      <c r="D1885" s="57" t="s">
        <v>1363</v>
      </c>
      <c r="E1885" s="235" t="s">
        <v>1364</v>
      </c>
      <c r="F1885" s="235"/>
      <c r="G1885" s="58" t="s">
        <v>1365</v>
      </c>
      <c r="H1885" s="59" t="s">
        <v>1366</v>
      </c>
      <c r="I1885" s="59" t="s">
        <v>1367</v>
      </c>
      <c r="J1885" s="59" t="s">
        <v>1368</v>
      </c>
      <c r="M1885" s="53" t="s">
        <v>1367</v>
      </c>
    </row>
    <row r="1886" spans="1:13" ht="24" customHeight="1">
      <c r="A1886" s="65" t="s">
        <v>1369</v>
      </c>
      <c r="B1886" s="61">
        <v>98689</v>
      </c>
      <c r="C1886" s="61" t="s">
        <v>1010</v>
      </c>
      <c r="D1886" s="60" t="s">
        <v>2194</v>
      </c>
      <c r="E1886" s="236" t="s">
        <v>1461</v>
      </c>
      <c r="F1886" s="236"/>
      <c r="G1886" s="61" t="s">
        <v>538</v>
      </c>
      <c r="H1886" s="62">
        <v>1</v>
      </c>
      <c r="I1886" s="63">
        <f>SUM(J1887:J1890)</f>
        <v>60.937960000000004</v>
      </c>
      <c r="J1886" s="63">
        <f>H1886*I1886</f>
        <v>60.937960000000004</v>
      </c>
      <c r="K1886" s="64">
        <f>VLOOKUP(B1886,[1]PLANILHA!$C$11:$G$435,5,FALSE)</f>
        <v>60.93516000000001</v>
      </c>
      <c r="L1886" s="64">
        <f>K1886-J1886</f>
        <v>-2.7999999999934744E-3</v>
      </c>
      <c r="M1886" s="53">
        <v>75.790000000000006</v>
      </c>
    </row>
    <row r="1887" spans="1:13" ht="24" customHeight="1">
      <c r="A1887" s="65" t="s">
        <v>1372</v>
      </c>
      <c r="B1887" s="66">
        <v>88274</v>
      </c>
      <c r="C1887" s="66" t="s">
        <v>1010</v>
      </c>
      <c r="D1887" s="65" t="s">
        <v>1970</v>
      </c>
      <c r="E1887" s="237" t="s">
        <v>1379</v>
      </c>
      <c r="F1887" s="237"/>
      <c r="G1887" s="66" t="s">
        <v>1016</v>
      </c>
      <c r="H1887" s="67">
        <v>0.54700000000000004</v>
      </c>
      <c r="I1887" s="68">
        <f>M1887*$M$2</f>
        <v>15.838800000000001</v>
      </c>
      <c r="J1887" s="68">
        <f>TRUNC(H1887*I1887,2)</f>
        <v>8.66</v>
      </c>
      <c r="M1887" s="69">
        <v>19.7</v>
      </c>
    </row>
    <row r="1888" spans="1:13" ht="24" customHeight="1">
      <c r="A1888" s="65" t="s">
        <v>1372</v>
      </c>
      <c r="B1888" s="66">
        <v>88316</v>
      </c>
      <c r="C1888" s="66" t="s">
        <v>1010</v>
      </c>
      <c r="D1888" s="65" t="s">
        <v>1021</v>
      </c>
      <c r="E1888" s="237" t="s">
        <v>1379</v>
      </c>
      <c r="F1888" s="237"/>
      <c r="G1888" s="66" t="s">
        <v>1016</v>
      </c>
      <c r="H1888" s="67">
        <v>0.27300000000000002</v>
      </c>
      <c r="I1888" s="68">
        <f>M1888*$M$2</f>
        <v>11.159520000000001</v>
      </c>
      <c r="J1888" s="68">
        <f>TRUNC(H1888*I1888,2)</f>
        <v>3.04</v>
      </c>
      <c r="M1888" s="69">
        <v>13.88</v>
      </c>
    </row>
    <row r="1889" spans="1:13" ht="24" customHeight="1">
      <c r="A1889" s="65" t="s">
        <v>1380</v>
      </c>
      <c r="B1889" s="66">
        <v>37595</v>
      </c>
      <c r="C1889" s="66" t="s">
        <v>1010</v>
      </c>
      <c r="D1889" s="65" t="s">
        <v>1755</v>
      </c>
      <c r="E1889" s="237" t="s">
        <v>1382</v>
      </c>
      <c r="F1889" s="237"/>
      <c r="G1889" s="66" t="s">
        <v>522</v>
      </c>
      <c r="H1889" s="67">
        <v>1.29</v>
      </c>
      <c r="I1889" s="68">
        <f>M1889*$M$2</f>
        <v>1.407</v>
      </c>
      <c r="J1889" s="68">
        <f>TRUNC(H1889*I1889,2)</f>
        <v>1.81</v>
      </c>
      <c r="M1889" s="53">
        <v>1.75</v>
      </c>
    </row>
    <row r="1890" spans="1:13" ht="36" customHeight="1" thickBot="1">
      <c r="A1890" s="65" t="s">
        <v>1380</v>
      </c>
      <c r="B1890" s="66">
        <v>20232</v>
      </c>
      <c r="C1890" s="66" t="s">
        <v>1010</v>
      </c>
      <c r="D1890" s="65" t="s">
        <v>2195</v>
      </c>
      <c r="E1890" s="237" t="s">
        <v>1382</v>
      </c>
      <c r="F1890" s="237"/>
      <c r="G1890" s="66" t="s">
        <v>538</v>
      </c>
      <c r="H1890" s="67">
        <v>1</v>
      </c>
      <c r="I1890" s="68">
        <f>M1890*$M$2</f>
        <v>47.427960000000006</v>
      </c>
      <c r="J1890" s="68">
        <f>H1890*I1890</f>
        <v>47.427960000000006</v>
      </c>
      <c r="M1890" s="53">
        <v>58.99</v>
      </c>
    </row>
    <row r="1891" spans="1:13" ht="0.95" customHeight="1" thickTop="1">
      <c r="A1891" s="83"/>
      <c r="B1891" s="71"/>
      <c r="C1891" s="71"/>
      <c r="D1891" s="70"/>
      <c r="E1891" s="70"/>
      <c r="F1891" s="70"/>
      <c r="G1891" s="70"/>
      <c r="H1891" s="70"/>
      <c r="I1891" s="70"/>
      <c r="J1891" s="70"/>
      <c r="M1891" s="53"/>
    </row>
    <row r="1892" spans="1:13" ht="18" customHeight="1">
      <c r="A1892" s="57" t="s">
        <v>2196</v>
      </c>
      <c r="B1892" s="58" t="s">
        <v>1361</v>
      </c>
      <c r="C1892" s="58" t="s">
        <v>1362</v>
      </c>
      <c r="D1892" s="57" t="s">
        <v>1363</v>
      </c>
      <c r="E1892" s="235" t="s">
        <v>1364</v>
      </c>
      <c r="F1892" s="235"/>
      <c r="G1892" s="58" t="s">
        <v>1365</v>
      </c>
      <c r="H1892" s="59" t="s">
        <v>1366</v>
      </c>
      <c r="I1892" s="59" t="s">
        <v>1367</v>
      </c>
      <c r="J1892" s="59" t="s">
        <v>1368</v>
      </c>
      <c r="M1892" s="53" t="s">
        <v>1367</v>
      </c>
    </row>
    <row r="1893" spans="1:13" ht="36" customHeight="1">
      <c r="A1893" s="65" t="s">
        <v>1369</v>
      </c>
      <c r="B1893" s="61">
        <v>101965</v>
      </c>
      <c r="C1893" s="61" t="s">
        <v>1010</v>
      </c>
      <c r="D1893" s="60" t="s">
        <v>2197</v>
      </c>
      <c r="E1893" s="236" t="s">
        <v>1463</v>
      </c>
      <c r="F1893" s="236"/>
      <c r="G1893" s="61" t="s">
        <v>538</v>
      </c>
      <c r="H1893" s="62">
        <v>1</v>
      </c>
      <c r="I1893" s="63">
        <f>SUM(J1894:J1899)</f>
        <v>89.249821999999995</v>
      </c>
      <c r="J1893" s="63">
        <f>H1893*I1893</f>
        <v>89.249821999999995</v>
      </c>
      <c r="K1893" s="64">
        <f>VLOOKUP(B1893,[1]PLANILHA!$C$11:$G$435,5,FALSE)</f>
        <v>89.252040000000008</v>
      </c>
      <c r="L1893" s="64">
        <f>K1893-J1893</f>
        <v>2.2180000000133759E-3</v>
      </c>
      <c r="M1893" s="53">
        <v>111.01</v>
      </c>
    </row>
    <row r="1894" spans="1:13" ht="36" customHeight="1">
      <c r="A1894" s="65" t="s">
        <v>1372</v>
      </c>
      <c r="B1894" s="66">
        <v>91693</v>
      </c>
      <c r="C1894" s="66" t="s">
        <v>1010</v>
      </c>
      <c r="D1894" s="65" t="s">
        <v>1373</v>
      </c>
      <c r="E1894" s="237" t="s">
        <v>1374</v>
      </c>
      <c r="F1894" s="237"/>
      <c r="G1894" s="66" t="s">
        <v>1375</v>
      </c>
      <c r="H1894" s="67">
        <v>0.39800000000000002</v>
      </c>
      <c r="I1894" s="68">
        <f t="shared" ref="I1894:I1899" si="111">M1894*$M$2</f>
        <v>17.888999999999999</v>
      </c>
      <c r="J1894" s="68">
        <f>H1894*I1894</f>
        <v>7.1198220000000001</v>
      </c>
      <c r="M1894" s="69">
        <v>22.25</v>
      </c>
    </row>
    <row r="1895" spans="1:13" ht="36" customHeight="1">
      <c r="A1895" s="65" t="s">
        <v>1372</v>
      </c>
      <c r="B1895" s="66">
        <v>91692</v>
      </c>
      <c r="C1895" s="66" t="s">
        <v>1010</v>
      </c>
      <c r="D1895" s="65" t="s">
        <v>1376</v>
      </c>
      <c r="E1895" s="237" t="s">
        <v>1374</v>
      </c>
      <c r="F1895" s="237"/>
      <c r="G1895" s="66" t="s">
        <v>1029</v>
      </c>
      <c r="H1895" s="67">
        <v>2.1000000000000001E-2</v>
      </c>
      <c r="I1895" s="68">
        <f t="shared" si="111"/>
        <v>19.866840000000003</v>
      </c>
      <c r="J1895" s="68">
        <f>TRUNC(H1895*I1895,2)</f>
        <v>0.41</v>
      </c>
      <c r="M1895" s="69">
        <v>24.71</v>
      </c>
    </row>
    <row r="1896" spans="1:13" ht="60" customHeight="1">
      <c r="A1896" s="65" t="s">
        <v>1372</v>
      </c>
      <c r="B1896" s="66">
        <v>87283</v>
      </c>
      <c r="C1896" s="66" t="s">
        <v>1010</v>
      </c>
      <c r="D1896" s="65" t="s">
        <v>2198</v>
      </c>
      <c r="E1896" s="237" t="s">
        <v>1379</v>
      </c>
      <c r="F1896" s="237"/>
      <c r="G1896" s="66" t="s">
        <v>124</v>
      </c>
      <c r="H1896" s="67">
        <v>6.0000000000000001E-3</v>
      </c>
      <c r="I1896" s="68">
        <f t="shared" si="111"/>
        <v>280.27440000000001</v>
      </c>
      <c r="J1896" s="68">
        <f>TRUNC(H1896*I1896,2)</f>
        <v>1.68</v>
      </c>
      <c r="M1896" s="69">
        <v>348.6</v>
      </c>
    </row>
    <row r="1897" spans="1:13" ht="24" customHeight="1">
      <c r="A1897" s="65" t="s">
        <v>1372</v>
      </c>
      <c r="B1897" s="66">
        <v>88274</v>
      </c>
      <c r="C1897" s="66" t="s">
        <v>1010</v>
      </c>
      <c r="D1897" s="65" t="s">
        <v>1970</v>
      </c>
      <c r="E1897" s="237" t="s">
        <v>1379</v>
      </c>
      <c r="F1897" s="237"/>
      <c r="G1897" s="66" t="s">
        <v>1016</v>
      </c>
      <c r="H1897" s="67">
        <v>0.41899999999999998</v>
      </c>
      <c r="I1897" s="68">
        <f t="shared" si="111"/>
        <v>15.838800000000001</v>
      </c>
      <c r="J1897" s="68">
        <f>TRUNC(H1897*I1897,2)</f>
        <v>6.63</v>
      </c>
      <c r="M1897" s="69">
        <v>19.7</v>
      </c>
    </row>
    <row r="1898" spans="1:13" ht="24" customHeight="1">
      <c r="A1898" s="65" t="s">
        <v>1372</v>
      </c>
      <c r="B1898" s="66">
        <v>88316</v>
      </c>
      <c r="C1898" s="66" t="s">
        <v>1010</v>
      </c>
      <c r="D1898" s="65" t="s">
        <v>1021</v>
      </c>
      <c r="E1898" s="237" t="s">
        <v>1379</v>
      </c>
      <c r="F1898" s="237"/>
      <c r="G1898" s="66" t="s">
        <v>1016</v>
      </c>
      <c r="H1898" s="67">
        <v>0.20899999999999999</v>
      </c>
      <c r="I1898" s="68">
        <f t="shared" si="111"/>
        <v>11.159520000000001</v>
      </c>
      <c r="J1898" s="68">
        <f>TRUNC(H1898*I1898,2)</f>
        <v>2.33</v>
      </c>
      <c r="M1898" s="69">
        <v>13.88</v>
      </c>
    </row>
    <row r="1899" spans="1:13" ht="24" customHeight="1" thickBot="1">
      <c r="A1899" s="65" t="s">
        <v>1380</v>
      </c>
      <c r="B1899" s="66">
        <v>34747</v>
      </c>
      <c r="C1899" s="66" t="s">
        <v>1010</v>
      </c>
      <c r="D1899" s="65" t="s">
        <v>2199</v>
      </c>
      <c r="E1899" s="237" t="s">
        <v>1382</v>
      </c>
      <c r="F1899" s="237"/>
      <c r="G1899" s="66" t="s">
        <v>538</v>
      </c>
      <c r="H1899" s="67">
        <v>1.04</v>
      </c>
      <c r="I1899" s="68">
        <f t="shared" si="111"/>
        <v>68.348040000000012</v>
      </c>
      <c r="J1899" s="68">
        <f>TRUNC(H1899*I1899,2)</f>
        <v>71.08</v>
      </c>
      <c r="M1899" s="53">
        <v>85.01</v>
      </c>
    </row>
    <row r="1900" spans="1:13" ht="0.95" customHeight="1" thickTop="1">
      <c r="A1900" s="83"/>
      <c r="B1900" s="71"/>
      <c r="C1900" s="71"/>
      <c r="D1900" s="70"/>
      <c r="E1900" s="70"/>
      <c r="F1900" s="70"/>
      <c r="G1900" s="70"/>
      <c r="H1900" s="70"/>
      <c r="I1900" s="70"/>
      <c r="J1900" s="70"/>
      <c r="M1900" s="53"/>
    </row>
    <row r="1901" spans="1:13" ht="18" customHeight="1">
      <c r="A1901" s="57" t="s">
        <v>2200</v>
      </c>
      <c r="B1901" s="58" t="s">
        <v>1361</v>
      </c>
      <c r="C1901" s="58" t="s">
        <v>1362</v>
      </c>
      <c r="D1901" s="57" t="s">
        <v>1363</v>
      </c>
      <c r="E1901" s="235" t="s">
        <v>1364</v>
      </c>
      <c r="F1901" s="235"/>
      <c r="G1901" s="58" t="s">
        <v>1365</v>
      </c>
      <c r="H1901" s="59" t="s">
        <v>1366</v>
      </c>
      <c r="I1901" s="59" t="s">
        <v>1367</v>
      </c>
      <c r="J1901" s="59" t="s">
        <v>1368</v>
      </c>
      <c r="M1901" s="53" t="s">
        <v>1367</v>
      </c>
    </row>
    <row r="1902" spans="1:13" ht="36" customHeight="1">
      <c r="A1902" s="65" t="s">
        <v>1369</v>
      </c>
      <c r="B1902" s="61">
        <v>98546</v>
      </c>
      <c r="C1902" s="61" t="s">
        <v>1010</v>
      </c>
      <c r="D1902" s="60" t="s">
        <v>2201</v>
      </c>
      <c r="E1902" s="236" t="s">
        <v>2202</v>
      </c>
      <c r="F1902" s="236"/>
      <c r="G1902" s="61" t="s">
        <v>88</v>
      </c>
      <c r="H1902" s="62">
        <v>1</v>
      </c>
      <c r="I1902" s="63">
        <f>SUM(J1903:J1907)</f>
        <v>67.91</v>
      </c>
      <c r="J1902" s="63">
        <f>H1902*I1902</f>
        <v>67.91</v>
      </c>
      <c r="K1902" s="64">
        <f>VLOOKUP(B1902,[1]PLANILHA!$C$11:$G$435,5,FALSE)</f>
        <v>67.913880000000006</v>
      </c>
      <c r="L1902" s="64">
        <f>K1902-J1902</f>
        <v>3.8800000000094315E-3</v>
      </c>
      <c r="M1902" s="53">
        <v>84.47</v>
      </c>
    </row>
    <row r="1903" spans="1:13" ht="24" customHeight="1">
      <c r="A1903" s="65" t="s">
        <v>1372</v>
      </c>
      <c r="B1903" s="66">
        <v>88243</v>
      </c>
      <c r="C1903" s="66" t="s">
        <v>1010</v>
      </c>
      <c r="D1903" s="65" t="s">
        <v>1064</v>
      </c>
      <c r="E1903" s="237" t="s">
        <v>1379</v>
      </c>
      <c r="F1903" s="237"/>
      <c r="G1903" s="66" t="s">
        <v>1016</v>
      </c>
      <c r="H1903" s="67">
        <v>0.192</v>
      </c>
      <c r="I1903" s="68">
        <f>M1903*$M$2</f>
        <v>13.31424</v>
      </c>
      <c r="J1903" s="68">
        <f>TRUNC(H1903*I1903,2)</f>
        <v>2.5499999999999998</v>
      </c>
      <c r="M1903" s="69">
        <v>16.559999999999999</v>
      </c>
    </row>
    <row r="1904" spans="1:13" ht="24" customHeight="1">
      <c r="A1904" s="65" t="s">
        <v>1372</v>
      </c>
      <c r="B1904" s="66">
        <v>88270</v>
      </c>
      <c r="C1904" s="66" t="s">
        <v>1010</v>
      </c>
      <c r="D1904" s="65" t="s">
        <v>2203</v>
      </c>
      <c r="E1904" s="237" t="s">
        <v>1379</v>
      </c>
      <c r="F1904" s="237"/>
      <c r="G1904" s="66" t="s">
        <v>1016</v>
      </c>
      <c r="H1904" s="67">
        <v>0.94799999999999995</v>
      </c>
      <c r="I1904" s="68">
        <f>M1904*$M$2</f>
        <v>14.30316</v>
      </c>
      <c r="J1904" s="68">
        <f>TRUNC(H1904*I1904,2)</f>
        <v>13.55</v>
      </c>
      <c r="M1904" s="69">
        <v>17.79</v>
      </c>
    </row>
    <row r="1905" spans="1:21" ht="24" customHeight="1">
      <c r="A1905" s="65" t="s">
        <v>1380</v>
      </c>
      <c r="B1905" s="66">
        <v>4226</v>
      </c>
      <c r="C1905" s="66" t="s">
        <v>1010</v>
      </c>
      <c r="D1905" s="65" t="s">
        <v>2204</v>
      </c>
      <c r="E1905" s="237" t="s">
        <v>1382</v>
      </c>
      <c r="F1905" s="237"/>
      <c r="G1905" s="66" t="s">
        <v>522</v>
      </c>
      <c r="H1905" s="67">
        <v>0.26</v>
      </c>
      <c r="I1905" s="68">
        <f>M1905*$M$2</f>
        <v>5.67624</v>
      </c>
      <c r="J1905" s="68">
        <f>TRUNC(H1905*I1905,2)</f>
        <v>1.47</v>
      </c>
      <c r="M1905" s="53">
        <v>7.06</v>
      </c>
    </row>
    <row r="1906" spans="1:21" ht="24" customHeight="1">
      <c r="A1906" s="65" t="s">
        <v>1380</v>
      </c>
      <c r="B1906" s="66">
        <v>4014</v>
      </c>
      <c r="C1906" s="66" t="s">
        <v>1010</v>
      </c>
      <c r="D1906" s="65" t="s">
        <v>2205</v>
      </c>
      <c r="E1906" s="237" t="s">
        <v>1382</v>
      </c>
      <c r="F1906" s="237"/>
      <c r="G1906" s="66" t="s">
        <v>88</v>
      </c>
      <c r="H1906" s="67">
        <v>1.125</v>
      </c>
      <c r="I1906" s="68">
        <f>M1906*$M$2</f>
        <v>39.476400000000005</v>
      </c>
      <c r="J1906" s="68">
        <f>TRUNC(H1906*I1906,2)</f>
        <v>44.41</v>
      </c>
      <c r="M1906" s="53">
        <v>49.1</v>
      </c>
    </row>
    <row r="1907" spans="1:21" ht="24" customHeight="1" thickBot="1">
      <c r="A1907" s="65" t="s">
        <v>1380</v>
      </c>
      <c r="B1907" s="66">
        <v>511</v>
      </c>
      <c r="C1907" s="66" t="s">
        <v>1010</v>
      </c>
      <c r="D1907" s="65" t="s">
        <v>2206</v>
      </c>
      <c r="E1907" s="237" t="s">
        <v>1382</v>
      </c>
      <c r="F1907" s="237"/>
      <c r="G1907" s="66" t="s">
        <v>1028</v>
      </c>
      <c r="H1907" s="67">
        <v>0.61499999999999999</v>
      </c>
      <c r="I1907" s="68">
        <f>M1907*$M$2</f>
        <v>9.6479999999999997</v>
      </c>
      <c r="J1907" s="68">
        <f>TRUNC(H1907*I1907,2)</f>
        <v>5.93</v>
      </c>
      <c r="M1907" s="53">
        <v>12</v>
      </c>
    </row>
    <row r="1908" spans="1:21" ht="0.95" customHeight="1" thickTop="1">
      <c r="A1908" s="83"/>
      <c r="B1908" s="71"/>
      <c r="C1908" s="71"/>
      <c r="D1908" s="70"/>
      <c r="E1908" s="70"/>
      <c r="F1908" s="70"/>
      <c r="G1908" s="70"/>
      <c r="H1908" s="70"/>
      <c r="I1908" s="70"/>
      <c r="J1908" s="70"/>
      <c r="M1908" s="53"/>
    </row>
    <row r="1909" spans="1:21" ht="18" customHeight="1">
      <c r="A1909" s="57" t="s">
        <v>2207</v>
      </c>
      <c r="B1909" s="58" t="s">
        <v>1361</v>
      </c>
      <c r="C1909" s="58" t="s">
        <v>1362</v>
      </c>
      <c r="D1909" s="57" t="s">
        <v>1363</v>
      </c>
      <c r="E1909" s="235" t="s">
        <v>1364</v>
      </c>
      <c r="F1909" s="235"/>
      <c r="G1909" s="58" t="s">
        <v>1365</v>
      </c>
      <c r="H1909" s="59" t="s">
        <v>1366</v>
      </c>
      <c r="I1909" s="59" t="s">
        <v>1367</v>
      </c>
      <c r="J1909" s="59" t="s">
        <v>1368</v>
      </c>
      <c r="M1909" s="53" t="s">
        <v>1367</v>
      </c>
    </row>
    <row r="1910" spans="1:21" ht="36" customHeight="1">
      <c r="A1910" s="65" t="s">
        <v>1369</v>
      </c>
      <c r="B1910" s="61">
        <v>101537</v>
      </c>
      <c r="C1910" s="61" t="s">
        <v>1010</v>
      </c>
      <c r="D1910" s="60" t="s">
        <v>2208</v>
      </c>
      <c r="E1910" s="236" t="s">
        <v>1407</v>
      </c>
      <c r="F1910" s="236"/>
      <c r="G1910" s="61" t="s">
        <v>535</v>
      </c>
      <c r="H1910" s="62">
        <v>1</v>
      </c>
      <c r="I1910" s="63">
        <f>SUM(J1911:J1913)</f>
        <v>109.75</v>
      </c>
      <c r="J1910" s="63">
        <f>H1910*I1910</f>
        <v>109.75</v>
      </c>
      <c r="K1910" s="64">
        <f>VLOOKUP(B1910,[1]PLANILHA!$C$11:$G$435,5,FALSE)</f>
        <v>109.75404</v>
      </c>
      <c r="L1910" s="64">
        <f>K1910-J1910</f>
        <v>4.0400000000033742E-3</v>
      </c>
      <c r="M1910" s="69">
        <v>136.51</v>
      </c>
    </row>
    <row r="1911" spans="1:21" ht="24" customHeight="1">
      <c r="A1911" s="65" t="s">
        <v>1372</v>
      </c>
      <c r="B1911" s="66" t="s">
        <v>1530</v>
      </c>
      <c r="C1911" s="66" t="s">
        <v>1010</v>
      </c>
      <c r="D1911" s="65" t="s">
        <v>1043</v>
      </c>
      <c r="E1911" s="237" t="s">
        <v>1379</v>
      </c>
      <c r="F1911" s="237"/>
      <c r="G1911" s="66" t="s">
        <v>1016</v>
      </c>
      <c r="H1911" s="67">
        <v>1.3321000000000001</v>
      </c>
      <c r="I1911" s="68">
        <f>M1911*$M$2</f>
        <v>14.423760000000001</v>
      </c>
      <c r="J1911" s="68">
        <f>TRUNC(H1911*I1911,2)</f>
        <v>19.21</v>
      </c>
      <c r="M1911" s="69">
        <v>17.940000000000001</v>
      </c>
    </row>
    <row r="1912" spans="1:21" ht="24" customHeight="1">
      <c r="A1912" s="65" t="s">
        <v>1372</v>
      </c>
      <c r="B1912" s="66" t="s">
        <v>1898</v>
      </c>
      <c r="C1912" s="66" t="s">
        <v>1010</v>
      </c>
      <c r="D1912" s="65" t="s">
        <v>1042</v>
      </c>
      <c r="E1912" s="237" t="s">
        <v>1379</v>
      </c>
      <c r="F1912" s="237"/>
      <c r="G1912" s="66" t="s">
        <v>1016</v>
      </c>
      <c r="H1912" s="67">
        <v>0.1479963</v>
      </c>
      <c r="I1912" s="68">
        <f>M1912*$M$2</f>
        <v>11.264040000000001</v>
      </c>
      <c r="J1912" s="68">
        <f>TRUNC(H1912*I1912,2)</f>
        <v>1.66</v>
      </c>
      <c r="M1912" s="69">
        <v>14.01</v>
      </c>
    </row>
    <row r="1913" spans="1:21" ht="36" customHeight="1" thickBot="1">
      <c r="A1913" s="65" t="s">
        <v>1380</v>
      </c>
      <c r="B1913" s="66" t="s">
        <v>2209</v>
      </c>
      <c r="C1913" s="66" t="s">
        <v>1010</v>
      </c>
      <c r="D1913" s="65" t="s">
        <v>2210</v>
      </c>
      <c r="E1913" s="237" t="s">
        <v>1382</v>
      </c>
      <c r="F1913" s="237"/>
      <c r="G1913" s="66" t="s">
        <v>535</v>
      </c>
      <c r="H1913" s="67">
        <v>1</v>
      </c>
      <c r="I1913" s="68">
        <f>M1913*$M$2</f>
        <v>88.882199999999997</v>
      </c>
      <c r="J1913" s="68">
        <f>TRUNC(H1913*I1913,2)</f>
        <v>88.88</v>
      </c>
      <c r="M1913" s="69">
        <v>110.55</v>
      </c>
    </row>
    <row r="1914" spans="1:21" ht="0.95" customHeight="1" thickTop="1">
      <c r="A1914" s="83"/>
      <c r="B1914" s="71"/>
      <c r="C1914" s="71"/>
      <c r="D1914" s="70"/>
      <c r="E1914" s="70"/>
      <c r="F1914" s="70"/>
      <c r="G1914" s="70"/>
      <c r="H1914" s="70"/>
      <c r="I1914" s="70"/>
      <c r="J1914" s="70"/>
      <c r="M1914" s="53"/>
    </row>
    <row r="1915" spans="1:21" s="75" customFormat="1" ht="15">
      <c r="A1915" s="57" t="s">
        <v>2225</v>
      </c>
      <c r="B1915" s="58" t="s">
        <v>1361</v>
      </c>
      <c r="C1915" s="58" t="s">
        <v>1362</v>
      </c>
      <c r="D1915" s="57" t="s">
        <v>1363</v>
      </c>
      <c r="E1915" s="235" t="s">
        <v>1364</v>
      </c>
      <c r="F1915" s="235"/>
      <c r="G1915" s="58" t="s">
        <v>1365</v>
      </c>
      <c r="H1915" s="59" t="s">
        <v>1366</v>
      </c>
      <c r="I1915" s="59" t="s">
        <v>1367</v>
      </c>
      <c r="J1915" s="59" t="s">
        <v>1368</v>
      </c>
      <c r="K1915" s="74"/>
      <c r="U1915" s="92"/>
    </row>
    <row r="1916" spans="1:21" s="75" customFormat="1" ht="25.5">
      <c r="A1916" s="65" t="s">
        <v>1369</v>
      </c>
      <c r="B1916" s="61">
        <v>4786</v>
      </c>
      <c r="C1916" s="61" t="s">
        <v>1010</v>
      </c>
      <c r="D1916" s="60" t="s">
        <v>2224</v>
      </c>
      <c r="E1916" s="236" t="s">
        <v>1382</v>
      </c>
      <c r="F1916" s="236"/>
      <c r="G1916" s="61" t="s">
        <v>88</v>
      </c>
      <c r="H1916" s="62">
        <v>1</v>
      </c>
      <c r="I1916" s="63">
        <f>SUM(J1917:J1917)</f>
        <v>70.75</v>
      </c>
      <c r="J1916" s="63">
        <f>H1916*I1916</f>
        <v>70.75</v>
      </c>
      <c r="K1916" s="74">
        <f>PLANILHA!G135</f>
        <v>70.75200000000001</v>
      </c>
      <c r="L1916" s="74">
        <f>K1916-J1916</f>
        <v>2.0000000000095497E-3</v>
      </c>
      <c r="U1916" s="92"/>
    </row>
    <row r="1917" spans="1:21" s="75" customFormat="1" ht="25.5">
      <c r="A1917" s="65" t="s">
        <v>1380</v>
      </c>
      <c r="B1917" s="66">
        <v>4786</v>
      </c>
      <c r="C1917" s="66" t="s">
        <v>1010</v>
      </c>
      <c r="D1917" s="65" t="s">
        <v>2224</v>
      </c>
      <c r="E1917" s="237" t="s">
        <v>1382</v>
      </c>
      <c r="F1917" s="237"/>
      <c r="G1917" s="66" t="s">
        <v>88</v>
      </c>
      <c r="H1917" s="67">
        <v>1</v>
      </c>
      <c r="I1917" s="68">
        <v>70.75</v>
      </c>
      <c r="J1917" s="68">
        <f>(H1917*I1917)</f>
        <v>70.75</v>
      </c>
      <c r="K1917" s="74"/>
      <c r="U1917" s="92"/>
    </row>
    <row r="1918" spans="1:21" s="75" customFormat="1" ht="12.75">
      <c r="A1918" s="84"/>
      <c r="K1918" s="74"/>
      <c r="U1918" s="92"/>
    </row>
    <row r="1919" spans="1:21" s="75" customFormat="1" ht="15">
      <c r="A1919" s="57" t="s">
        <v>2223</v>
      </c>
      <c r="B1919" s="58" t="s">
        <v>1361</v>
      </c>
      <c r="C1919" s="58" t="s">
        <v>1362</v>
      </c>
      <c r="D1919" s="57" t="s">
        <v>1363</v>
      </c>
      <c r="E1919" s="235" t="s">
        <v>1364</v>
      </c>
      <c r="F1919" s="235"/>
      <c r="G1919" s="58" t="s">
        <v>1365</v>
      </c>
      <c r="H1919" s="59" t="s">
        <v>1366</v>
      </c>
      <c r="I1919" s="59" t="s">
        <v>1367</v>
      </c>
      <c r="J1919" s="59" t="s">
        <v>1368</v>
      </c>
      <c r="K1919" s="74"/>
      <c r="U1919" s="92"/>
    </row>
    <row r="1920" spans="1:21" s="75" customFormat="1" ht="38.25">
      <c r="A1920" s="65" t="s">
        <v>1369</v>
      </c>
      <c r="B1920" s="61">
        <v>39585</v>
      </c>
      <c r="C1920" s="61" t="s">
        <v>1010</v>
      </c>
      <c r="D1920" s="60" t="s">
        <v>2222</v>
      </c>
      <c r="E1920" s="236" t="s">
        <v>1382</v>
      </c>
      <c r="F1920" s="236"/>
      <c r="G1920" s="61" t="s">
        <v>1365</v>
      </c>
      <c r="H1920" s="62">
        <v>1</v>
      </c>
      <c r="I1920" s="63">
        <f>SUM(J1921:J1921)</f>
        <v>73449.858696583018</v>
      </c>
      <c r="J1920" s="63">
        <f>H1920*I1920</f>
        <v>73449.858696583018</v>
      </c>
      <c r="K1920" s="74">
        <f>PLANILHA!G302</f>
        <v>73449.858696583018</v>
      </c>
      <c r="L1920" s="74">
        <f>K1920-J1920</f>
        <v>0</v>
      </c>
      <c r="U1920" s="92">
        <f>PLANILHA!G302</f>
        <v>73449.858696583018</v>
      </c>
    </row>
    <row r="1921" spans="1:21" s="75" customFormat="1" ht="38.25">
      <c r="A1921" s="65" t="s">
        <v>1380</v>
      </c>
      <c r="B1921" s="66">
        <v>39585</v>
      </c>
      <c r="C1921" s="66" t="s">
        <v>1010</v>
      </c>
      <c r="D1921" s="65" t="s">
        <v>2222</v>
      </c>
      <c r="E1921" s="237" t="s">
        <v>1382</v>
      </c>
      <c r="F1921" s="237"/>
      <c r="G1921" s="67" t="s">
        <v>1365</v>
      </c>
      <c r="H1921" s="67">
        <v>1</v>
      </c>
      <c r="I1921" s="68">
        <v>73449.858696583018</v>
      </c>
      <c r="J1921" s="68">
        <f>(H1921*I1921)</f>
        <v>73449.858696583018</v>
      </c>
      <c r="K1921" s="74"/>
      <c r="U1921" s="92"/>
    </row>
    <row r="1922" spans="1:21" s="75" customFormat="1" ht="12.75">
      <c r="A1922" s="84"/>
      <c r="K1922" s="74"/>
      <c r="U1922" s="92"/>
    </row>
    <row r="1923" spans="1:21" s="75" customFormat="1" ht="15">
      <c r="A1923" s="57" t="s">
        <v>2221</v>
      </c>
      <c r="B1923" s="58" t="s">
        <v>1361</v>
      </c>
      <c r="C1923" s="58" t="s">
        <v>1362</v>
      </c>
      <c r="D1923" s="57" t="s">
        <v>1363</v>
      </c>
      <c r="E1923" s="235" t="s">
        <v>1364</v>
      </c>
      <c r="F1923" s="235"/>
      <c r="G1923" s="58" t="s">
        <v>1365</v>
      </c>
      <c r="H1923" s="59" t="s">
        <v>1366</v>
      </c>
      <c r="I1923" s="59" t="s">
        <v>1367</v>
      </c>
      <c r="J1923" s="59" t="s">
        <v>1368</v>
      </c>
      <c r="K1923" s="74"/>
      <c r="U1923" s="92"/>
    </row>
    <row r="1924" spans="1:21" s="75" customFormat="1" ht="38.25">
      <c r="A1924" s="65" t="s">
        <v>1369</v>
      </c>
      <c r="B1924" s="61">
        <v>39555</v>
      </c>
      <c r="C1924" s="61" t="s">
        <v>1010</v>
      </c>
      <c r="D1924" s="60" t="s">
        <v>2220</v>
      </c>
      <c r="E1924" s="236" t="s">
        <v>1382</v>
      </c>
      <c r="F1924" s="236"/>
      <c r="G1924" s="61" t="s">
        <v>1365</v>
      </c>
      <c r="H1924" s="62">
        <v>1</v>
      </c>
      <c r="I1924" s="63">
        <f>SUM(J1925:J1925)</f>
        <v>1732.619679712255</v>
      </c>
      <c r="J1924" s="63">
        <f>H1924*I1924</f>
        <v>1732.619679712255</v>
      </c>
      <c r="K1924" s="74">
        <f>PLANILHA!G321</f>
        <v>1732.619679712255</v>
      </c>
      <c r="L1924" s="74">
        <f>K1924-J1924</f>
        <v>0</v>
      </c>
      <c r="U1924" s="92">
        <f>PLANILHA!G321</f>
        <v>1732.619679712255</v>
      </c>
    </row>
    <row r="1925" spans="1:21" s="75" customFormat="1" ht="38.25">
      <c r="A1925" s="65" t="s">
        <v>1380</v>
      </c>
      <c r="B1925" s="66">
        <v>39555</v>
      </c>
      <c r="C1925" s="66" t="s">
        <v>1010</v>
      </c>
      <c r="D1925" s="65" t="s">
        <v>2220</v>
      </c>
      <c r="E1925" s="237" t="s">
        <v>1382</v>
      </c>
      <c r="F1925" s="237"/>
      <c r="G1925" s="67" t="s">
        <v>1365</v>
      </c>
      <c r="H1925" s="67">
        <v>1</v>
      </c>
      <c r="I1925" s="68">
        <v>1732.619679712255</v>
      </c>
      <c r="J1925" s="68">
        <f>(H1925*I1925)</f>
        <v>1732.619679712255</v>
      </c>
      <c r="K1925" s="74"/>
      <c r="U1925" s="92"/>
    </row>
    <row r="1926" spans="1:21" s="75" customFormat="1" ht="12.75">
      <c r="A1926" s="84"/>
      <c r="K1926" s="74"/>
      <c r="U1926" s="92"/>
    </row>
    <row r="1927" spans="1:21" s="75" customFormat="1" ht="15">
      <c r="A1927" s="57" t="s">
        <v>2219</v>
      </c>
      <c r="B1927" s="58" t="s">
        <v>1361</v>
      </c>
      <c r="C1927" s="58" t="s">
        <v>1362</v>
      </c>
      <c r="D1927" s="57" t="s">
        <v>1363</v>
      </c>
      <c r="E1927" s="235" t="s">
        <v>1364</v>
      </c>
      <c r="F1927" s="235"/>
      <c r="G1927" s="58" t="s">
        <v>1365</v>
      </c>
      <c r="H1927" s="59" t="s">
        <v>1366</v>
      </c>
      <c r="I1927" s="59" t="s">
        <v>1367</v>
      </c>
      <c r="J1927" s="59" t="s">
        <v>1368</v>
      </c>
      <c r="K1927" s="74"/>
      <c r="U1927" s="92"/>
    </row>
    <row r="1928" spans="1:21" s="75" customFormat="1" ht="38.25">
      <c r="A1928" s="65" t="s">
        <v>1369</v>
      </c>
      <c r="B1928" s="61">
        <v>43191</v>
      </c>
      <c r="C1928" s="61" t="s">
        <v>1010</v>
      </c>
      <c r="D1928" s="60" t="s">
        <v>2218</v>
      </c>
      <c r="E1928" s="236" t="s">
        <v>1382</v>
      </c>
      <c r="F1928" s="236"/>
      <c r="G1928" s="61" t="s">
        <v>1365</v>
      </c>
      <c r="H1928" s="62">
        <v>1</v>
      </c>
      <c r="I1928" s="63">
        <f>SUM(J1929:J1929)</f>
        <v>2304.6159116211356</v>
      </c>
      <c r="J1928" s="63">
        <f>H1928*I1928</f>
        <v>2304.6159116211356</v>
      </c>
      <c r="K1928" s="74">
        <f>PLANILHA!G322</f>
        <v>2304.6159116211356</v>
      </c>
      <c r="L1928" s="74">
        <f>K1928-J1928</f>
        <v>0</v>
      </c>
      <c r="U1928" s="92">
        <f>PLANILHA!G322</f>
        <v>2304.6159116211356</v>
      </c>
    </row>
    <row r="1929" spans="1:21" s="75" customFormat="1" ht="38.25">
      <c r="A1929" s="65" t="s">
        <v>1380</v>
      </c>
      <c r="B1929" s="66">
        <v>43191</v>
      </c>
      <c r="C1929" s="66" t="s">
        <v>1010</v>
      </c>
      <c r="D1929" s="65" t="s">
        <v>2218</v>
      </c>
      <c r="E1929" s="237" t="s">
        <v>1382</v>
      </c>
      <c r="F1929" s="237"/>
      <c r="G1929" s="67" t="s">
        <v>1365</v>
      </c>
      <c r="H1929" s="67">
        <v>1</v>
      </c>
      <c r="I1929" s="68">
        <v>2304.6159116211356</v>
      </c>
      <c r="J1929" s="68">
        <f>(H1929*I1929)</f>
        <v>2304.6159116211356</v>
      </c>
      <c r="K1929" s="74"/>
      <c r="U1929" s="92"/>
    </row>
    <row r="1930" spans="1:21" s="75" customFormat="1" ht="12.75">
      <c r="A1930" s="84"/>
      <c r="K1930" s="74"/>
      <c r="U1930" s="92"/>
    </row>
    <row r="1931" spans="1:21" s="75" customFormat="1" ht="15">
      <c r="A1931" s="57" t="s">
        <v>2217</v>
      </c>
      <c r="B1931" s="58" t="s">
        <v>1361</v>
      </c>
      <c r="C1931" s="58" t="s">
        <v>1362</v>
      </c>
      <c r="D1931" s="57" t="s">
        <v>1363</v>
      </c>
      <c r="E1931" s="235" t="s">
        <v>1364</v>
      </c>
      <c r="F1931" s="235"/>
      <c r="G1931" s="58" t="s">
        <v>1365</v>
      </c>
      <c r="H1931" s="59" t="s">
        <v>1366</v>
      </c>
      <c r="I1931" s="59" t="s">
        <v>1367</v>
      </c>
      <c r="J1931" s="59" t="s">
        <v>1368</v>
      </c>
      <c r="K1931" s="74"/>
      <c r="U1931" s="92"/>
    </row>
    <row r="1932" spans="1:21" s="75" customFormat="1" ht="38.25">
      <c r="A1932" s="65" t="s">
        <v>1369</v>
      </c>
      <c r="B1932" s="61">
        <v>43192</v>
      </c>
      <c r="C1932" s="61" t="s">
        <v>1010</v>
      </c>
      <c r="D1932" s="60" t="s">
        <v>2216</v>
      </c>
      <c r="E1932" s="236" t="s">
        <v>1382</v>
      </c>
      <c r="F1932" s="236"/>
      <c r="G1932" s="61" t="s">
        <v>1365</v>
      </c>
      <c r="H1932" s="62">
        <v>1</v>
      </c>
      <c r="I1932" s="63">
        <f>SUM(J1933:J1933)</f>
        <v>3018.8490194399246</v>
      </c>
      <c r="J1932" s="63">
        <f>H1932*I1932</f>
        <v>3018.8490194399246</v>
      </c>
      <c r="K1932" s="74">
        <f>PLANILHA!G323</f>
        <v>3018.8490194399246</v>
      </c>
      <c r="L1932" s="74">
        <f>K1932-J1932</f>
        <v>0</v>
      </c>
      <c r="U1932" s="92">
        <f>PLANILHA!G323</f>
        <v>3018.8490194399246</v>
      </c>
    </row>
    <row r="1933" spans="1:21" s="75" customFormat="1" ht="38.25">
      <c r="A1933" s="65" t="s">
        <v>1380</v>
      </c>
      <c r="B1933" s="66">
        <v>43192</v>
      </c>
      <c r="C1933" s="66" t="s">
        <v>1010</v>
      </c>
      <c r="D1933" s="65" t="s">
        <v>2216</v>
      </c>
      <c r="E1933" s="237" t="s">
        <v>1382</v>
      </c>
      <c r="F1933" s="237"/>
      <c r="G1933" s="67" t="s">
        <v>1365</v>
      </c>
      <c r="H1933" s="67">
        <v>1</v>
      </c>
      <c r="I1933" s="68">
        <v>3018.8490194399246</v>
      </c>
      <c r="J1933" s="68">
        <f>(H1933*I1933)</f>
        <v>3018.8490194399246</v>
      </c>
      <c r="K1933" s="74"/>
      <c r="U1933" s="92"/>
    </row>
    <row r="1934" spans="1:21" s="75" customFormat="1" ht="12.75">
      <c r="A1934" s="84"/>
      <c r="K1934" s="74"/>
      <c r="U1934" s="92"/>
    </row>
    <row r="1935" spans="1:21" s="75" customFormat="1" ht="15">
      <c r="A1935" s="57" t="s">
        <v>2215</v>
      </c>
      <c r="B1935" s="58" t="s">
        <v>1361</v>
      </c>
      <c r="C1935" s="58" t="s">
        <v>1362</v>
      </c>
      <c r="D1935" s="57" t="s">
        <v>1363</v>
      </c>
      <c r="E1935" s="235" t="s">
        <v>1364</v>
      </c>
      <c r="F1935" s="235"/>
      <c r="G1935" s="58" t="s">
        <v>1365</v>
      </c>
      <c r="H1935" s="59" t="s">
        <v>1366</v>
      </c>
      <c r="I1935" s="59" t="s">
        <v>1367</v>
      </c>
      <c r="J1935" s="59" t="s">
        <v>1368</v>
      </c>
      <c r="K1935" s="74"/>
      <c r="U1935" s="92"/>
    </row>
    <row r="1936" spans="1:21" s="75" customFormat="1" ht="38.25">
      <c r="A1936" s="65" t="s">
        <v>1369</v>
      </c>
      <c r="B1936" s="61">
        <v>43187</v>
      </c>
      <c r="C1936" s="61" t="s">
        <v>1010</v>
      </c>
      <c r="D1936" s="60" t="s">
        <v>2214</v>
      </c>
      <c r="E1936" s="236" t="s">
        <v>1382</v>
      </c>
      <c r="F1936" s="236"/>
      <c r="G1936" s="61" t="s">
        <v>1365</v>
      </c>
      <c r="H1936" s="62">
        <v>1</v>
      </c>
      <c r="I1936" s="63">
        <f>SUM(J1937:J1937)</f>
        <v>6009.8398561274298</v>
      </c>
      <c r="J1936" s="63">
        <f>H1936*I1936</f>
        <v>6009.8398561274298</v>
      </c>
      <c r="K1936" s="74">
        <f>PLANILHA!G324</f>
        <v>6009.8398561274298</v>
      </c>
      <c r="L1936" s="74">
        <f>K1936-J1936</f>
        <v>0</v>
      </c>
      <c r="U1936" s="92">
        <f>PLANILHA!G324</f>
        <v>6009.8398561274298</v>
      </c>
    </row>
    <row r="1937" spans="1:21" s="75" customFormat="1" ht="38.25">
      <c r="A1937" s="65" t="s">
        <v>1380</v>
      </c>
      <c r="B1937" s="66">
        <v>43187</v>
      </c>
      <c r="C1937" s="66" t="s">
        <v>1010</v>
      </c>
      <c r="D1937" s="65" t="s">
        <v>2214</v>
      </c>
      <c r="E1937" s="237" t="s">
        <v>1382</v>
      </c>
      <c r="F1937" s="237"/>
      <c r="G1937" s="67" t="s">
        <v>1365</v>
      </c>
      <c r="H1937" s="67">
        <v>1</v>
      </c>
      <c r="I1937" s="68">
        <v>6009.8398561274298</v>
      </c>
      <c r="J1937" s="68">
        <f>(H1937*I1937)</f>
        <v>6009.8398561274298</v>
      </c>
      <c r="K1937" s="74"/>
      <c r="U1937" s="92"/>
    </row>
    <row r="1938" spans="1:21" s="75" customFormat="1" ht="12.75">
      <c r="A1938" s="84"/>
      <c r="K1938" s="74"/>
      <c r="U1938" s="92"/>
    </row>
    <row r="1939" spans="1:21" s="75" customFormat="1" ht="15">
      <c r="A1939" s="57" t="s">
        <v>2213</v>
      </c>
      <c r="B1939" s="58" t="s">
        <v>1361</v>
      </c>
      <c r="C1939" s="58" t="s">
        <v>1362</v>
      </c>
      <c r="D1939" s="57" t="s">
        <v>1363</v>
      </c>
      <c r="E1939" s="235" t="s">
        <v>1364</v>
      </c>
      <c r="F1939" s="235"/>
      <c r="G1939" s="58" t="s">
        <v>1365</v>
      </c>
      <c r="H1939" s="59" t="s">
        <v>1366</v>
      </c>
      <c r="I1939" s="59" t="s">
        <v>1367</v>
      </c>
      <c r="J1939" s="59" t="s">
        <v>1368</v>
      </c>
      <c r="K1939" s="74"/>
      <c r="U1939" s="92"/>
    </row>
    <row r="1940" spans="1:21" s="75" customFormat="1" ht="38.25">
      <c r="A1940" s="65" t="s">
        <v>1369</v>
      </c>
      <c r="B1940" s="61">
        <v>43194</v>
      </c>
      <c r="C1940" s="61" t="s">
        <v>1010</v>
      </c>
      <c r="D1940" s="60" t="s">
        <v>2212</v>
      </c>
      <c r="E1940" s="236" t="s">
        <v>1382</v>
      </c>
      <c r="F1940" s="236"/>
      <c r="G1940" s="61" t="s">
        <v>1365</v>
      </c>
      <c r="H1940" s="62">
        <v>1</v>
      </c>
      <c r="I1940" s="63">
        <f>SUM(J1941:J1941)</f>
        <v>1372.1161257172218</v>
      </c>
      <c r="J1940" s="63">
        <f>H1940*I1940</f>
        <v>1372.1161257172218</v>
      </c>
      <c r="K1940" s="74">
        <f>PLANILHA!G325</f>
        <v>1372.1161257172218</v>
      </c>
      <c r="L1940" s="74">
        <f>K1940-J1940</f>
        <v>0</v>
      </c>
      <c r="U1940" s="92">
        <f>PLANILHA!G325</f>
        <v>1372.1161257172218</v>
      </c>
    </row>
    <row r="1941" spans="1:21" s="75" customFormat="1" ht="38.25">
      <c r="A1941" s="65" t="s">
        <v>1380</v>
      </c>
      <c r="B1941" s="66">
        <v>43194</v>
      </c>
      <c r="C1941" s="66" t="s">
        <v>1010</v>
      </c>
      <c r="D1941" s="65" t="s">
        <v>2212</v>
      </c>
      <c r="E1941" s="237" t="s">
        <v>1382</v>
      </c>
      <c r="F1941" s="237"/>
      <c r="G1941" s="67" t="s">
        <v>1365</v>
      </c>
      <c r="H1941" s="67">
        <v>1</v>
      </c>
      <c r="I1941" s="68">
        <v>1372.1161257172218</v>
      </c>
      <c r="J1941" s="68">
        <f>(H1941*I1941)</f>
        <v>1372.1161257172218</v>
      </c>
      <c r="K1941" s="74"/>
      <c r="U1941" s="92"/>
    </row>
  </sheetData>
  <mergeCells count="1720">
    <mergeCell ref="E1939:F1939"/>
    <mergeCell ref="E1940:F1940"/>
    <mergeCell ref="E1941:F1941"/>
    <mergeCell ref="E1931:F1931"/>
    <mergeCell ref="E1932:F1932"/>
    <mergeCell ref="E1933:F1933"/>
    <mergeCell ref="E1935:F1935"/>
    <mergeCell ref="E1936:F1936"/>
    <mergeCell ref="E1937:F1937"/>
    <mergeCell ref="E1923:F1923"/>
    <mergeCell ref="E1924:F1924"/>
    <mergeCell ref="E1925:F1925"/>
    <mergeCell ref="E1927:F1927"/>
    <mergeCell ref="E1928:F1928"/>
    <mergeCell ref="E1929:F1929"/>
    <mergeCell ref="E1915:F1915"/>
    <mergeCell ref="E1916:F1916"/>
    <mergeCell ref="E1917:F1917"/>
    <mergeCell ref="E1919:F1919"/>
    <mergeCell ref="E1920:F1920"/>
    <mergeCell ref="E1921:F1921"/>
    <mergeCell ref="E16:F16"/>
    <mergeCell ref="E18:F18"/>
    <mergeCell ref="E27:F27"/>
    <mergeCell ref="E28:F28"/>
    <mergeCell ref="E29:F29"/>
    <mergeCell ref="C2:D2"/>
    <mergeCell ref="E2:F2"/>
    <mergeCell ref="A4:J4"/>
    <mergeCell ref="A5:J5"/>
    <mergeCell ref="E6:F6"/>
    <mergeCell ref="E7:F7"/>
    <mergeCell ref="E20:F20"/>
    <mergeCell ref="G2:H2"/>
    <mergeCell ref="I2:J2"/>
    <mergeCell ref="C3:D3"/>
    <mergeCell ref="E3:F3"/>
    <mergeCell ref="G3:H3"/>
    <mergeCell ref="I3:J3"/>
    <mergeCell ref="E8:F8"/>
    <mergeCell ref="E9:F9"/>
    <mergeCell ref="E10:F10"/>
    <mergeCell ref="E11:F11"/>
    <mergeCell ref="E12:F12"/>
    <mergeCell ref="E26:F26"/>
    <mergeCell ref="E19:F19"/>
    <mergeCell ref="E21:F21"/>
    <mergeCell ref="E22:F22"/>
    <mergeCell ref="E23:F23"/>
    <mergeCell ref="E24:F24"/>
    <mergeCell ref="E25:F25"/>
    <mergeCell ref="E13:F13"/>
    <mergeCell ref="E14:F14"/>
    <mergeCell ref="E41:F41"/>
    <mergeCell ref="E42:F42"/>
    <mergeCell ref="E43:F43"/>
    <mergeCell ref="E44:F44"/>
    <mergeCell ref="E45:F45"/>
    <mergeCell ref="E35:F35"/>
    <mergeCell ref="E36:F36"/>
    <mergeCell ref="E37:F37"/>
    <mergeCell ref="E38:F38"/>
    <mergeCell ref="E54:F54"/>
    <mergeCell ref="E47:F47"/>
    <mergeCell ref="E48:F48"/>
    <mergeCell ref="E49:F49"/>
    <mergeCell ref="E50:F50"/>
    <mergeCell ref="E51:F51"/>
    <mergeCell ref="E30:F30"/>
    <mergeCell ref="E31:F31"/>
    <mergeCell ref="E15:F15"/>
    <mergeCell ref="E32:F32"/>
    <mergeCell ref="E33:F33"/>
    <mergeCell ref="E34:F34"/>
    <mergeCell ref="E53:F53"/>
    <mergeCell ref="E52:F52"/>
    <mergeCell ref="E46:F46"/>
    <mergeCell ref="E39:F39"/>
    <mergeCell ref="E40:F40"/>
    <mergeCell ref="E92:F92"/>
    <mergeCell ref="E93:F93"/>
    <mergeCell ref="E95:F95"/>
    <mergeCell ref="E96:F96"/>
    <mergeCell ref="E97:F97"/>
    <mergeCell ref="E63:F63"/>
    <mergeCell ref="E80:F80"/>
    <mergeCell ref="E69:F69"/>
    <mergeCell ref="E70:F70"/>
    <mergeCell ref="E71:F71"/>
    <mergeCell ref="E72:F72"/>
    <mergeCell ref="E73:F73"/>
    <mergeCell ref="E74:F74"/>
    <mergeCell ref="E59:F59"/>
    <mergeCell ref="E60:F60"/>
    <mergeCell ref="E61:F61"/>
    <mergeCell ref="E62:F62"/>
    <mergeCell ref="E55:F55"/>
    <mergeCell ref="E56:F56"/>
    <mergeCell ref="E57:F57"/>
    <mergeCell ref="E58:F58"/>
    <mergeCell ref="E78:F78"/>
    <mergeCell ref="E79:F79"/>
    <mergeCell ref="E151:F151"/>
    <mergeCell ref="E117:F117"/>
    <mergeCell ref="E118:F118"/>
    <mergeCell ref="E119:F119"/>
    <mergeCell ref="E137:F137"/>
    <mergeCell ref="E138:F138"/>
    <mergeCell ref="E140:F140"/>
    <mergeCell ref="E141:F141"/>
    <mergeCell ref="E98:F98"/>
    <mergeCell ref="E99:F99"/>
    <mergeCell ref="E100:F100"/>
    <mergeCell ref="E101:F101"/>
    <mergeCell ref="E102:F102"/>
    <mergeCell ref="E75:F75"/>
    <mergeCell ref="E76:F76"/>
    <mergeCell ref="E77:F77"/>
    <mergeCell ref="E112:F112"/>
    <mergeCell ref="E113:F113"/>
    <mergeCell ref="E114:F114"/>
    <mergeCell ref="E81:F81"/>
    <mergeCell ref="E82:F82"/>
    <mergeCell ref="E83:F83"/>
    <mergeCell ref="E84:F84"/>
    <mergeCell ref="E85:F85"/>
    <mergeCell ref="E104:F104"/>
    <mergeCell ref="E105:F105"/>
    <mergeCell ref="E88:F88"/>
    <mergeCell ref="E89:F89"/>
    <mergeCell ref="E90:F90"/>
    <mergeCell ref="E91:F91"/>
    <mergeCell ref="E110:F110"/>
    <mergeCell ref="E111:F111"/>
    <mergeCell ref="E149:F149"/>
    <mergeCell ref="E150:F150"/>
    <mergeCell ref="E148:F148"/>
    <mergeCell ref="E115:F115"/>
    <mergeCell ref="E116:F116"/>
    <mergeCell ref="E145:F145"/>
    <mergeCell ref="E146:F146"/>
    <mergeCell ref="E147:F147"/>
    <mergeCell ref="E64:F64"/>
    <mergeCell ref="E65:F65"/>
    <mergeCell ref="E66:F66"/>
    <mergeCell ref="E67:F67"/>
    <mergeCell ref="E68:F68"/>
    <mergeCell ref="E86:F86"/>
    <mergeCell ref="E87:F87"/>
    <mergeCell ref="E121:F121"/>
    <mergeCell ref="E122:F122"/>
    <mergeCell ref="E123:F123"/>
    <mergeCell ref="E124:F124"/>
    <mergeCell ref="E125:F125"/>
    <mergeCell ref="E144:F144"/>
    <mergeCell ref="E106:F106"/>
    <mergeCell ref="E107:F107"/>
    <mergeCell ref="E108:F108"/>
    <mergeCell ref="E109:F109"/>
    <mergeCell ref="E209:F209"/>
    <mergeCell ref="E210:F210"/>
    <mergeCell ref="E211:F211"/>
    <mergeCell ref="E200:F200"/>
    <mergeCell ref="E201:F201"/>
    <mergeCell ref="E152:F152"/>
    <mergeCell ref="E103:F103"/>
    <mergeCell ref="E126:F126"/>
    <mergeCell ref="E127:F127"/>
    <mergeCell ref="E128:F128"/>
    <mergeCell ref="E129:F129"/>
    <mergeCell ref="E130:F130"/>
    <mergeCell ref="E131:F131"/>
    <mergeCell ref="E120:F120"/>
    <mergeCell ref="E165:F165"/>
    <mergeCell ref="E132:F132"/>
    <mergeCell ref="E133:F133"/>
    <mergeCell ref="E134:F134"/>
    <mergeCell ref="E135:F135"/>
    <mergeCell ref="E136:F136"/>
    <mergeCell ref="E155:F155"/>
    <mergeCell ref="E156:F156"/>
    <mergeCell ref="E157:F157"/>
    <mergeCell ref="E158:F158"/>
    <mergeCell ref="E142:F142"/>
    <mergeCell ref="E143:F143"/>
    <mergeCell ref="E161:F161"/>
    <mergeCell ref="E162:F162"/>
    <mergeCell ref="E163:F163"/>
    <mergeCell ref="E164:F164"/>
    <mergeCell ref="E159:F159"/>
    <mergeCell ref="E160:F160"/>
    <mergeCell ref="E266:F266"/>
    <mergeCell ref="E267:F267"/>
    <mergeCell ref="E234:F234"/>
    <mergeCell ref="E236:F236"/>
    <mergeCell ref="E237:F237"/>
    <mergeCell ref="E238:F238"/>
    <mergeCell ref="E153:F153"/>
    <mergeCell ref="E154:F154"/>
    <mergeCell ref="E177:F177"/>
    <mergeCell ref="E178:F178"/>
    <mergeCell ref="E179:F179"/>
    <mergeCell ref="E180:F180"/>
    <mergeCell ref="E181:F181"/>
    <mergeCell ref="E190:F190"/>
    <mergeCell ref="E191:F191"/>
    <mergeCell ref="E192:F192"/>
    <mergeCell ref="E193:F193"/>
    <mergeCell ref="E194:F194"/>
    <mergeCell ref="E212:F212"/>
    <mergeCell ref="E195:F195"/>
    <mergeCell ref="E196:F196"/>
    <mergeCell ref="E197:F197"/>
    <mergeCell ref="E205:F205"/>
    <mergeCell ref="E198:F198"/>
    <mergeCell ref="E199:F199"/>
    <mergeCell ref="E166:F166"/>
    <mergeCell ref="E167:F167"/>
    <mergeCell ref="E168:F168"/>
    <mergeCell ref="E169:F169"/>
    <mergeCell ref="E170:F170"/>
    <mergeCell ref="E189:F189"/>
    <mergeCell ref="E207:F207"/>
    <mergeCell ref="E183:F183"/>
    <mergeCell ref="E184:F184"/>
    <mergeCell ref="E186:F186"/>
    <mergeCell ref="E187:F187"/>
    <mergeCell ref="E188:F188"/>
    <mergeCell ref="E206:F206"/>
    <mergeCell ref="E233:F233"/>
    <mergeCell ref="E213:F213"/>
    <mergeCell ref="E214:F214"/>
    <mergeCell ref="E215:F215"/>
    <mergeCell ref="E202:F202"/>
    <mergeCell ref="E203:F203"/>
    <mergeCell ref="E204:F204"/>
    <mergeCell ref="E182:F182"/>
    <mergeCell ref="E171:F171"/>
    <mergeCell ref="E172:F172"/>
    <mergeCell ref="E173:F173"/>
    <mergeCell ref="E174:F174"/>
    <mergeCell ref="E175:F175"/>
    <mergeCell ref="E176:F176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08:F208"/>
    <mergeCell ref="E257:F257"/>
    <mergeCell ref="E240:F240"/>
    <mergeCell ref="E241:F241"/>
    <mergeCell ref="E242:F242"/>
    <mergeCell ref="E243:F243"/>
    <mergeCell ref="E244:F244"/>
    <mergeCell ref="E245:F245"/>
    <mergeCell ref="E275:F275"/>
    <mergeCell ref="E276:F276"/>
    <mergeCell ref="E277:F277"/>
    <mergeCell ref="E248:F248"/>
    <mergeCell ref="E249:F249"/>
    <mergeCell ref="E250:F250"/>
    <mergeCell ref="E285:F285"/>
    <mergeCell ref="E286:F286"/>
    <mergeCell ref="E287:F287"/>
    <mergeCell ref="E216:F216"/>
    <mergeCell ref="E281:F281"/>
    <mergeCell ref="E246:F246"/>
    <mergeCell ref="E247:F247"/>
    <mergeCell ref="E258:F258"/>
    <mergeCell ref="E259:F259"/>
    <mergeCell ref="E260:F260"/>
    <mergeCell ref="E261:F261"/>
    <mergeCell ref="E262:F262"/>
    <mergeCell ref="E263:F263"/>
    <mergeCell ref="E265:F265"/>
    <mergeCell ref="E235:F235"/>
    <mergeCell ref="E270:F270"/>
    <mergeCell ref="E271:F271"/>
    <mergeCell ref="E272:F272"/>
    <mergeCell ref="E280:F280"/>
    <mergeCell ref="E334:F334"/>
    <mergeCell ref="E336:F336"/>
    <mergeCell ref="E289:F289"/>
    <mergeCell ref="E290:F290"/>
    <mergeCell ref="E291:F291"/>
    <mergeCell ref="E292:F292"/>
    <mergeCell ref="E294:F294"/>
    <mergeCell ref="E295:F295"/>
    <mergeCell ref="E297:F297"/>
    <mergeCell ref="E299:F299"/>
    <mergeCell ref="E300:F300"/>
    <mergeCell ref="E301:F301"/>
    <mergeCell ref="E279:F279"/>
    <mergeCell ref="E296:F296"/>
    <mergeCell ref="E217:F217"/>
    <mergeCell ref="E218:F218"/>
    <mergeCell ref="E219:F219"/>
    <mergeCell ref="E220:F220"/>
    <mergeCell ref="E221:F221"/>
    <mergeCell ref="E282:F282"/>
    <mergeCell ref="E284:F284"/>
    <mergeCell ref="E251:F251"/>
    <mergeCell ref="E252:F252"/>
    <mergeCell ref="E253:F253"/>
    <mergeCell ref="E254:F254"/>
    <mergeCell ref="E255:F255"/>
    <mergeCell ref="E256:F256"/>
    <mergeCell ref="E273:F273"/>
    <mergeCell ref="E274:F274"/>
    <mergeCell ref="E268:F268"/>
    <mergeCell ref="E269:F269"/>
    <mergeCell ref="E239:F239"/>
    <mergeCell ref="E348:F348"/>
    <mergeCell ref="E350:F350"/>
    <mergeCell ref="E326:F326"/>
    <mergeCell ref="E327:F327"/>
    <mergeCell ref="E343:F343"/>
    <mergeCell ref="E344:F344"/>
    <mergeCell ref="E346:F346"/>
    <mergeCell ref="E347:F347"/>
    <mergeCell ref="E319:F319"/>
    <mergeCell ref="E320:F320"/>
    <mergeCell ref="E321:F321"/>
    <mergeCell ref="E322:F322"/>
    <mergeCell ref="E324:F324"/>
    <mergeCell ref="E325:F325"/>
    <mergeCell ref="E302:F302"/>
    <mergeCell ref="E304:F304"/>
    <mergeCell ref="E305:F305"/>
    <mergeCell ref="E306:F306"/>
    <mergeCell ref="E307:F307"/>
    <mergeCell ref="E309:F309"/>
    <mergeCell ref="E310:F310"/>
    <mergeCell ref="E311:F311"/>
    <mergeCell ref="E312:F312"/>
    <mergeCell ref="E314:F314"/>
    <mergeCell ref="E315:F315"/>
    <mergeCell ref="E316:F316"/>
    <mergeCell ref="E317:F317"/>
    <mergeCell ref="E328:F328"/>
    <mergeCell ref="E329:F329"/>
    <mergeCell ref="E331:F331"/>
    <mergeCell ref="E332:F332"/>
    <mergeCell ref="E333:F333"/>
    <mergeCell ref="E444:F444"/>
    <mergeCell ref="E414:F414"/>
    <mergeCell ref="E415:F415"/>
    <mergeCell ref="E416:F416"/>
    <mergeCell ref="E404:F404"/>
    <mergeCell ref="E405:F405"/>
    <mergeCell ref="E406:F406"/>
    <mergeCell ref="E443:F443"/>
    <mergeCell ref="E337:F337"/>
    <mergeCell ref="E338:F338"/>
    <mergeCell ref="E339:F339"/>
    <mergeCell ref="E341:F341"/>
    <mergeCell ref="E342:F342"/>
    <mergeCell ref="E363:F363"/>
    <mergeCell ref="E365:F365"/>
    <mergeCell ref="E366:F366"/>
    <mergeCell ref="E367:F367"/>
    <mergeCell ref="E368:F368"/>
    <mergeCell ref="E369:F369"/>
    <mergeCell ref="E395:F395"/>
    <mergeCell ref="E396:F396"/>
    <mergeCell ref="E397:F397"/>
    <mergeCell ref="E398:F398"/>
    <mergeCell ref="E400:F400"/>
    <mergeCell ref="E401:F401"/>
    <mergeCell ref="E351:F351"/>
    <mergeCell ref="E360:F360"/>
    <mergeCell ref="E361:F361"/>
    <mergeCell ref="E362:F362"/>
    <mergeCell ref="E380:F380"/>
    <mergeCell ref="E381:F381"/>
    <mergeCell ref="E382:F382"/>
    <mergeCell ref="E432:F432"/>
    <mergeCell ref="E434:F434"/>
    <mergeCell ref="E435:F435"/>
    <mergeCell ref="E402:F402"/>
    <mergeCell ref="E403:F403"/>
    <mergeCell ref="E352:F352"/>
    <mergeCell ref="E370:F370"/>
    <mergeCell ref="E372:F372"/>
    <mergeCell ref="E373:F373"/>
    <mergeCell ref="E374:F374"/>
    <mergeCell ref="E375:F375"/>
    <mergeCell ref="E383:F383"/>
    <mergeCell ref="E384:F384"/>
    <mergeCell ref="E385:F385"/>
    <mergeCell ref="E418:F418"/>
    <mergeCell ref="E411:F411"/>
    <mergeCell ref="E412:F412"/>
    <mergeCell ref="E413:F413"/>
    <mergeCell ref="E376:F376"/>
    <mergeCell ref="E378:F378"/>
    <mergeCell ref="E379:F379"/>
    <mergeCell ref="E353:F353"/>
    <mergeCell ref="E354:F354"/>
    <mergeCell ref="E355:F355"/>
    <mergeCell ref="E356:F356"/>
    <mergeCell ref="E357:F357"/>
    <mergeCell ref="E358:F358"/>
    <mergeCell ref="E458:F458"/>
    <mergeCell ref="E438:F438"/>
    <mergeCell ref="E439:F439"/>
    <mergeCell ref="E440:F440"/>
    <mergeCell ref="E442:F442"/>
    <mergeCell ref="E472:F472"/>
    <mergeCell ref="E474:F474"/>
    <mergeCell ref="E475:F475"/>
    <mergeCell ref="E447:F447"/>
    <mergeCell ref="E407:F407"/>
    <mergeCell ref="E408:F408"/>
    <mergeCell ref="E410:F410"/>
    <mergeCell ref="E386:F386"/>
    <mergeCell ref="E419:F419"/>
    <mergeCell ref="E420:F420"/>
    <mergeCell ref="E387:F387"/>
    <mergeCell ref="E388:F388"/>
    <mergeCell ref="E389:F389"/>
    <mergeCell ref="E391:F391"/>
    <mergeCell ref="E392:F392"/>
    <mergeCell ref="E393:F393"/>
    <mergeCell ref="E394:F394"/>
    <mergeCell ref="E421:F421"/>
    <mergeCell ref="E422:F422"/>
    <mergeCell ref="E423:F423"/>
    <mergeCell ref="E424:F424"/>
    <mergeCell ref="E426:F426"/>
    <mergeCell ref="E427:F427"/>
    <mergeCell ref="E428:F428"/>
    <mergeCell ref="E429:F429"/>
    <mergeCell ref="E430:F430"/>
    <mergeCell ref="E431:F431"/>
    <mergeCell ref="E528:F528"/>
    <mergeCell ref="E529:F529"/>
    <mergeCell ref="E530:F530"/>
    <mergeCell ref="E481:F481"/>
    <mergeCell ref="E482:F482"/>
    <mergeCell ref="E484:F484"/>
    <mergeCell ref="E485:F485"/>
    <mergeCell ref="E486:F486"/>
    <mergeCell ref="E510:F510"/>
    <mergeCell ref="E459:F459"/>
    <mergeCell ref="E460:F460"/>
    <mergeCell ref="E461:F461"/>
    <mergeCell ref="E463:F463"/>
    <mergeCell ref="E480:F480"/>
    <mergeCell ref="E436:F436"/>
    <mergeCell ref="E437:F437"/>
    <mergeCell ref="E468:F468"/>
    <mergeCell ref="E469:F469"/>
    <mergeCell ref="E487:F487"/>
    <mergeCell ref="E493:F493"/>
    <mergeCell ref="E494:F494"/>
    <mergeCell ref="E495:F495"/>
    <mergeCell ref="E488:F488"/>
    <mergeCell ref="E445:F445"/>
    <mergeCell ref="E446:F446"/>
    <mergeCell ref="E464:F464"/>
    <mergeCell ref="E465:F465"/>
    <mergeCell ref="E466:F466"/>
    <mergeCell ref="E467:F467"/>
    <mergeCell ref="E455:F455"/>
    <mergeCell ref="E456:F456"/>
    <mergeCell ref="E457:F457"/>
    <mergeCell ref="E553:F553"/>
    <mergeCell ref="E571:F571"/>
    <mergeCell ref="E517:F517"/>
    <mergeCell ref="E518:F518"/>
    <mergeCell ref="E519:F519"/>
    <mergeCell ref="E520:F520"/>
    <mergeCell ref="E521:F521"/>
    <mergeCell ref="E522:F522"/>
    <mergeCell ref="E538:F538"/>
    <mergeCell ref="E540:F540"/>
    <mergeCell ref="E549:F549"/>
    <mergeCell ref="E550:F550"/>
    <mergeCell ref="E551:F551"/>
    <mergeCell ref="E552:F552"/>
    <mergeCell ref="E476:F476"/>
    <mergeCell ref="E477:F477"/>
    <mergeCell ref="E448:F448"/>
    <mergeCell ref="E450:F450"/>
    <mergeCell ref="E451:F451"/>
    <mergeCell ref="E452:F452"/>
    <mergeCell ref="E453:F453"/>
    <mergeCell ref="E454:F454"/>
    <mergeCell ref="E478:F478"/>
    <mergeCell ref="E569:F569"/>
    <mergeCell ref="E533:F533"/>
    <mergeCell ref="E534:F534"/>
    <mergeCell ref="E503:F503"/>
    <mergeCell ref="E504:F504"/>
    <mergeCell ref="E470:F470"/>
    <mergeCell ref="E471:F471"/>
    <mergeCell ref="E511:F511"/>
    <mergeCell ref="E512:F512"/>
    <mergeCell ref="E479:F479"/>
    <mergeCell ref="E496:F496"/>
    <mergeCell ref="E497:F497"/>
    <mergeCell ref="E498:F498"/>
    <mergeCell ref="E500:F500"/>
    <mergeCell ref="E501:F501"/>
    <mergeCell ref="E535:F535"/>
    <mergeCell ref="E536:F536"/>
    <mergeCell ref="E537:F537"/>
    <mergeCell ref="E505:F505"/>
    <mergeCell ref="E492:F492"/>
    <mergeCell ref="E524:F524"/>
    <mergeCell ref="E525:F525"/>
    <mergeCell ref="E506:F506"/>
    <mergeCell ref="E508:F508"/>
    <mergeCell ref="E509:F509"/>
    <mergeCell ref="E548:F548"/>
    <mergeCell ref="E502:F502"/>
    <mergeCell ref="E489:F489"/>
    <mergeCell ref="E490:F490"/>
    <mergeCell ref="E541:F541"/>
    <mergeCell ref="E542:F542"/>
    <mergeCell ref="E543:F543"/>
    <mergeCell ref="E544:F544"/>
    <mergeCell ref="E545:F545"/>
    <mergeCell ref="E546:F546"/>
    <mergeCell ref="E513:F513"/>
    <mergeCell ref="E514:F514"/>
    <mergeCell ref="E516:F516"/>
    <mergeCell ref="E532:F532"/>
    <mergeCell ref="E526:F526"/>
    <mergeCell ref="E527:F527"/>
    <mergeCell ref="E576:F576"/>
    <mergeCell ref="E577:F577"/>
    <mergeCell ref="E578:F578"/>
    <mergeCell ref="E580:F580"/>
    <mergeCell ref="E581:F581"/>
    <mergeCell ref="E582:F582"/>
    <mergeCell ref="E563:F563"/>
    <mergeCell ref="E554:F554"/>
    <mergeCell ref="E555:F555"/>
    <mergeCell ref="E556:F556"/>
    <mergeCell ref="E574:F574"/>
    <mergeCell ref="E575:F575"/>
    <mergeCell ref="E564:F564"/>
    <mergeCell ref="E565:F565"/>
    <mergeCell ref="E566:F566"/>
    <mergeCell ref="E567:F567"/>
    <mergeCell ref="E570:F570"/>
    <mergeCell ref="E557:F557"/>
    <mergeCell ref="E558:F558"/>
    <mergeCell ref="E559:F559"/>
    <mergeCell ref="E561:F561"/>
    <mergeCell ref="E562:F562"/>
    <mergeCell ref="E572:F572"/>
    <mergeCell ref="E573:F573"/>
    <mergeCell ref="E583:F583"/>
    <mergeCell ref="E600:F600"/>
    <mergeCell ref="E602:F602"/>
    <mergeCell ref="E603:F603"/>
    <mergeCell ref="E604:F604"/>
    <mergeCell ref="E597:F597"/>
    <mergeCell ref="E598:F598"/>
    <mergeCell ref="E599:F599"/>
    <mergeCell ref="E620:F620"/>
    <mergeCell ref="E608:F608"/>
    <mergeCell ref="E609:F609"/>
    <mergeCell ref="E610:F610"/>
    <mergeCell ref="E611:F611"/>
    <mergeCell ref="E613:F613"/>
    <mergeCell ref="E614:F614"/>
    <mergeCell ref="E622:F622"/>
    <mergeCell ref="E623:F623"/>
    <mergeCell ref="E584:F584"/>
    <mergeCell ref="E585:F585"/>
    <mergeCell ref="E586:F586"/>
    <mergeCell ref="E587:F587"/>
    <mergeCell ref="E588:F588"/>
    <mergeCell ref="E589:F589"/>
    <mergeCell ref="E607:F607"/>
    <mergeCell ref="E617:F617"/>
    <mergeCell ref="E618:F618"/>
    <mergeCell ref="E619:F619"/>
    <mergeCell ref="E605:F605"/>
    <mergeCell ref="E606:F606"/>
    <mergeCell ref="E624:F624"/>
    <mergeCell ref="E642:F642"/>
    <mergeCell ref="E643:F643"/>
    <mergeCell ref="E644:F644"/>
    <mergeCell ref="E625:F625"/>
    <mergeCell ref="E626:F626"/>
    <mergeCell ref="E627:F627"/>
    <mergeCell ref="E628:F628"/>
    <mergeCell ref="E629:F629"/>
    <mergeCell ref="E630:F630"/>
    <mergeCell ref="E591:F591"/>
    <mergeCell ref="E592:F592"/>
    <mergeCell ref="E593:F593"/>
    <mergeCell ref="E594:F594"/>
    <mergeCell ref="E595:F595"/>
    <mergeCell ref="E596:F596"/>
    <mergeCell ref="E615:F615"/>
    <mergeCell ref="E616:F616"/>
    <mergeCell ref="E633:F633"/>
    <mergeCell ref="E634:F634"/>
    <mergeCell ref="E645:F645"/>
    <mergeCell ref="E646:F646"/>
    <mergeCell ref="E647:F647"/>
    <mergeCell ref="E648:F648"/>
    <mergeCell ref="E631:F631"/>
    <mergeCell ref="E632:F632"/>
    <mergeCell ref="E650:F650"/>
    <mergeCell ref="E651:F651"/>
    <mergeCell ref="E652:F652"/>
    <mergeCell ref="E653:F653"/>
    <mergeCell ref="E641:F641"/>
    <mergeCell ref="E638:F638"/>
    <mergeCell ref="E639:F639"/>
    <mergeCell ref="E636:F636"/>
    <mergeCell ref="E637:F637"/>
    <mergeCell ref="E656:F656"/>
    <mergeCell ref="E658:F658"/>
    <mergeCell ref="E640:F640"/>
    <mergeCell ref="E659:F659"/>
    <mergeCell ref="E660:F660"/>
    <mergeCell ref="E661:F661"/>
    <mergeCell ref="E662:F662"/>
    <mergeCell ref="E663:F663"/>
    <mergeCell ref="E664:F664"/>
    <mergeCell ref="E701:F701"/>
    <mergeCell ref="E666:F666"/>
    <mergeCell ref="E667:F667"/>
    <mergeCell ref="E668:F668"/>
    <mergeCell ref="E669:F669"/>
    <mergeCell ref="E670:F670"/>
    <mergeCell ref="E671:F671"/>
    <mergeCell ref="E676:F676"/>
    <mergeCell ref="E677:F677"/>
    <mergeCell ref="E678:F678"/>
    <mergeCell ref="E654:F654"/>
    <mergeCell ref="E655:F655"/>
    <mergeCell ref="E672:F672"/>
    <mergeCell ref="E674:F674"/>
    <mergeCell ref="E675:F675"/>
    <mergeCell ref="E693:F693"/>
    <mergeCell ref="E694:F694"/>
    <mergeCell ref="E695:F695"/>
    <mergeCell ref="E682:F682"/>
    <mergeCell ref="E683:F683"/>
    <mergeCell ref="E684:F684"/>
    <mergeCell ref="E685:F685"/>
    <mergeCell ref="E702:F702"/>
    <mergeCell ref="E703:F703"/>
    <mergeCell ref="E696:F696"/>
    <mergeCell ref="E697:F697"/>
    <mergeCell ref="E698:F698"/>
    <mergeCell ref="E700:F700"/>
    <mergeCell ref="E679:F679"/>
    <mergeCell ref="E680:F680"/>
    <mergeCell ref="E716:F716"/>
    <mergeCell ref="E717:F717"/>
    <mergeCell ref="E734:F734"/>
    <mergeCell ref="E735:F735"/>
    <mergeCell ref="E736:F736"/>
    <mergeCell ref="E738:F738"/>
    <mergeCell ref="E709:F709"/>
    <mergeCell ref="E710:F710"/>
    <mergeCell ref="E711:F711"/>
    <mergeCell ref="E712:F712"/>
    <mergeCell ref="E714:F714"/>
    <mergeCell ref="E715:F715"/>
    <mergeCell ref="E686:F686"/>
    <mergeCell ref="E687:F687"/>
    <mergeCell ref="E688:F688"/>
    <mergeCell ref="E689:F689"/>
    <mergeCell ref="E691:F691"/>
    <mergeCell ref="E692:F692"/>
    <mergeCell ref="E704:F704"/>
    <mergeCell ref="E705:F705"/>
    <mergeCell ref="E707:F707"/>
    <mergeCell ref="E708:F708"/>
    <mergeCell ref="E777:F777"/>
    <mergeCell ref="E774:F774"/>
    <mergeCell ref="E775:F775"/>
    <mergeCell ref="E742:F742"/>
    <mergeCell ref="E743:F743"/>
    <mergeCell ref="E744:F744"/>
    <mergeCell ref="E745:F745"/>
    <mergeCell ref="E747:F747"/>
    <mergeCell ref="E748:F748"/>
    <mergeCell ref="E786:F786"/>
    <mergeCell ref="E787:F787"/>
    <mergeCell ref="E788:F788"/>
    <mergeCell ref="E773:F773"/>
    <mergeCell ref="E718:F718"/>
    <mergeCell ref="E720:F720"/>
    <mergeCell ref="E721:F721"/>
    <mergeCell ref="E722:F722"/>
    <mergeCell ref="E723:F723"/>
    <mergeCell ref="E724:F724"/>
    <mergeCell ref="E741:F741"/>
    <mergeCell ref="E739:F739"/>
    <mergeCell ref="E740:F740"/>
    <mergeCell ref="E731:F731"/>
    <mergeCell ref="E732:F732"/>
    <mergeCell ref="E733:F733"/>
    <mergeCell ref="E750:F750"/>
    <mergeCell ref="E751:F751"/>
    <mergeCell ref="E752:F752"/>
    <mergeCell ref="E772:F772"/>
    <mergeCell ref="E759:F759"/>
    <mergeCell ref="E760:F760"/>
    <mergeCell ref="E761:F761"/>
    <mergeCell ref="E757:F757"/>
    <mergeCell ref="E758:F758"/>
    <mergeCell ref="E725:F725"/>
    <mergeCell ref="E726:F726"/>
    <mergeCell ref="E727:F727"/>
    <mergeCell ref="E729:F729"/>
    <mergeCell ref="E730:F730"/>
    <mergeCell ref="E749:F749"/>
    <mergeCell ref="E766:F766"/>
    <mergeCell ref="E768:F768"/>
    <mergeCell ref="E769:F769"/>
    <mergeCell ref="E770:F770"/>
    <mergeCell ref="E771:F771"/>
    <mergeCell ref="E753:F753"/>
    <mergeCell ref="E754:F754"/>
    <mergeCell ref="E756:F756"/>
    <mergeCell ref="E776:F776"/>
    <mergeCell ref="E762:F762"/>
    <mergeCell ref="E763:F763"/>
    <mergeCell ref="E764:F764"/>
    <mergeCell ref="E765:F765"/>
    <mergeCell ref="E823:F823"/>
    <mergeCell ref="E824:F824"/>
    <mergeCell ref="E811:F811"/>
    <mergeCell ref="E807:F807"/>
    <mergeCell ref="E808:F808"/>
    <mergeCell ref="E809:F809"/>
    <mergeCell ref="E804:F804"/>
    <mergeCell ref="E805:F805"/>
    <mergeCell ref="E806:F806"/>
    <mergeCell ref="E778:F778"/>
    <mergeCell ref="E780:F780"/>
    <mergeCell ref="E781:F781"/>
    <mergeCell ref="E782:F782"/>
    <mergeCell ref="E783:F783"/>
    <mergeCell ref="E784:F784"/>
    <mergeCell ref="E792:F792"/>
    <mergeCell ref="E793:F793"/>
    <mergeCell ref="E794:F794"/>
    <mergeCell ref="E789:F789"/>
    <mergeCell ref="E790:F790"/>
    <mergeCell ref="E826:F826"/>
    <mergeCell ref="E827:F827"/>
    <mergeCell ref="E828:F828"/>
    <mergeCell ref="E795:F795"/>
    <mergeCell ref="E796:F796"/>
    <mergeCell ref="E798:F798"/>
    <mergeCell ref="E799:F799"/>
    <mergeCell ref="E800:F800"/>
    <mergeCell ref="E801:F801"/>
    <mergeCell ref="E836:F836"/>
    <mergeCell ref="E837:F837"/>
    <mergeCell ref="E855:F855"/>
    <mergeCell ref="E856:F856"/>
    <mergeCell ref="E857:F857"/>
    <mergeCell ref="E858:F858"/>
    <mergeCell ref="E829:F829"/>
    <mergeCell ref="E831:F831"/>
    <mergeCell ref="E832:F832"/>
    <mergeCell ref="E833:F833"/>
    <mergeCell ref="E834:F834"/>
    <mergeCell ref="E835:F835"/>
    <mergeCell ref="E825:F825"/>
    <mergeCell ref="E812:F812"/>
    <mergeCell ref="E813:F813"/>
    <mergeCell ref="E814:F814"/>
    <mergeCell ref="E815:F815"/>
    <mergeCell ref="E817:F817"/>
    <mergeCell ref="E818:F818"/>
    <mergeCell ref="E802:F802"/>
    <mergeCell ref="E819:F819"/>
    <mergeCell ref="E820:F820"/>
    <mergeCell ref="E821:F821"/>
    <mergeCell ref="E839:F839"/>
    <mergeCell ref="E840:F840"/>
    <mergeCell ref="E841:F841"/>
    <mergeCell ref="E842:F842"/>
    <mergeCell ref="E843:F843"/>
    <mergeCell ref="E844:F844"/>
    <mergeCell ref="E861:F861"/>
    <mergeCell ref="E862:F862"/>
    <mergeCell ref="E859:F859"/>
    <mergeCell ref="E870:F870"/>
    <mergeCell ref="E871:F871"/>
    <mergeCell ref="E873:F873"/>
    <mergeCell ref="E874:F874"/>
    <mergeCell ref="E875:F875"/>
    <mergeCell ref="E876:F876"/>
    <mergeCell ref="E877:F877"/>
    <mergeCell ref="E879:F879"/>
    <mergeCell ref="E846:F846"/>
    <mergeCell ref="E847:F847"/>
    <mergeCell ref="E848:F848"/>
    <mergeCell ref="E849:F849"/>
    <mergeCell ref="E850:F850"/>
    <mergeCell ref="E851:F851"/>
    <mergeCell ref="E852:F852"/>
    <mergeCell ref="E853:F853"/>
    <mergeCell ref="E860:F860"/>
    <mergeCell ref="E888:F888"/>
    <mergeCell ref="E889:F889"/>
    <mergeCell ref="E890:F890"/>
    <mergeCell ref="E891:F891"/>
    <mergeCell ref="E908:F908"/>
    <mergeCell ref="E909:F909"/>
    <mergeCell ref="E893:F893"/>
    <mergeCell ref="E921:F921"/>
    <mergeCell ref="E922:F922"/>
    <mergeCell ref="E863:F863"/>
    <mergeCell ref="E864:F864"/>
    <mergeCell ref="E865:F865"/>
    <mergeCell ref="E867:F867"/>
    <mergeCell ref="E868:F868"/>
    <mergeCell ref="E869:F869"/>
    <mergeCell ref="E886:F886"/>
    <mergeCell ref="E887:F887"/>
    <mergeCell ref="E880:F880"/>
    <mergeCell ref="E945:F945"/>
    <mergeCell ref="E924:F924"/>
    <mergeCell ref="E925:F925"/>
    <mergeCell ref="E927:F927"/>
    <mergeCell ref="E928:F928"/>
    <mergeCell ref="E929:F929"/>
    <mergeCell ref="E894:F894"/>
    <mergeCell ref="E895:F895"/>
    <mergeCell ref="E896:F896"/>
    <mergeCell ref="E914:F914"/>
    <mergeCell ref="E915:F915"/>
    <mergeCell ref="E902:F902"/>
    <mergeCell ref="E903:F903"/>
    <mergeCell ref="E905:F905"/>
    <mergeCell ref="E906:F906"/>
    <mergeCell ref="E907:F907"/>
    <mergeCell ref="E923:F923"/>
    <mergeCell ref="E916:F916"/>
    <mergeCell ref="E917:F917"/>
    <mergeCell ref="E919:F919"/>
    <mergeCell ref="E920:F920"/>
    <mergeCell ref="E1011:F1011"/>
    <mergeCell ref="E961:F961"/>
    <mergeCell ref="E881:F881"/>
    <mergeCell ref="E882:F882"/>
    <mergeCell ref="E883:F883"/>
    <mergeCell ref="E884:F884"/>
    <mergeCell ref="E930:F930"/>
    <mergeCell ref="E897:F897"/>
    <mergeCell ref="E899:F899"/>
    <mergeCell ref="E900:F900"/>
    <mergeCell ref="E901:F901"/>
    <mergeCell ref="E938:F938"/>
    <mergeCell ref="E955:F955"/>
    <mergeCell ref="E956:F956"/>
    <mergeCell ref="E957:F957"/>
    <mergeCell ref="E959:F959"/>
    <mergeCell ref="E960:F960"/>
    <mergeCell ref="E962:F962"/>
    <mergeCell ref="E911:F911"/>
    <mergeCell ref="E912:F912"/>
    <mergeCell ref="E913:F913"/>
    <mergeCell ref="E931:F931"/>
    <mergeCell ref="E932:F932"/>
    <mergeCell ref="E934:F934"/>
    <mergeCell ref="E935:F935"/>
    <mergeCell ref="E936:F936"/>
    <mergeCell ref="E937:F937"/>
    <mergeCell ref="E939:F939"/>
    <mergeCell ref="E940:F940"/>
    <mergeCell ref="E941:F941"/>
    <mergeCell ref="E943:F943"/>
    <mergeCell ref="E944:F944"/>
    <mergeCell ref="E993:F993"/>
    <mergeCell ref="E983:F983"/>
    <mergeCell ref="E984:F984"/>
    <mergeCell ref="E985:F985"/>
    <mergeCell ref="E986:F986"/>
    <mergeCell ref="E987:F987"/>
    <mergeCell ref="E989:F989"/>
    <mergeCell ref="E971:F971"/>
    <mergeCell ref="E972:F972"/>
    <mergeCell ref="E973:F973"/>
    <mergeCell ref="E975:F975"/>
    <mergeCell ref="E976:F976"/>
    <mergeCell ref="E977:F977"/>
    <mergeCell ref="E978:F978"/>
    <mergeCell ref="E979:F979"/>
    <mergeCell ref="E946:F946"/>
    <mergeCell ref="E947:F947"/>
    <mergeCell ref="E948:F948"/>
    <mergeCell ref="E950:F950"/>
    <mergeCell ref="E951:F951"/>
    <mergeCell ref="E952:F952"/>
    <mergeCell ref="E953:F953"/>
    <mergeCell ref="E954:F954"/>
    <mergeCell ref="E994:F994"/>
    <mergeCell ref="E995:F995"/>
    <mergeCell ref="E963:F963"/>
    <mergeCell ref="E964:F964"/>
    <mergeCell ref="E965:F965"/>
    <mergeCell ref="E967:F967"/>
    <mergeCell ref="E968:F968"/>
    <mergeCell ref="E969:F969"/>
    <mergeCell ref="E970:F970"/>
    <mergeCell ref="E1045:F1045"/>
    <mergeCell ref="E1046:F1046"/>
    <mergeCell ref="E1033:F1033"/>
    <mergeCell ref="E1034:F1034"/>
    <mergeCell ref="E1036:F1036"/>
    <mergeCell ref="E1037:F1037"/>
    <mergeCell ref="E1038:F1038"/>
    <mergeCell ref="E1039:F1039"/>
    <mergeCell ref="E1027:F1027"/>
    <mergeCell ref="E1028:F1028"/>
    <mergeCell ref="E1030:F1030"/>
    <mergeCell ref="E1012:F1012"/>
    <mergeCell ref="E1014:F1014"/>
    <mergeCell ref="E980:F980"/>
    <mergeCell ref="E981:F981"/>
    <mergeCell ref="E999:F999"/>
    <mergeCell ref="E1000:F1000"/>
    <mergeCell ref="E1001:F1001"/>
    <mergeCell ref="E1002:F1002"/>
    <mergeCell ref="E1003:F1003"/>
    <mergeCell ref="E990:F990"/>
    <mergeCell ref="E991:F991"/>
    <mergeCell ref="E992:F992"/>
    <mergeCell ref="E1060:F1060"/>
    <mergeCell ref="E1061:F1061"/>
    <mergeCell ref="E1063:F1063"/>
    <mergeCell ref="E1064:F1064"/>
    <mergeCell ref="E1065:F1065"/>
    <mergeCell ref="E1066:F1066"/>
    <mergeCell ref="E1047:F1047"/>
    <mergeCell ref="E996:F996"/>
    <mergeCell ref="E998:F998"/>
    <mergeCell ref="E1016:F1016"/>
    <mergeCell ref="E1017:F1017"/>
    <mergeCell ref="E1018:F1018"/>
    <mergeCell ref="E1019:F1019"/>
    <mergeCell ref="E1004:F1004"/>
    <mergeCell ref="E1005:F1005"/>
    <mergeCell ref="E1007:F1007"/>
    <mergeCell ref="E1024:F1024"/>
    <mergeCell ref="E1025:F1025"/>
    <mergeCell ref="E1026:F1026"/>
    <mergeCell ref="E1020:F1020"/>
    <mergeCell ref="E1021:F1021"/>
    <mergeCell ref="E1023:F1023"/>
    <mergeCell ref="E1015:F1015"/>
    <mergeCell ref="E1032:F1032"/>
    <mergeCell ref="E1040:F1040"/>
    <mergeCell ref="E1041:F1041"/>
    <mergeCell ref="E1042:F1042"/>
    <mergeCell ref="E1043:F1043"/>
    <mergeCell ref="E1031:F1031"/>
    <mergeCell ref="E1008:F1008"/>
    <mergeCell ref="E1009:F1009"/>
    <mergeCell ref="E1010:F1010"/>
    <mergeCell ref="E1087:F1087"/>
    <mergeCell ref="E1088:F1088"/>
    <mergeCell ref="E1090:F1090"/>
    <mergeCell ref="E1091:F1091"/>
    <mergeCell ref="E1108:F1108"/>
    <mergeCell ref="E1097:F1097"/>
    <mergeCell ref="E1114:F1114"/>
    <mergeCell ref="E1078:F1078"/>
    <mergeCell ref="E1079:F1079"/>
    <mergeCell ref="E1081:F1081"/>
    <mergeCell ref="E1082:F1082"/>
    <mergeCell ref="E1048:F1048"/>
    <mergeCell ref="E1049:F1049"/>
    <mergeCell ref="E1067:F1067"/>
    <mergeCell ref="E1068:F1068"/>
    <mergeCell ref="E1069:F1069"/>
    <mergeCell ref="E1070:F1070"/>
    <mergeCell ref="E1056:F1056"/>
    <mergeCell ref="E1057:F1057"/>
    <mergeCell ref="E1058:F1058"/>
    <mergeCell ref="E1059:F1059"/>
    <mergeCell ref="E1076:F1076"/>
    <mergeCell ref="E1077:F1077"/>
    <mergeCell ref="E1072:F1072"/>
    <mergeCell ref="E1073:F1073"/>
    <mergeCell ref="E1074:F1074"/>
    <mergeCell ref="E1075:F1075"/>
    <mergeCell ref="E1050:F1050"/>
    <mergeCell ref="E1051:F1051"/>
    <mergeCell ref="E1052:F1052"/>
    <mergeCell ref="E1054:F1054"/>
    <mergeCell ref="E1055:F1055"/>
    <mergeCell ref="E1083:F1083"/>
    <mergeCell ref="E1109:F1109"/>
    <mergeCell ref="E1150:F1150"/>
    <mergeCell ref="E1172:F1172"/>
    <mergeCell ref="E1173:F1173"/>
    <mergeCell ref="E1174:F1174"/>
    <mergeCell ref="E1167:F1167"/>
    <mergeCell ref="E1092:F1092"/>
    <mergeCell ref="E1093:F1093"/>
    <mergeCell ref="E1094:F1094"/>
    <mergeCell ref="E1095:F1095"/>
    <mergeCell ref="E1096:F1096"/>
    <mergeCell ref="E1122:F1122"/>
    <mergeCell ref="E1123:F1123"/>
    <mergeCell ref="E1124:F1124"/>
    <mergeCell ref="E1126:F1126"/>
    <mergeCell ref="E1127:F1127"/>
    <mergeCell ref="E1145:F1145"/>
    <mergeCell ref="E1099:F1099"/>
    <mergeCell ref="E1100:F1100"/>
    <mergeCell ref="E1110:F1110"/>
    <mergeCell ref="E1111:F1111"/>
    <mergeCell ref="E1112:F1112"/>
    <mergeCell ref="E1113:F1113"/>
    <mergeCell ref="E1101:F1101"/>
    <mergeCell ref="E1102:F1102"/>
    <mergeCell ref="E1103:F1103"/>
    <mergeCell ref="E1115:F1115"/>
    <mergeCell ref="E1117:F1117"/>
    <mergeCell ref="E1084:F1084"/>
    <mergeCell ref="E1085:F1085"/>
    <mergeCell ref="E1086:F1086"/>
    <mergeCell ref="E1104:F1104"/>
    <mergeCell ref="E1105:F1105"/>
    <mergeCell ref="E1106:F1106"/>
    <mergeCell ref="E1118:F1118"/>
    <mergeCell ref="E1119:F1119"/>
    <mergeCell ref="E1120:F1120"/>
    <mergeCell ref="E1121:F1121"/>
    <mergeCell ref="E1144:F1144"/>
    <mergeCell ref="E1160:F1160"/>
    <mergeCell ref="E1162:F1162"/>
    <mergeCell ref="E1163:F1163"/>
    <mergeCell ref="E1164:F1164"/>
    <mergeCell ref="E1165:F1165"/>
    <mergeCell ref="E1146:F1146"/>
    <mergeCell ref="E1147:F1147"/>
    <mergeCell ref="E1148:F1148"/>
    <mergeCell ref="E1149:F1149"/>
    <mergeCell ref="E1154:F1154"/>
    <mergeCell ref="E1155:F1155"/>
    <mergeCell ref="E1156:F1156"/>
    <mergeCell ref="E1157:F1157"/>
    <mergeCell ref="E1158:F1158"/>
    <mergeCell ref="E1159:F1159"/>
    <mergeCell ref="E1128:F1128"/>
    <mergeCell ref="E1129:F1129"/>
    <mergeCell ref="E1130:F1130"/>
    <mergeCell ref="E1131:F1131"/>
    <mergeCell ref="E1132:F1132"/>
    <mergeCell ref="E1133:F1133"/>
    <mergeCell ref="E1151:F1151"/>
    <mergeCell ref="E1244:F1244"/>
    <mergeCell ref="E1245:F1245"/>
    <mergeCell ref="E1203:F1203"/>
    <mergeCell ref="E1204:F1204"/>
    <mergeCell ref="E1135:F1135"/>
    <mergeCell ref="E1136:F1136"/>
    <mergeCell ref="E1137:F1137"/>
    <mergeCell ref="E1138:F1138"/>
    <mergeCell ref="E1139:F1139"/>
    <mergeCell ref="E1140:F1140"/>
    <mergeCell ref="E1141:F1141"/>
    <mergeCell ref="E1142:F1142"/>
    <mergeCell ref="E1177:F1177"/>
    <mergeCell ref="E1178:F1178"/>
    <mergeCell ref="E1179:F1179"/>
    <mergeCell ref="E1181:F1181"/>
    <mergeCell ref="E1182:F1182"/>
    <mergeCell ref="E1169:F1169"/>
    <mergeCell ref="E1170:F1170"/>
    <mergeCell ref="E1171:F1171"/>
    <mergeCell ref="E1184:F1184"/>
    <mergeCell ref="E1185:F1185"/>
    <mergeCell ref="E1153:F1153"/>
    <mergeCell ref="E1223:F1223"/>
    <mergeCell ref="E1196:F1196"/>
    <mergeCell ref="E1197:F1197"/>
    <mergeCell ref="E1198:F1198"/>
    <mergeCell ref="E1199:F1199"/>
    <mergeCell ref="E1200:F1200"/>
    <mergeCell ref="E1201:F1201"/>
    <mergeCell ref="E1229:F1229"/>
    <mergeCell ref="E1230:F1230"/>
    <mergeCell ref="E1231:F1231"/>
    <mergeCell ref="E1232:F1232"/>
    <mergeCell ref="E1233:F1233"/>
    <mergeCell ref="E1211:F1211"/>
    <mergeCell ref="E1212:F1212"/>
    <mergeCell ref="E1214:F1214"/>
    <mergeCell ref="E1215:F1215"/>
    <mergeCell ref="E1216:F1216"/>
    <mergeCell ref="E1217:F1217"/>
    <mergeCell ref="E1187:F1187"/>
    <mergeCell ref="E1176:F1176"/>
    <mergeCell ref="E1183:F1183"/>
    <mergeCell ref="E1166:F1166"/>
    <mergeCell ref="E1186:F1186"/>
    <mergeCell ref="E1188:F1188"/>
    <mergeCell ref="E1190:F1190"/>
    <mergeCell ref="E1191:F1191"/>
    <mergeCell ref="E1192:F1192"/>
    <mergeCell ref="E1193:F1193"/>
    <mergeCell ref="E1194:F1194"/>
    <mergeCell ref="E1224:F1224"/>
    <mergeCell ref="E1225:F1225"/>
    <mergeCell ref="E1226:F1226"/>
    <mergeCell ref="E1250:F1250"/>
    <mergeCell ref="E1247:F1247"/>
    <mergeCell ref="E1258:F1258"/>
    <mergeCell ref="E1259:F1259"/>
    <mergeCell ref="E1260:F1260"/>
    <mergeCell ref="E1205:F1205"/>
    <mergeCell ref="E1206:F1206"/>
    <mergeCell ref="E1207:F1207"/>
    <mergeCell ref="E1208:F1208"/>
    <mergeCell ref="E1209:F1209"/>
    <mergeCell ref="E1210:F1210"/>
    <mergeCell ref="E1227:F1227"/>
    <mergeCell ref="E1234:F1234"/>
    <mergeCell ref="E1236:F1236"/>
    <mergeCell ref="E1254:F1254"/>
    <mergeCell ref="E1255:F1255"/>
    <mergeCell ref="E1256:F1256"/>
    <mergeCell ref="E1257:F1257"/>
    <mergeCell ref="E1248:F1248"/>
    <mergeCell ref="E1249:F1249"/>
    <mergeCell ref="E1237:F1237"/>
    <mergeCell ref="E1238:F1238"/>
    <mergeCell ref="E1239:F1239"/>
    <mergeCell ref="E1240:F1240"/>
    <mergeCell ref="E1241:F1241"/>
    <mergeCell ref="E1242:F1242"/>
    <mergeCell ref="E1246:F1246"/>
    <mergeCell ref="E1218:F1218"/>
    <mergeCell ref="E1219:F1219"/>
    <mergeCell ref="E1220:F1220"/>
    <mergeCell ref="E1221:F1221"/>
    <mergeCell ref="E1222:F1222"/>
    <mergeCell ref="E1285:F1285"/>
    <mergeCell ref="E1286:F1286"/>
    <mergeCell ref="E1251:F1251"/>
    <mergeCell ref="E1253:F1253"/>
    <mergeCell ref="E1271:F1271"/>
    <mergeCell ref="E1272:F1272"/>
    <mergeCell ref="E1273:F1273"/>
    <mergeCell ref="E1274:F1274"/>
    <mergeCell ref="E1275:F1275"/>
    <mergeCell ref="E1277:F1277"/>
    <mergeCell ref="E1262:F1262"/>
    <mergeCell ref="E1263:F1263"/>
    <mergeCell ref="E1280:F1280"/>
    <mergeCell ref="E1281:F1281"/>
    <mergeCell ref="E1282:F1282"/>
    <mergeCell ref="E1283:F1283"/>
    <mergeCell ref="E1278:F1278"/>
    <mergeCell ref="E1279:F1279"/>
    <mergeCell ref="E1264:F1264"/>
    <mergeCell ref="E1265:F1265"/>
    <mergeCell ref="E1266:F1266"/>
    <mergeCell ref="E1268:F1268"/>
    <mergeCell ref="E1269:F1269"/>
    <mergeCell ref="E1270:F1270"/>
    <mergeCell ref="E1287:F1287"/>
    <mergeCell ref="E1288:F1288"/>
    <mergeCell ref="E1289:F1289"/>
    <mergeCell ref="E1296:F1296"/>
    <mergeCell ref="E1297:F1297"/>
    <mergeCell ref="E1298:F1298"/>
    <mergeCell ref="E1299:F1299"/>
    <mergeCell ref="E1300:F1300"/>
    <mergeCell ref="E1302:F1302"/>
    <mergeCell ref="E1326:F1326"/>
    <mergeCell ref="E1327:F1327"/>
    <mergeCell ref="E1329:F1329"/>
    <mergeCell ref="E1330:F1330"/>
    <mergeCell ref="E1331:F1331"/>
    <mergeCell ref="E1348:F1348"/>
    <mergeCell ref="E1367:F1367"/>
    <mergeCell ref="E1368:F1368"/>
    <mergeCell ref="E1313:F1313"/>
    <mergeCell ref="E1314:F1314"/>
    <mergeCell ref="E1315:F1315"/>
    <mergeCell ref="E1316:F1316"/>
    <mergeCell ref="E1318:F1318"/>
    <mergeCell ref="E1305:F1305"/>
    <mergeCell ref="E1306:F1306"/>
    <mergeCell ref="E1307:F1307"/>
    <mergeCell ref="E1308:F1308"/>
    <mergeCell ref="E1310:F1310"/>
    <mergeCell ref="E1290:F1290"/>
    <mergeCell ref="E1291:F1291"/>
    <mergeCell ref="E1292:F1292"/>
    <mergeCell ref="E1294:F1294"/>
    <mergeCell ref="E1295:F1295"/>
    <mergeCell ref="E1311:F1311"/>
    <mergeCell ref="E1303:F1303"/>
    <mergeCell ref="E1304:F1304"/>
    <mergeCell ref="E1322:F1322"/>
    <mergeCell ref="E1323:F1323"/>
    <mergeCell ref="E1324:F1324"/>
    <mergeCell ref="E1325:F1325"/>
    <mergeCell ref="E1345:F1345"/>
    <mergeCell ref="E1346:F1346"/>
    <mergeCell ref="E1347:F1347"/>
    <mergeCell ref="E1364:F1364"/>
    <mergeCell ref="E1365:F1365"/>
    <mergeCell ref="E1366:F1366"/>
    <mergeCell ref="E1349:F1349"/>
    <mergeCell ref="E1350:F1350"/>
    <mergeCell ref="E1351:F1351"/>
    <mergeCell ref="E1353:F1353"/>
    <mergeCell ref="E1312:F1312"/>
    <mergeCell ref="E1319:F1319"/>
    <mergeCell ref="E1332:F1332"/>
    <mergeCell ref="E1333:F1333"/>
    <mergeCell ref="E1334:F1334"/>
    <mergeCell ref="E1335:F1335"/>
    <mergeCell ref="E1337:F1337"/>
    <mergeCell ref="E1338:F1338"/>
    <mergeCell ref="E1355:F1355"/>
    <mergeCell ref="E1382:F1382"/>
    <mergeCell ref="E1383:F1383"/>
    <mergeCell ref="E1371:F1371"/>
    <mergeCell ref="E1372:F1372"/>
    <mergeCell ref="E1354:F1354"/>
    <mergeCell ref="E1320:F1320"/>
    <mergeCell ref="E1321:F1321"/>
    <mergeCell ref="E1339:F1339"/>
    <mergeCell ref="E1340:F1340"/>
    <mergeCell ref="E1341:F1341"/>
    <mergeCell ref="E1342:F1342"/>
    <mergeCell ref="E1343:F1343"/>
    <mergeCell ref="E1373:F1373"/>
    <mergeCell ref="E1375:F1375"/>
    <mergeCell ref="E1376:F1376"/>
    <mergeCell ref="E1377:F1377"/>
    <mergeCell ref="E1378:F1378"/>
    <mergeCell ref="E1379:F1379"/>
    <mergeCell ref="E1370:F1370"/>
    <mergeCell ref="E1397:F1397"/>
    <mergeCell ref="E1399:F1399"/>
    <mergeCell ref="E1415:F1415"/>
    <mergeCell ref="E1416:F1416"/>
    <mergeCell ref="E1417:F1417"/>
    <mergeCell ref="E1418:F1418"/>
    <mergeCell ref="E1390:F1390"/>
    <mergeCell ref="E1391:F1391"/>
    <mergeCell ref="E1393:F1393"/>
    <mergeCell ref="E1394:F1394"/>
    <mergeCell ref="E1395:F1395"/>
    <mergeCell ref="E1396:F1396"/>
    <mergeCell ref="E1389:F1389"/>
    <mergeCell ref="E1356:F1356"/>
    <mergeCell ref="E1357:F1357"/>
    <mergeCell ref="E1358:F1358"/>
    <mergeCell ref="E1359:F1359"/>
    <mergeCell ref="E1360:F1360"/>
    <mergeCell ref="E1361:F1361"/>
    <mergeCell ref="E1362:F1362"/>
    <mergeCell ref="E1363:F1363"/>
    <mergeCell ref="E1380:F1380"/>
    <mergeCell ref="E1388:F1388"/>
    <mergeCell ref="E1384:F1384"/>
    <mergeCell ref="E1385:F1385"/>
    <mergeCell ref="E1387:F1387"/>
    <mergeCell ref="E1400:F1400"/>
    <mergeCell ref="E1401:F1401"/>
    <mergeCell ref="E1402:F1402"/>
    <mergeCell ref="E1403:F1403"/>
    <mergeCell ref="E1405:F1405"/>
    <mergeCell ref="E1406:F1406"/>
    <mergeCell ref="E1422:F1422"/>
    <mergeCell ref="E1423:F1423"/>
    <mergeCell ref="E1419:F1419"/>
    <mergeCell ref="E1424:F1424"/>
    <mergeCell ref="E1425:F1425"/>
    <mergeCell ref="E1426:F1426"/>
    <mergeCell ref="E1427:F1427"/>
    <mergeCell ref="E1428:F1428"/>
    <mergeCell ref="E1430:F1430"/>
    <mergeCell ref="E1461:F1461"/>
    <mergeCell ref="E1420:F1420"/>
    <mergeCell ref="E1407:F1407"/>
    <mergeCell ref="E1408:F1408"/>
    <mergeCell ref="E1409:F1409"/>
    <mergeCell ref="E1410:F1410"/>
    <mergeCell ref="E1411:F1411"/>
    <mergeCell ref="E1412:F1412"/>
    <mergeCell ref="E1414:F1414"/>
    <mergeCell ref="E1431:F1431"/>
    <mergeCell ref="E1432:F1432"/>
    <mergeCell ref="E1433:F1433"/>
    <mergeCell ref="E1434:F1434"/>
    <mergeCell ref="E1435:F1435"/>
    <mergeCell ref="E1436:F1436"/>
    <mergeCell ref="E1438:F1438"/>
    <mergeCell ref="E1439:F1439"/>
    <mergeCell ref="E1440:F1440"/>
    <mergeCell ref="E1458:F1458"/>
    <mergeCell ref="E1459:F1459"/>
    <mergeCell ref="E1460:F1460"/>
    <mergeCell ref="E1441:F1441"/>
    <mergeCell ref="E1442:F1442"/>
    <mergeCell ref="E1443:F1443"/>
    <mergeCell ref="E1445:F1445"/>
    <mergeCell ref="E1446:F1446"/>
    <mergeCell ref="E1480:F1480"/>
    <mergeCell ref="E1447:F1447"/>
    <mergeCell ref="E1448:F1448"/>
    <mergeCell ref="E1449:F1449"/>
    <mergeCell ref="E1466:F1466"/>
    <mergeCell ref="E1467:F1467"/>
    <mergeCell ref="E1468:F1468"/>
    <mergeCell ref="E1469:F1469"/>
    <mergeCell ref="E1471:F1471"/>
    <mergeCell ref="E1472:F1472"/>
    <mergeCell ref="E1473:F1473"/>
    <mergeCell ref="E1474:F1474"/>
    <mergeCell ref="E1475:F1475"/>
    <mergeCell ref="E1477:F1477"/>
    <mergeCell ref="E1478:F1478"/>
    <mergeCell ref="E1479:F1479"/>
    <mergeCell ref="E1450:F1450"/>
    <mergeCell ref="E1452:F1452"/>
    <mergeCell ref="E1453:F1453"/>
    <mergeCell ref="E1454:F1454"/>
    <mergeCell ref="E1455:F1455"/>
    <mergeCell ref="E1456:F1456"/>
    <mergeCell ref="E1462:F1462"/>
    <mergeCell ref="E1464:F1464"/>
    <mergeCell ref="E1465:F1465"/>
    <mergeCell ref="E1492:F1492"/>
    <mergeCell ref="E1493:F1493"/>
    <mergeCell ref="E1494:F1494"/>
    <mergeCell ref="E1496:F1496"/>
    <mergeCell ref="E1497:F1497"/>
    <mergeCell ref="E1498:F1498"/>
    <mergeCell ref="E1529:F1529"/>
    <mergeCell ref="E1530:F1530"/>
    <mergeCell ref="E1531:F1531"/>
    <mergeCell ref="E1532:F1532"/>
    <mergeCell ref="E1517:F1517"/>
    <mergeCell ref="E1481:F1481"/>
    <mergeCell ref="E1482:F1482"/>
    <mergeCell ref="E1484:F1484"/>
    <mergeCell ref="E1485:F1485"/>
    <mergeCell ref="E1486:F1486"/>
    <mergeCell ref="E1487:F1487"/>
    <mergeCell ref="E1503:F1503"/>
    <mergeCell ref="E1488:F1488"/>
    <mergeCell ref="E1490:F1490"/>
    <mergeCell ref="E1491:F1491"/>
    <mergeCell ref="E1509:F1509"/>
    <mergeCell ref="E1510:F1510"/>
    <mergeCell ref="E1511:F1511"/>
    <mergeCell ref="E1499:F1499"/>
    <mergeCell ref="E1500:F1500"/>
    <mergeCell ref="E1502:F1502"/>
    <mergeCell ref="E1571:F1571"/>
    <mergeCell ref="E1576:F1576"/>
    <mergeCell ref="E1533:F1533"/>
    <mergeCell ref="E1549:F1549"/>
    <mergeCell ref="E1504:F1504"/>
    <mergeCell ref="E1505:F1505"/>
    <mergeCell ref="E1506:F1506"/>
    <mergeCell ref="E1508:F1508"/>
    <mergeCell ref="E1526:F1526"/>
    <mergeCell ref="E1527:F1527"/>
    <mergeCell ref="E1525:F1525"/>
    <mergeCell ref="E1522:F1522"/>
    <mergeCell ref="E1523:F1523"/>
    <mergeCell ref="E1524:F1524"/>
    <mergeCell ref="E1534:F1534"/>
    <mergeCell ref="E1536:F1536"/>
    <mergeCell ref="E1537:F1537"/>
    <mergeCell ref="E1538:F1538"/>
    <mergeCell ref="E1539:F1539"/>
    <mergeCell ref="E1540:F1540"/>
    <mergeCell ref="E1543:F1543"/>
    <mergeCell ref="E1544:F1544"/>
    <mergeCell ref="E1546:F1546"/>
    <mergeCell ref="E1547:F1547"/>
    <mergeCell ref="E1548:F1548"/>
    <mergeCell ref="E1518:F1518"/>
    <mergeCell ref="E1519:F1519"/>
    <mergeCell ref="E1520:F1520"/>
    <mergeCell ref="E1512:F1512"/>
    <mergeCell ref="E1513:F1513"/>
    <mergeCell ref="E1515:F1515"/>
    <mergeCell ref="E1516:F1516"/>
    <mergeCell ref="E1558:F1558"/>
    <mergeCell ref="E1559:F1559"/>
    <mergeCell ref="E1557:F1557"/>
    <mergeCell ref="E1551:F1551"/>
    <mergeCell ref="E1572:F1572"/>
    <mergeCell ref="E1573:F1573"/>
    <mergeCell ref="E1541:F1541"/>
    <mergeCell ref="E1542:F1542"/>
    <mergeCell ref="E1574:F1574"/>
    <mergeCell ref="E1575:F1575"/>
    <mergeCell ref="E1552:F1552"/>
    <mergeCell ref="E1553:F1553"/>
    <mergeCell ref="E1554:F1554"/>
    <mergeCell ref="E1556:F1556"/>
    <mergeCell ref="E1594:F1594"/>
    <mergeCell ref="E1595:F1595"/>
    <mergeCell ref="E1596:F1596"/>
    <mergeCell ref="E1586:F1586"/>
    <mergeCell ref="E1587:F1587"/>
    <mergeCell ref="E1588:F1588"/>
    <mergeCell ref="E1589:F1589"/>
    <mergeCell ref="E1590:F1590"/>
    <mergeCell ref="E1592:F1592"/>
    <mergeCell ref="E1593:F1593"/>
    <mergeCell ref="E1561:F1561"/>
    <mergeCell ref="E1562:F1562"/>
    <mergeCell ref="E1563:F1563"/>
    <mergeCell ref="E1564:F1564"/>
    <mergeCell ref="E1566:F1566"/>
    <mergeCell ref="E1567:F1567"/>
    <mergeCell ref="E1568:F1568"/>
    <mergeCell ref="E1569:F1569"/>
    <mergeCell ref="E1597:F1597"/>
    <mergeCell ref="E1599:F1599"/>
    <mergeCell ref="E1600:F1600"/>
    <mergeCell ref="E1601:F1601"/>
    <mergeCell ref="E1602:F1602"/>
    <mergeCell ref="E1603:F1603"/>
    <mergeCell ref="E1604:F1604"/>
    <mergeCell ref="E1606:F1606"/>
    <mergeCell ref="E1607:F1607"/>
    <mergeCell ref="E1608:F1608"/>
    <mergeCell ref="E1609:F1609"/>
    <mergeCell ref="E1610:F1610"/>
    <mergeCell ref="E1578:F1578"/>
    <mergeCell ref="E1579:F1579"/>
    <mergeCell ref="E1580:F1580"/>
    <mergeCell ref="E1581:F1581"/>
    <mergeCell ref="E1582:F1582"/>
    <mergeCell ref="E1583:F1583"/>
    <mergeCell ref="E1585:F1585"/>
    <mergeCell ref="E1628:F1628"/>
    <mergeCell ref="E1629:F1629"/>
    <mergeCell ref="E1630:F1630"/>
    <mergeCell ref="E1632:F1632"/>
    <mergeCell ref="E1633:F1633"/>
    <mergeCell ref="E1634:F1634"/>
    <mergeCell ref="E1635:F1635"/>
    <mergeCell ref="E1636:F1636"/>
    <mergeCell ref="E1638:F1638"/>
    <mergeCell ref="E1639:F1639"/>
    <mergeCell ref="E1640:F1640"/>
    <mergeCell ref="E1641:F1641"/>
    <mergeCell ref="E1642:F1642"/>
    <mergeCell ref="E1644:F1644"/>
    <mergeCell ref="E1611:F1611"/>
    <mergeCell ref="E1613:F1613"/>
    <mergeCell ref="E1614:F1614"/>
    <mergeCell ref="E1615:F1615"/>
    <mergeCell ref="E1616:F1616"/>
    <mergeCell ref="E1617:F1617"/>
    <mergeCell ref="E1618:F1618"/>
    <mergeCell ref="E1620:F1620"/>
    <mergeCell ref="E1621:F1621"/>
    <mergeCell ref="E1622:F1622"/>
    <mergeCell ref="E1623:F1623"/>
    <mergeCell ref="E1624:F1624"/>
    <mergeCell ref="E1626:F1626"/>
    <mergeCell ref="E1627:F1627"/>
    <mergeCell ref="E1662:F1662"/>
    <mergeCell ref="E1663:F1663"/>
    <mergeCell ref="E1664:F1664"/>
    <mergeCell ref="E1665:F1665"/>
    <mergeCell ref="E1666:F1666"/>
    <mergeCell ref="E1667:F1667"/>
    <mergeCell ref="E1669:F1669"/>
    <mergeCell ref="E1670:F1670"/>
    <mergeCell ref="E1671:F1671"/>
    <mergeCell ref="E1672:F1672"/>
    <mergeCell ref="E1673:F1673"/>
    <mergeCell ref="E1674:F1674"/>
    <mergeCell ref="E1676:F1676"/>
    <mergeCell ref="E1677:F1677"/>
    <mergeCell ref="E1678:F1678"/>
    <mergeCell ref="E1645:F1645"/>
    <mergeCell ref="E1646:F1646"/>
    <mergeCell ref="E1647:F1647"/>
    <mergeCell ref="E1648:F1648"/>
    <mergeCell ref="E1650:F1650"/>
    <mergeCell ref="E1651:F1651"/>
    <mergeCell ref="E1652:F1652"/>
    <mergeCell ref="E1653:F1653"/>
    <mergeCell ref="E1654:F1654"/>
    <mergeCell ref="E1656:F1656"/>
    <mergeCell ref="E1657:F1657"/>
    <mergeCell ref="E1658:F1658"/>
    <mergeCell ref="E1659:F1659"/>
    <mergeCell ref="E1660:F1660"/>
    <mergeCell ref="E1697:F1697"/>
    <mergeCell ref="E1698:F1698"/>
    <mergeCell ref="E1699:F1699"/>
    <mergeCell ref="E1700:F1700"/>
    <mergeCell ref="E1701:F1701"/>
    <mergeCell ref="E1702:F1702"/>
    <mergeCell ref="E1704:F1704"/>
    <mergeCell ref="E1705:F1705"/>
    <mergeCell ref="E1706:F1706"/>
    <mergeCell ref="E1707:F1707"/>
    <mergeCell ref="E1708:F1708"/>
    <mergeCell ref="E1709:F1709"/>
    <mergeCell ref="E1710:F1710"/>
    <mergeCell ref="E1711:F1711"/>
    <mergeCell ref="E1679:F1679"/>
    <mergeCell ref="E1680:F1680"/>
    <mergeCell ref="E1681:F1681"/>
    <mergeCell ref="E1683:F1683"/>
    <mergeCell ref="E1684:F1684"/>
    <mergeCell ref="E1685:F1685"/>
    <mergeCell ref="E1686:F1686"/>
    <mergeCell ref="E1687:F1687"/>
    <mergeCell ref="E1688:F1688"/>
    <mergeCell ref="E1690:F1690"/>
    <mergeCell ref="E1691:F1691"/>
    <mergeCell ref="E1692:F1692"/>
    <mergeCell ref="E1693:F1693"/>
    <mergeCell ref="E1694:F1694"/>
    <mergeCell ref="E1695:F1695"/>
    <mergeCell ref="E1730:F1730"/>
    <mergeCell ref="E1731:F1731"/>
    <mergeCell ref="E1732:F1732"/>
    <mergeCell ref="E1734:F1734"/>
    <mergeCell ref="E1735:F1735"/>
    <mergeCell ref="E1736:F1736"/>
    <mergeCell ref="E1737:F1737"/>
    <mergeCell ref="E1738:F1738"/>
    <mergeCell ref="E1739:F1739"/>
    <mergeCell ref="E1740:F1740"/>
    <mergeCell ref="E1742:F1742"/>
    <mergeCell ref="E1743:F1743"/>
    <mergeCell ref="E1744:F1744"/>
    <mergeCell ref="E1745:F1745"/>
    <mergeCell ref="E1746:F1746"/>
    <mergeCell ref="E1713:F1713"/>
    <mergeCell ref="E1714:F1714"/>
    <mergeCell ref="E1715:F1715"/>
    <mergeCell ref="E1716:F1716"/>
    <mergeCell ref="E1717:F1717"/>
    <mergeCell ref="E1718:F1718"/>
    <mergeCell ref="E1719:F1719"/>
    <mergeCell ref="E1720:F1720"/>
    <mergeCell ref="E1722:F1722"/>
    <mergeCell ref="E1723:F1723"/>
    <mergeCell ref="E1724:F1724"/>
    <mergeCell ref="E1725:F1725"/>
    <mergeCell ref="E1726:F1726"/>
    <mergeCell ref="E1728:F1728"/>
    <mergeCell ref="E1729:F1729"/>
    <mergeCell ref="E1764:F1764"/>
    <mergeCell ref="E1765:F1765"/>
    <mergeCell ref="E1767:F1767"/>
    <mergeCell ref="E1768:F1768"/>
    <mergeCell ref="E1769:F1769"/>
    <mergeCell ref="E1770:F1770"/>
    <mergeCell ref="E1771:F1771"/>
    <mergeCell ref="E1772:F1772"/>
    <mergeCell ref="E1774:F1774"/>
    <mergeCell ref="E1775:F1775"/>
    <mergeCell ref="E1776:F1776"/>
    <mergeCell ref="E1777:F1777"/>
    <mergeCell ref="E1779:F1779"/>
    <mergeCell ref="E1780:F1780"/>
    <mergeCell ref="E1748:F1748"/>
    <mergeCell ref="E1749:F1749"/>
    <mergeCell ref="E1750:F1750"/>
    <mergeCell ref="E1751:F1751"/>
    <mergeCell ref="E1752:F1752"/>
    <mergeCell ref="E1754:F1754"/>
    <mergeCell ref="E1755:F1755"/>
    <mergeCell ref="E1756:F1756"/>
    <mergeCell ref="E1757:F1757"/>
    <mergeCell ref="E1758:F1758"/>
    <mergeCell ref="E1759:F1759"/>
    <mergeCell ref="E1761:F1761"/>
    <mergeCell ref="E1762:F1762"/>
    <mergeCell ref="E1763:F1763"/>
    <mergeCell ref="E1798:F1798"/>
    <mergeCell ref="E1799:F1799"/>
    <mergeCell ref="E1800:F1800"/>
    <mergeCell ref="E1801:F1801"/>
    <mergeCell ref="E1802:F1802"/>
    <mergeCell ref="E1803:F1803"/>
    <mergeCell ref="E1804:F1804"/>
    <mergeCell ref="E1806:F1806"/>
    <mergeCell ref="E1807:F1807"/>
    <mergeCell ref="E1808:F1808"/>
    <mergeCell ref="E1809:F1809"/>
    <mergeCell ref="E1810:F1810"/>
    <mergeCell ref="E1811:F1811"/>
    <mergeCell ref="E1813:F1813"/>
    <mergeCell ref="E1814:F1814"/>
    <mergeCell ref="E1781:F1781"/>
    <mergeCell ref="E1782:F1782"/>
    <mergeCell ref="E1783:F1783"/>
    <mergeCell ref="E1785:F1785"/>
    <mergeCell ref="E1786:F1786"/>
    <mergeCell ref="E1787:F1787"/>
    <mergeCell ref="E1788:F1788"/>
    <mergeCell ref="E1789:F1789"/>
    <mergeCell ref="E1790:F1790"/>
    <mergeCell ref="E1791:F1791"/>
    <mergeCell ref="E1792:F1792"/>
    <mergeCell ref="E1793:F1793"/>
    <mergeCell ref="E1794:F1794"/>
    <mergeCell ref="E1795:F1795"/>
    <mergeCell ref="E1796:F1796"/>
    <mergeCell ref="E1797:F1797"/>
    <mergeCell ref="E1833:F1833"/>
    <mergeCell ref="E1834:F1834"/>
    <mergeCell ref="E1835:F1835"/>
    <mergeCell ref="E1836:F1836"/>
    <mergeCell ref="E1837:F1837"/>
    <mergeCell ref="E1838:F1838"/>
    <mergeCell ref="E1840:F1840"/>
    <mergeCell ref="E1841:F1841"/>
    <mergeCell ref="E1842:F1842"/>
    <mergeCell ref="E1843:F1843"/>
    <mergeCell ref="E1844:F1844"/>
    <mergeCell ref="E1846:F1846"/>
    <mergeCell ref="E1847:F1847"/>
    <mergeCell ref="E1848:F1848"/>
    <mergeCell ref="E1815:F1815"/>
    <mergeCell ref="E1816:F1816"/>
    <mergeCell ref="E1817:F1817"/>
    <mergeCell ref="E1818:F1818"/>
    <mergeCell ref="E1820:F1820"/>
    <mergeCell ref="E1821:F1821"/>
    <mergeCell ref="E1822:F1822"/>
    <mergeCell ref="E1823:F1823"/>
    <mergeCell ref="E1824:F1824"/>
    <mergeCell ref="E1825:F1825"/>
    <mergeCell ref="E1827:F1827"/>
    <mergeCell ref="E1828:F1828"/>
    <mergeCell ref="E1829:F1829"/>
    <mergeCell ref="E1830:F1830"/>
    <mergeCell ref="E1831:F1831"/>
    <mergeCell ref="E1867:F1867"/>
    <mergeCell ref="E1868:F1868"/>
    <mergeCell ref="E1869:F1869"/>
    <mergeCell ref="E1870:F1870"/>
    <mergeCell ref="E1871:F1871"/>
    <mergeCell ref="E1873:F1873"/>
    <mergeCell ref="E1874:F1874"/>
    <mergeCell ref="E1875:F1875"/>
    <mergeCell ref="E1876:F1876"/>
    <mergeCell ref="E1877:F1877"/>
    <mergeCell ref="E1879:F1879"/>
    <mergeCell ref="E1880:F1880"/>
    <mergeCell ref="E1881:F1881"/>
    <mergeCell ref="E1882:F1882"/>
    <mergeCell ref="E1849:F1849"/>
    <mergeCell ref="E1850:F1850"/>
    <mergeCell ref="E1851:F1851"/>
    <mergeCell ref="E1853:F1853"/>
    <mergeCell ref="E1854:F1854"/>
    <mergeCell ref="E1855:F1855"/>
    <mergeCell ref="E1856:F1856"/>
    <mergeCell ref="E1857:F1857"/>
    <mergeCell ref="E1858:F1858"/>
    <mergeCell ref="E1860:F1860"/>
    <mergeCell ref="E1861:F1861"/>
    <mergeCell ref="E1862:F1862"/>
    <mergeCell ref="E1863:F1863"/>
    <mergeCell ref="E1864:F1864"/>
    <mergeCell ref="E1865:F1865"/>
    <mergeCell ref="E1901:F1901"/>
    <mergeCell ref="E1902:F1902"/>
    <mergeCell ref="E1903:F1903"/>
    <mergeCell ref="E1904:F1904"/>
    <mergeCell ref="E1905:F1905"/>
    <mergeCell ref="E1906:F1906"/>
    <mergeCell ref="E1907:F1907"/>
    <mergeCell ref="E1909:F1909"/>
    <mergeCell ref="E1910:F1910"/>
    <mergeCell ref="E1911:F1911"/>
    <mergeCell ref="E1912:F1912"/>
    <mergeCell ref="E1913:F1913"/>
    <mergeCell ref="E1883:F1883"/>
    <mergeCell ref="E1885:F1885"/>
    <mergeCell ref="E1886:F1886"/>
    <mergeCell ref="E1887:F1887"/>
    <mergeCell ref="E1888:F1888"/>
    <mergeCell ref="E1889:F1889"/>
    <mergeCell ref="E1890:F1890"/>
    <mergeCell ref="E1892:F1892"/>
    <mergeCell ref="E1893:F1893"/>
    <mergeCell ref="E1894:F1894"/>
    <mergeCell ref="E1895:F1895"/>
    <mergeCell ref="E1896:F1896"/>
    <mergeCell ref="E1897:F1897"/>
    <mergeCell ref="E1898:F1898"/>
    <mergeCell ref="E1899:F1899"/>
  </mergeCells>
  <printOptions horizontalCentered="1"/>
  <pageMargins left="0.31496062992125984" right="0.31496062992125984" top="0.39370078740157483" bottom="0.98425196850393704" header="0.31496062992125984" footer="0.31496062992125984"/>
  <pageSetup paperSize="9" scale="53" fitToHeight="0" orientation="portrait" r:id="rId1"/>
  <headerFooter>
    <oddHeader>&amp;L&amp;G</oddHeader>
    <oddFooter>&amp;CCONSTRUTORA ENGEMAX LTDA CNPJ: 19.060.022/0001-75End.: Avenida Universitária, 484 Bairro Ininga – Sala 03 CEP: 64.049-550 – Teresina-PI   Tel.: 086 3233-6488 e-mail: engemax_construtora@hotmail.com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3"/>
  <sheetViews>
    <sheetView view="pageBreakPreview" zoomScaleSheetLayoutView="100" workbookViewId="0">
      <selection activeCell="Q3" sqref="Q3"/>
    </sheetView>
  </sheetViews>
  <sheetFormatPr defaultRowHeight="12.75"/>
  <sheetData>
    <row r="43" ht="33.75" customHeight="1"/>
  </sheetData>
  <printOptions horizontalCentered="1"/>
  <pageMargins left="0.51181102362204722" right="0.51181102362204722" top="1.5748031496062993" bottom="0.98425196850393704" header="0.31496062992125984" footer="0.31496062992125984"/>
  <pageSetup paperSize="9" scale="52" fitToHeight="0" orientation="portrait" r:id="rId1"/>
  <headerFooter>
    <oddHeader>&amp;L&amp;G</oddHeader>
    <oddFooter>&amp;CCONSTRUTORA ENGEMAX LTDA CNPJ: 19.060.022/0001-75End.: Avenida Universitária, 484 Bairro Ininga – Sala 03 CEP: 64.049-550 – Teresina-PI   Tel.: 086 3233-6488 e-mail: engemax_construtora@hotmail.com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2"/>
  <sheetViews>
    <sheetView view="pageBreakPreview" topLeftCell="A13" zoomScaleSheetLayoutView="100" workbookViewId="0">
      <selection activeCell="Q3" sqref="Q3"/>
    </sheetView>
  </sheetViews>
  <sheetFormatPr defaultRowHeight="12.75"/>
  <sheetData>
    <row r="42" ht="29.25" customHeight="1"/>
  </sheetData>
  <printOptions horizontalCentered="1"/>
  <pageMargins left="0.51181102362204722" right="0.51181102362204722" top="1.5748031496062993" bottom="0.98425196850393704" header="0.31496062992125984" footer="0.31496062992125984"/>
  <pageSetup paperSize="9" scale="78" fitToHeight="0" orientation="portrait" r:id="rId1"/>
  <headerFooter>
    <oddHeader>&amp;L&amp;G</oddHeader>
    <oddFooter>&amp;CCONSTRUTORA ENGEMAX LTDA CNPJ: 19.060.022/0001-75End.: Avenida Universitária, 484 Bairro Ininga – Sala 03 CEP: 64.049-550 – Teresina-PI   Tel.: 086 3233-6488 e-mail: engemax_construtora@hotmail.com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PLANILHA</vt:lpstr>
      <vt:lpstr>CRONOGRAMA</vt:lpstr>
      <vt:lpstr>COMP</vt:lpstr>
      <vt:lpstr>CPUs</vt:lpstr>
      <vt:lpstr>ENCARGOS</vt:lpstr>
      <vt:lpstr>BDI</vt:lpstr>
      <vt:lpstr>BDI!Area_de_impressao</vt:lpstr>
      <vt:lpstr>COMP!Area_de_impressao</vt:lpstr>
      <vt:lpstr>CPUs!Area_de_impressao</vt:lpstr>
      <vt:lpstr>CRONOGRAMA!Area_de_impressao</vt:lpstr>
      <vt:lpstr>ENCARGOS!Area_de_impressao</vt:lpstr>
      <vt:lpstr>PLANILHA!Area_de_impressao</vt:lpstr>
      <vt:lpstr>COMP!Titulos_de_impressao</vt:lpstr>
      <vt:lpstr>CPUs!Titulos_de_impressao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Evelline Fabrícia Da Costa da Silva</dc:creator>
  <cp:lastModifiedBy>samuel.bezerra</cp:lastModifiedBy>
  <cp:lastPrinted>2023-03-13T13:52:46Z</cp:lastPrinted>
  <dcterms:created xsi:type="dcterms:W3CDTF">2022-02-09T15:21:50Z</dcterms:created>
  <dcterms:modified xsi:type="dcterms:W3CDTF">2023-03-13T14:03:54Z</dcterms:modified>
</cp:coreProperties>
</file>